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900" yWindow="15" windowWidth="15810" windowHeight="10860" tabRatio="785" activeTab="1"/>
  </bookViews>
  <sheets>
    <sheet name="Planilha Básica" sheetId="1" r:id="rId1"/>
    <sheet name="Cronograma" sheetId="20" r:id="rId2"/>
  </sheets>
  <externalReferences>
    <externalReference r:id="rId3"/>
  </externalReferences>
  <definedNames>
    <definedName name="_xlnm.Print_Area" localSheetId="1">Cronograma!$A$1:$K$28</definedName>
    <definedName name="_xlnm.Print_Area" localSheetId="0">'Planilha Básica'!$A$1:$H$74</definedName>
    <definedName name="Cronograma1" localSheetId="1">#REF!</definedName>
    <definedName name="Cronograma1">#REF!</definedName>
    <definedName name="Fl_01" localSheetId="1">#REF!</definedName>
    <definedName name="Fl_01">#REF!</definedName>
    <definedName name="pla">#REF!</definedName>
    <definedName name="planilha">#REF!</definedName>
    <definedName name="_xlnm.Print_Titles" localSheetId="1">Cronograma!$1:$9</definedName>
    <definedName name="_xlnm.Print_Titles" localSheetId="0">'Planilha Básica'!$1:$10</definedName>
  </definedNames>
  <calcPr calcId="124519"/>
</workbook>
</file>

<file path=xl/calcChain.xml><?xml version="1.0" encoding="utf-8"?>
<calcChain xmlns="http://schemas.openxmlformats.org/spreadsheetml/2006/main">
  <c r="J16" i="20"/>
  <c r="H16"/>
  <c r="F16"/>
  <c r="C16"/>
  <c r="B16"/>
  <c r="A16"/>
  <c r="H14"/>
  <c r="J14" s="1"/>
  <c r="F14"/>
  <c r="C14"/>
  <c r="B14"/>
  <c r="A14"/>
  <c r="F12"/>
  <c r="H12" s="1"/>
  <c r="J12" s="1"/>
  <c r="C12"/>
  <c r="C19" s="1"/>
  <c r="C20" s="1"/>
  <c r="B12"/>
  <c r="A12"/>
  <c r="A5"/>
  <c r="A4"/>
  <c r="A3"/>
  <c r="G61" i="1"/>
  <c r="E43" s="1"/>
  <c r="H38"/>
  <c r="H37"/>
  <c r="H36"/>
  <c r="H35"/>
  <c r="H34"/>
  <c r="F33"/>
  <c r="H33" s="1"/>
  <c r="H32"/>
  <c r="F32"/>
  <c r="F26"/>
  <c r="H26" s="1"/>
  <c r="H25"/>
  <c r="H24"/>
  <c r="H23"/>
  <c r="H22"/>
  <c r="F22"/>
  <c r="F21"/>
  <c r="H21" s="1"/>
  <c r="H20"/>
  <c r="H19"/>
  <c r="F19"/>
  <c r="F18"/>
  <c r="H18" s="1"/>
  <c r="H17"/>
  <c r="F17"/>
  <c r="F16"/>
  <c r="H16" s="1"/>
  <c r="H12"/>
  <c r="F11"/>
  <c r="H11" s="1"/>
  <c r="H13" s="1"/>
  <c r="D12" i="20" l="1"/>
  <c r="D14"/>
  <c r="D16"/>
  <c r="H29" i="1"/>
  <c r="H39"/>
  <c r="F28"/>
  <c r="H28" s="1"/>
  <c r="F27"/>
  <c r="H27" s="1"/>
  <c r="D20" i="20" l="1"/>
  <c r="I20"/>
  <c r="I21" s="1"/>
  <c r="G20"/>
  <c r="G21" s="1"/>
  <c r="E20"/>
  <c r="H42" i="1"/>
  <c r="H43" s="1"/>
  <c r="F20" i="20" l="1"/>
  <c r="H20" s="1"/>
  <c r="J20" s="1"/>
  <c r="E21"/>
</calcChain>
</file>

<file path=xl/sharedStrings.xml><?xml version="1.0" encoding="utf-8"?>
<sst xmlns="http://schemas.openxmlformats.org/spreadsheetml/2006/main" count="160" uniqueCount="108">
  <si>
    <t xml:space="preserve">PLANILHA ORÇAMENTÁRIA </t>
  </si>
  <si>
    <t>Item</t>
  </si>
  <si>
    <t>Código do Serviço</t>
  </si>
  <si>
    <t>Código da Instituição</t>
  </si>
  <si>
    <t>Descrição de Serviços</t>
  </si>
  <si>
    <t>UN</t>
  </si>
  <si>
    <t>Quant.</t>
  </si>
  <si>
    <t>Preço Unit.</t>
  </si>
  <si>
    <t>Preço Serviço</t>
  </si>
  <si>
    <t>1.2</t>
  </si>
  <si>
    <t>TOTAL ITEM</t>
  </si>
  <si>
    <t>3.1</t>
  </si>
  <si>
    <t>3.2</t>
  </si>
  <si>
    <t>3.3</t>
  </si>
  <si>
    <t>TOTAL GERAL</t>
  </si>
  <si>
    <t>CÓDIGOS</t>
  </si>
  <si>
    <t>DESCRIÇÃO</t>
  </si>
  <si>
    <t>CPOS</t>
  </si>
  <si>
    <t>COMPANHIA PAULISTA DE OBRAS E SERVIÇOS</t>
  </si>
  <si>
    <t>M</t>
  </si>
  <si>
    <t>MERCADO LOCAL</t>
  </si>
  <si>
    <t>CRONOGRAMA FÍSICO FINANCEIRO</t>
  </si>
  <si>
    <t>MÊS 01</t>
  </si>
  <si>
    <t>MÊS 02</t>
  </si>
  <si>
    <t>DESCRIÇÃO DOS SERVIÇOS</t>
  </si>
  <si>
    <t>SIMPL.%</t>
  </si>
  <si>
    <t>ACUM. %</t>
  </si>
  <si>
    <t>Total da Obra</t>
  </si>
  <si>
    <t>Totais de cada mês</t>
  </si>
  <si>
    <t>VALOR TOTAL SERVIÇOS (R$)</t>
  </si>
  <si>
    <t>PESO          %</t>
  </si>
  <si>
    <t>SINAPI</t>
  </si>
  <si>
    <t>DATA BASE</t>
  </si>
  <si>
    <t>SISTEMA NACIONAL DE PESQUISA DE CUSTOS E ÍNDICES DA CONSTRUÇÃO CIVIL</t>
  </si>
  <si>
    <t>TOTAL GERAL COM BDI</t>
  </si>
  <si>
    <t>O PROCEDIMENTO ADOTADO NA ELABORAÇÃO DESTA PLANILHA ESTÁ DE ACORDO COM PREÇOS UNITÁRIOS, EXTRAÍDOS E  MULTIPLICADO DOS ÍNDICES DA TCPO (TABELAS DE COMPOSIÇÕES DE PREÇOS PARA ORÇAMENTO) E RESPEITANDO PREÇOS DE INSUMOS BASE SINAPI. NOS CASOS EM QUE O SERVIÇO OU INSUMO NÃO CONSTA DO BANCO DE DADOS DA REFERIDA TABELA, FORAM ADOTADAS OUTRAS BASES DE PREÇOS RELATIVOS (SINAPI, CPOS, FDE, SIURB E/OU DER ). PARA SERVIÇOS DE VERBA E OU NÃO ENCONTRADOS,  UTILIZAMOS COMPOSIÇÔES GERADAS POR ESTE BANCO DE DADOS, RESPEITANDO INSUMOS BASE PINI.</t>
  </si>
  <si>
    <t>3.4</t>
  </si>
  <si>
    <t>3.5</t>
  </si>
  <si>
    <t>Proprietário: PREFEITURA MUNICIPAL DE CORDEIRÓPOLIS</t>
  </si>
  <si>
    <t>MÊS 03</t>
  </si>
  <si>
    <t>Obra : INFRA ESTRUTURA DE REDE: DE ESGOTO E DE AGUA POTAVEL</t>
  </si>
  <si>
    <t>Item Componente do BDI</t>
  </si>
  <si>
    <r>
      <t>A</t>
    </r>
    <r>
      <rPr>
        <sz val="11"/>
        <rFont val="Arial"/>
        <family val="2"/>
      </rPr>
      <t xml:space="preserve">dministração </t>
    </r>
    <r>
      <rPr>
        <b/>
        <sz val="11"/>
        <rFont val="Arial"/>
        <family val="2"/>
      </rPr>
      <t>C</t>
    </r>
    <r>
      <rPr>
        <sz val="11"/>
        <rFont val="Arial"/>
        <family val="2"/>
      </rPr>
      <t>entral</t>
    </r>
  </si>
  <si>
    <r>
      <t>S</t>
    </r>
    <r>
      <rPr>
        <sz val="11"/>
        <rFont val="Arial"/>
        <family val="2"/>
      </rPr>
      <t xml:space="preserve">eguro e </t>
    </r>
    <r>
      <rPr>
        <b/>
        <sz val="11"/>
        <rFont val="Arial"/>
        <family val="2"/>
      </rPr>
      <t>G</t>
    </r>
    <r>
      <rPr>
        <sz val="11"/>
        <rFont val="Arial"/>
        <family val="2"/>
      </rPr>
      <t>arantia</t>
    </r>
  </si>
  <si>
    <r>
      <t>R</t>
    </r>
    <r>
      <rPr>
        <sz val="11"/>
        <rFont val="Arial"/>
        <family val="2"/>
      </rPr>
      <t>isco</t>
    </r>
  </si>
  <si>
    <r>
      <t>D</t>
    </r>
    <r>
      <rPr>
        <sz val="11"/>
        <rFont val="Arial"/>
        <family val="2"/>
      </rPr>
      <t xml:space="preserve">espesas </t>
    </r>
    <r>
      <rPr>
        <b/>
        <sz val="11"/>
        <rFont val="Arial"/>
        <family val="2"/>
      </rPr>
      <t>F</t>
    </r>
    <r>
      <rPr>
        <sz val="11"/>
        <rFont val="Arial"/>
        <family val="2"/>
      </rPr>
      <t>inanceiras</t>
    </r>
  </si>
  <si>
    <r>
      <t>L</t>
    </r>
    <r>
      <rPr>
        <sz val="11"/>
        <rFont val="Arial"/>
        <family val="2"/>
      </rPr>
      <t>ucro</t>
    </r>
  </si>
  <si>
    <r>
      <t>I1:</t>
    </r>
    <r>
      <rPr>
        <sz val="11"/>
        <rFont val="Arial"/>
        <family val="2"/>
      </rPr>
      <t xml:space="preserve"> PIS e COFINS</t>
    </r>
  </si>
  <si>
    <r>
      <t>I2:</t>
    </r>
    <r>
      <rPr>
        <sz val="11"/>
        <rFont val="Arial"/>
        <family val="2"/>
      </rPr>
      <t xml:space="preserve"> ISSQN (conforme legislação municipal)</t>
    </r>
  </si>
  <si>
    <r>
      <rPr>
        <b/>
        <sz val="11"/>
        <rFont val="Arial"/>
        <family val="2"/>
      </rPr>
      <t>I3:</t>
    </r>
    <r>
      <rPr>
        <sz val="11"/>
        <rFont val="Arial"/>
        <family val="2"/>
      </rPr>
      <t xml:space="preserve"> Cont.Prev s/Rec.Bruta (Lei 13.161/15 - Com desoneração)</t>
    </r>
  </si>
  <si>
    <t>BDI - SEM Desoneração da folha de pagamento</t>
  </si>
  <si>
    <t>BDI - COM Desoneração da folha de pagamento</t>
  </si>
  <si>
    <r>
      <t xml:space="preserve">BDI = </t>
    </r>
    <r>
      <rPr>
        <b/>
        <u/>
        <sz val="14"/>
        <color rgb="FF000000"/>
        <rFont val="Calibri"/>
        <family val="2"/>
      </rPr>
      <t>(1 + AC + S + R + G) * (1 + DF) * (1 + L)</t>
    </r>
    <r>
      <rPr>
        <b/>
        <sz val="14"/>
        <color rgb="FF000000"/>
        <rFont val="Calibri"/>
        <family val="2"/>
      </rPr>
      <t xml:space="preserve">  - 1</t>
    </r>
  </si>
  <si>
    <t xml:space="preserve">        (1 - I1 - I2 - I3)</t>
  </si>
  <si>
    <t>CHAMINÉ CIRCULAR PARA POÇO DE VISITA PARA ESGOTO, EM CONCRETO PRÉ-MOLDADO, DIÂMETRO INTERNO = 0,6 M. AF_05/2018</t>
  </si>
  <si>
    <t>ACRÉSCIMO PARA POÇO DE VISITA CIRCULAR PARA ESGOTO, EM CONCRETO PRÉ-MO LDADO, DIÂMETRO INTERNO = 1 M. AF_05/2018</t>
  </si>
  <si>
    <t>SERVIÇOS PRELIMINARES</t>
  </si>
  <si>
    <t>M²</t>
  </si>
  <si>
    <t>74209/001</t>
  </si>
  <si>
    <t>PLACA DE OBRA EM CHAPA DE ACO GALVANIZADO</t>
  </si>
  <si>
    <t>REDE DE ESGOTO SANITÁRIO</t>
  </si>
  <si>
    <t>M³</t>
  </si>
  <si>
    <t>REATERRO APILOADO MECANICO  DE VALAS, COM MATERIAL REAPROVEITADO, EM CAMADAS DE ATÉ 20 CM.</t>
  </si>
  <si>
    <t>REDE DE ÁGUA POTÁVEL</t>
  </si>
  <si>
    <t>TUBO DE PVC RÍGIDO TIPO PBA CLASSE 15, DN= 50MM, (DE= 60MM), INCLUSIVE CONEXÕES</t>
  </si>
  <si>
    <t>TAMPA CIRCULAR PARA ESGOTO E DRENAGEM, EM FERRO FUNDIDO, DIÂMETRO INTE RNO = 0,6 M. AF_05/2018</t>
  </si>
  <si>
    <t>ESCAVACAO MECANICA DE VALA EM MATERIAL DE 2A. CATEGORIA MEDIA DE 2 M DE PROFUNDIDADE COM UTILIZACAO DE ESCAVADEIRA HIDRAULICA</t>
  </si>
  <si>
    <t>TRANSPORTE COM CAMINHÃO BASCULANTE DE 6 M3, EM VIA URBANA PAVIMENTADA, DMT ATÉ 30 KM (UNIDADE: M3XKM). AF_01/2018</t>
  </si>
  <si>
    <t>M³xKM</t>
  </si>
  <si>
    <t>TUBO DE PVC PARA REDE COLETORA DE ESGOTO DE PAREDE MACIÇA, DN 150 MM,JUNTA ELÁSTICA, INSTALADO EM LOCAL COM NÍVEL ALTO DE INTERFERÊNCIAS -FORNECIMENTO E ASSENTAMENTO. AF_06/2015</t>
  </si>
  <si>
    <t>REGISTRO DE GAVETA EM LATÃO FUNDIDO SEM ACABAMENTO, DN= 2´</t>
  </si>
  <si>
    <t>47.01.060</t>
  </si>
  <si>
    <t>46.04.010</t>
  </si>
  <si>
    <t xml:space="preserve"> 74253/001 </t>
  </si>
  <si>
    <t>2.1</t>
  </si>
  <si>
    <t>2.2</t>
  </si>
  <si>
    <t>2.3</t>
  </si>
  <si>
    <t>2.4</t>
  </si>
  <si>
    <t>2.5</t>
  </si>
  <si>
    <t>2.6</t>
  </si>
  <si>
    <t>2.7</t>
  </si>
  <si>
    <t>2.8</t>
  </si>
  <si>
    <t>2.9</t>
  </si>
  <si>
    <t>2.10</t>
  </si>
  <si>
    <t>2.11</t>
  </si>
  <si>
    <t>2.12</t>
  </si>
  <si>
    <t xml:space="preserve">DERIVAÇÃO DE LOTE COM TE DE SERVIÇO INTEGRADO COM PARAFUSO (DOAL PLASTIC) PARA LIGACAO DA REDE 50MM AO RAMAL PREDIAL 1/2"  </t>
  </si>
  <si>
    <t xml:space="preserve">RAMAL PREDIAL EM TUBO PEAD 20MM - FORNECIMENTO, INSTALAÇÃO, ESCAVAÇÃO  E REATERRO </t>
  </si>
  <si>
    <t>data base novembro/2019</t>
  </si>
  <si>
    <t>Local : PARCELAMENTO ENGENHO VELHO - MUNICÍPIO DE CORDEIRÓPOLIS</t>
  </si>
  <si>
    <t>LASTRO DE VALA COM PREPARO DE FUNDO, LARGURA MENOR QUE 1,5 M, COM CAMADA DE AREIA, LANÇAMENTO MANUAL, EM LOCAL COM NÍVEL BAIXO DE INTERFERÊNCIA. AF_06/2016</t>
  </si>
  <si>
    <t xml:space="preserve">LOCAÇÃO DE REDES DE ÁGUA OU DE ESGOTO, INCLUSIVE TOPOGRAFO AF_10/2018 </t>
  </si>
  <si>
    <t>LASTRO PARA POÇO DE VISITA CIRCULAR PARA ESGOTO, EM CONCRETO, INCLUSOS ADITIVO IMPERMEABILIZANTE, LANÇAMENTO E ADENSAMENTO DIÂMETRO INTERNO = 1 M. AF_05/2018</t>
  </si>
  <si>
    <t>Alexandre Soares Rubin</t>
  </si>
  <si>
    <t>Eng. Civil - SMOP</t>
  </si>
  <si>
    <t>Marcelo J. Coghi</t>
  </si>
  <si>
    <t>Secretário da SMOP</t>
  </si>
  <si>
    <t>1.1</t>
  </si>
  <si>
    <t xml:space="preserve"> TE PVC PARA COLETOR ESGOTO, EB644, D=150MM, COM REDUÇÃO PARA TUBO DN100MM, COM JUNTA ELASTICA. </t>
  </si>
  <si>
    <t>TUBO DE PVC PARA REDE COLETORA DE ESGOTO DE PAREDE MACIÇA, DN 100 MM, PARA DERIVAÇÃO DE LOTE - FORNECIMENTO E INSTALAÇÃO</t>
  </si>
  <si>
    <t>15.05.520</t>
  </si>
  <si>
    <t>LAJE PARA ESGOTO E DRENAGEM, EM CONCRETO ARMADO PRÉ-MOLDADO, DIÂMETRO INTERNO = 1,0 M, H=10 CM, FCK = 35 Mpa</t>
  </si>
  <si>
    <t>3.6</t>
  </si>
  <si>
    <t xml:space="preserve"> CAIXA ENTERRADA HIDRÁULICA RETANGULAR, EM ALVENARIA COM BLOCOS DE CONCRETO, DIMENSÕES INTERNAS: 0,8X0,8X0,6 M PARA REDE DE DRENAGEM. AF_05/2018</t>
  </si>
  <si>
    <t>3.7</t>
  </si>
  <si>
    <t>TAMPAO FOFO ARTICULADO P/ REGISTRO, CLASSE A15 CARGA MAX 1,5 T, *200 X 200* MM</t>
  </si>
  <si>
    <t>ESCORAMENTO DE VALA, TIPO PONTALETEAMENTO, COM PROFUNDIDADE DE 1,5 A 3,0 M, LARGURA MENOR QUE 1,5 M, EM LOCAL COM NÍVEL BAIXO DE INTERFERÊNCIA</t>
  </si>
  <si>
    <t>2.13</t>
  </si>
</sst>
</file>

<file path=xl/styles.xml><?xml version="1.0" encoding="utf-8"?>
<styleSheet xmlns="http://schemas.openxmlformats.org/spreadsheetml/2006/main">
  <numFmts count="6">
    <numFmt numFmtId="41" formatCode="_-* #,##0_-;\-* #,##0_-;_-* &quot;-&quot;_-;_-@_-"/>
    <numFmt numFmtId="164" formatCode="_(&quot;R$ &quot;* #,##0.00_);_(&quot;R$ &quot;* \(#,##0.00\);_(&quot;R$ &quot;* &quot;-&quot;??_);_(@_)"/>
    <numFmt numFmtId="165" formatCode="_(* #,##0.00_);_(* \(#,##0.00\);_(* &quot;-&quot;??_);_(@_)"/>
    <numFmt numFmtId="166" formatCode="0.0"/>
    <numFmt numFmtId="167" formatCode="_(&quot;R$&quot;* #,##0.00_);_(&quot;R$&quot;* \(#,##0.00\);_(&quot;R$&quot;* &quot;-&quot;??_);_(@_)"/>
    <numFmt numFmtId="168" formatCode="&quot;R$&quot;#,##0_);[Red]\(&quot;R$&quot;#,##0\)"/>
  </numFmts>
  <fonts count="27">
    <font>
      <sz val="10"/>
      <name val="Arial"/>
    </font>
    <font>
      <sz val="10"/>
      <name val="Arial Narrow"/>
      <family val="2"/>
    </font>
    <font>
      <sz val="30"/>
      <name val="Britannic Bold"/>
      <family val="2"/>
    </font>
    <font>
      <sz val="14"/>
      <name val="Britannic Bold"/>
      <family val="2"/>
    </font>
    <font>
      <b/>
      <sz val="10"/>
      <name val="Arial Narrow"/>
      <family val="2"/>
    </font>
    <font>
      <sz val="10"/>
      <name val="Arial"/>
      <family val="2"/>
    </font>
    <font>
      <sz val="10"/>
      <color indexed="8"/>
      <name val="Arial Narrow"/>
      <family val="2"/>
    </font>
    <font>
      <b/>
      <sz val="12"/>
      <name val="Arial Narrow"/>
      <family val="2"/>
    </font>
    <font>
      <b/>
      <sz val="10"/>
      <color indexed="8"/>
      <name val="Arial Narrow"/>
      <family val="2"/>
    </font>
    <font>
      <i/>
      <u/>
      <sz val="10"/>
      <name val="Arial Narrow"/>
      <family val="2"/>
    </font>
    <font>
      <b/>
      <i/>
      <u/>
      <sz val="10"/>
      <name val="Arial Narrow"/>
      <family val="2"/>
    </font>
    <font>
      <sz val="10"/>
      <color indexed="8"/>
      <name val="Arial"/>
      <family val="2"/>
    </font>
    <font>
      <sz val="10"/>
      <name val="MS Sans Serif"/>
      <family val="2"/>
    </font>
    <font>
      <sz val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11"/>
      <name val="Arial Narrow"/>
      <family val="2"/>
    </font>
    <font>
      <b/>
      <sz val="11"/>
      <name val="Arial Narrow"/>
      <family val="2"/>
    </font>
    <font>
      <b/>
      <sz val="11"/>
      <name val="Arial"/>
      <family val="2"/>
    </font>
    <font>
      <sz val="11"/>
      <color indexed="9"/>
      <name val="Arial Narrow"/>
      <family val="2"/>
    </font>
    <font>
      <sz val="11"/>
      <color theme="1"/>
      <name val="Calibri"/>
      <family val="2"/>
      <scheme val="minor"/>
    </font>
    <font>
      <sz val="10"/>
      <name val="Arial"/>
    </font>
    <font>
      <b/>
      <sz val="12"/>
      <color theme="0"/>
      <name val="Arial"/>
      <family val="2"/>
    </font>
    <font>
      <b/>
      <sz val="14"/>
      <color rgb="FF000000"/>
      <name val="Calibri"/>
      <family val="2"/>
    </font>
    <font>
      <b/>
      <u/>
      <sz val="14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1">
    <xf numFmtId="0" fontId="0" fillId="0" borderId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0" fontId="5" fillId="0" borderId="0"/>
    <xf numFmtId="0" fontId="11" fillId="0" borderId="0"/>
    <xf numFmtId="0" fontId="12" fillId="0" borderId="0"/>
    <xf numFmtId="0" fontId="13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9" fontId="23" fillId="0" borderId="0" applyFont="0" applyFill="0" applyBorder="0" applyAlignment="0" applyProtection="0"/>
  </cellStyleXfs>
  <cellXfs count="214">
    <xf numFmtId="0" fontId="0" fillId="0" borderId="0" xfId="0"/>
    <xf numFmtId="0" fontId="1" fillId="2" borderId="0" xfId="0" applyNumberFormat="1" applyFont="1" applyFill="1" applyAlignment="1">
      <alignment horizontal="center"/>
    </xf>
    <xf numFmtId="166" fontId="1" fillId="2" borderId="0" xfId="0" applyNumberFormat="1" applyFont="1" applyFill="1" applyAlignment="1">
      <alignment horizontal="center"/>
    </xf>
    <xf numFmtId="0" fontId="1" fillId="2" borderId="0" xfId="0" applyFont="1" applyFill="1" applyAlignment="1"/>
    <xf numFmtId="0" fontId="4" fillId="2" borderId="0" xfId="0" applyNumberFormat="1" applyFont="1" applyFill="1" applyBorder="1" applyAlignment="1">
      <alignment horizontal="left"/>
    </xf>
    <xf numFmtId="0" fontId="4" fillId="2" borderId="0" xfId="0" applyFont="1" applyFill="1" applyBorder="1" applyAlignment="1">
      <alignment horizontal="left"/>
    </xf>
    <xf numFmtId="0" fontId="4" fillId="2" borderId="0" xfId="0" applyNumberFormat="1" applyFont="1" applyFill="1" applyBorder="1" applyAlignment="1">
      <alignment horizontal="center"/>
    </xf>
    <xf numFmtId="49" fontId="1" fillId="2" borderId="0" xfId="0" applyNumberFormat="1" applyFont="1" applyFill="1" applyBorder="1" applyAlignment="1">
      <alignment wrapText="1"/>
    </xf>
    <xf numFmtId="0" fontId="4" fillId="2" borderId="0" xfId="0" applyNumberFormat="1" applyFont="1" applyFill="1" applyAlignment="1">
      <alignment horizontal="center"/>
    </xf>
    <xf numFmtId="0" fontId="4" fillId="5" borderId="0" xfId="0" applyNumberFormat="1" applyFont="1" applyFill="1" applyAlignment="1">
      <alignment horizontal="center"/>
    </xf>
    <xf numFmtId="4" fontId="1" fillId="5" borderId="0" xfId="13" applyNumberFormat="1" applyFont="1" applyFill="1" applyBorder="1" applyAlignment="1"/>
    <xf numFmtId="165" fontId="1" fillId="5" borderId="0" xfId="18" applyFont="1" applyFill="1" applyBorder="1" applyAlignment="1"/>
    <xf numFmtId="0" fontId="1" fillId="0" borderId="0" xfId="0" applyFont="1" applyFill="1" applyAlignment="1"/>
    <xf numFmtId="49" fontId="4" fillId="2" borderId="0" xfId="0" applyNumberFormat="1" applyFont="1" applyFill="1" applyBorder="1" applyAlignment="1">
      <alignment wrapText="1"/>
    </xf>
    <xf numFmtId="165" fontId="6" fillId="5" borderId="0" xfId="18" applyFont="1" applyFill="1" applyBorder="1" applyAlignment="1"/>
    <xf numFmtId="0" fontId="1" fillId="2" borderId="0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4" fillId="2" borderId="0" xfId="18" applyNumberFormat="1" applyFont="1" applyFill="1" applyBorder="1" applyAlignment="1">
      <alignment horizontal="center"/>
    </xf>
    <xf numFmtId="165" fontId="4" fillId="2" borderId="0" xfId="18" applyFont="1" applyFill="1" applyBorder="1" applyAlignment="1">
      <alignment horizontal="center"/>
    </xf>
    <xf numFmtId="165" fontId="4" fillId="2" borderId="0" xfId="18" applyFont="1" applyFill="1" applyBorder="1" applyAlignment="1">
      <alignment horizontal="center" wrapText="1"/>
    </xf>
    <xf numFmtId="4" fontId="4" fillId="2" borderId="0" xfId="13" applyNumberFormat="1" applyFont="1" applyFill="1" applyBorder="1" applyAlignment="1">
      <alignment horizontal="center"/>
    </xf>
    <xf numFmtId="165" fontId="8" fillId="2" borderId="0" xfId="18" applyFont="1" applyFill="1" applyBorder="1" applyAlignment="1">
      <alignment horizontal="center"/>
    </xf>
    <xf numFmtId="0" fontId="4" fillId="3" borderId="1" xfId="0" applyNumberFormat="1" applyFont="1" applyFill="1" applyBorder="1" applyAlignment="1">
      <alignment horizontal="center" vertical="center" wrapText="1"/>
    </xf>
    <xf numFmtId="166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4" fontId="4" fillId="3" borderId="1" xfId="13" applyNumberFormat="1" applyFont="1" applyFill="1" applyBorder="1" applyAlignment="1">
      <alignment horizontal="center" vertical="center" wrapText="1"/>
    </xf>
    <xf numFmtId="165" fontId="8" fillId="3" borderId="1" xfId="18" applyFont="1" applyFill="1" applyBorder="1" applyAlignment="1">
      <alignment horizontal="center" vertical="center" wrapText="1"/>
    </xf>
    <xf numFmtId="165" fontId="4" fillId="3" borderId="1" xfId="18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/>
    </xf>
    <xf numFmtId="0" fontId="6" fillId="0" borderId="1" xfId="0" applyNumberFormat="1" applyFont="1" applyFill="1" applyBorder="1" applyAlignment="1">
      <alignment horizontal="center"/>
    </xf>
    <xf numFmtId="0" fontId="6" fillId="0" borderId="1" xfId="0" applyNumberFormat="1" applyFont="1" applyFill="1" applyBorder="1" applyAlignment="1">
      <alignment wrapText="1"/>
    </xf>
    <xf numFmtId="0" fontId="6" fillId="0" borderId="1" xfId="0" applyNumberFormat="1" applyFont="1" applyFill="1" applyBorder="1" applyAlignment="1">
      <alignment horizontal="center" wrapText="1"/>
    </xf>
    <xf numFmtId="4" fontId="6" fillId="0" borderId="1" xfId="0" applyNumberFormat="1" applyFont="1" applyFill="1" applyBorder="1" applyAlignment="1">
      <alignment wrapText="1"/>
    </xf>
    <xf numFmtId="165" fontId="6" fillId="0" borderId="1" xfId="13" applyNumberFormat="1" applyFont="1" applyFill="1" applyBorder="1" applyAlignment="1">
      <alignment horizontal="right"/>
    </xf>
    <xf numFmtId="165" fontId="6" fillId="0" borderId="1" xfId="13" applyNumberFormat="1" applyFont="1" applyFill="1" applyBorder="1" applyAlignment="1"/>
    <xf numFmtId="0" fontId="4" fillId="2" borderId="0" xfId="0" applyFont="1" applyFill="1" applyAlignment="1"/>
    <xf numFmtId="0" fontId="8" fillId="0" borderId="1" xfId="0" applyNumberFormat="1" applyFont="1" applyFill="1" applyBorder="1" applyAlignment="1">
      <alignment horizontal="center"/>
    </xf>
    <xf numFmtId="0" fontId="4" fillId="0" borderId="0" xfId="0" applyFont="1" applyFill="1" applyAlignment="1"/>
    <xf numFmtId="165" fontId="1" fillId="2" borderId="0" xfId="0" applyNumberFormat="1" applyFont="1" applyFill="1" applyAlignment="1"/>
    <xf numFmtId="165" fontId="4" fillId="2" borderId="0" xfId="0" applyNumberFormat="1" applyFont="1" applyFill="1" applyAlignment="1"/>
    <xf numFmtId="0" fontId="6" fillId="3" borderId="1" xfId="0" applyNumberFormat="1" applyFont="1" applyFill="1" applyBorder="1" applyAlignment="1">
      <alignment horizontal="center"/>
    </xf>
    <xf numFmtId="49" fontId="6" fillId="3" borderId="1" xfId="0" applyNumberFormat="1" applyFont="1" applyFill="1" applyBorder="1" applyAlignment="1">
      <alignment horizontal="center"/>
    </xf>
    <xf numFmtId="0" fontId="8" fillId="3" borderId="1" xfId="0" applyFont="1" applyFill="1" applyBorder="1" applyAlignment="1">
      <alignment horizontal="right" wrapText="1"/>
    </xf>
    <xf numFmtId="0" fontId="1" fillId="3" borderId="1" xfId="0" applyNumberFormat="1" applyFont="1" applyFill="1" applyBorder="1" applyAlignment="1">
      <alignment horizontal="center"/>
    </xf>
    <xf numFmtId="165" fontId="6" fillId="3" borderId="1" xfId="13" applyNumberFormat="1" applyFont="1" applyFill="1" applyBorder="1" applyAlignment="1">
      <alignment horizontal="right"/>
    </xf>
    <xf numFmtId="165" fontId="8" fillId="3" borderId="1" xfId="13" applyNumberFormat="1" applyFont="1" applyFill="1" applyBorder="1" applyAlignment="1"/>
    <xf numFmtId="0" fontId="6" fillId="2" borderId="0" xfId="0" applyNumberFormat="1" applyFont="1" applyFill="1" applyBorder="1" applyAlignment="1">
      <alignment horizontal="center"/>
    </xf>
    <xf numFmtId="49" fontId="6" fillId="2" borderId="0" xfId="0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horizontal="right" wrapText="1"/>
    </xf>
    <xf numFmtId="4" fontId="6" fillId="2" borderId="0" xfId="13" applyNumberFormat="1" applyFont="1" applyFill="1" applyBorder="1" applyAlignment="1"/>
    <xf numFmtId="165" fontId="6" fillId="2" borderId="0" xfId="13" applyNumberFormat="1" applyFont="1" applyFill="1" applyBorder="1" applyAlignment="1">
      <alignment horizontal="right"/>
    </xf>
    <xf numFmtId="165" fontId="8" fillId="2" borderId="0" xfId="13" applyNumberFormat="1" applyFont="1" applyFill="1" applyBorder="1" applyAlignment="1"/>
    <xf numFmtId="0" fontId="8" fillId="2" borderId="0" xfId="0" applyNumberFormat="1" applyFont="1" applyFill="1" applyBorder="1" applyAlignment="1">
      <alignment horizontal="center"/>
    </xf>
    <xf numFmtId="49" fontId="8" fillId="2" borderId="0" xfId="0" applyNumberFormat="1" applyFont="1" applyFill="1" applyBorder="1" applyAlignment="1">
      <alignment horizontal="center"/>
    </xf>
    <xf numFmtId="4" fontId="8" fillId="2" borderId="0" xfId="13" applyNumberFormat="1" applyFont="1" applyFill="1" applyBorder="1" applyAlignment="1"/>
    <xf numFmtId="0" fontId="4" fillId="2" borderId="0" xfId="0" applyFont="1" applyFill="1" applyBorder="1" applyAlignment="1">
      <alignment horizontal="center"/>
    </xf>
    <xf numFmtId="165" fontId="1" fillId="2" borderId="0" xfId="18" applyFont="1" applyFill="1" applyAlignment="1"/>
    <xf numFmtId="49" fontId="1" fillId="2" borderId="0" xfId="0" applyNumberFormat="1" applyFont="1" applyFill="1" applyAlignment="1">
      <alignment horizontal="center"/>
    </xf>
    <xf numFmtId="4" fontId="1" fillId="2" borderId="0" xfId="13" applyNumberFormat="1" applyFont="1" applyFill="1" applyAlignment="1">
      <alignment horizontal="center"/>
    </xf>
    <xf numFmtId="165" fontId="6" fillId="2" borderId="0" xfId="18" applyFont="1" applyFill="1" applyAlignment="1"/>
    <xf numFmtId="0" fontId="1" fillId="2" borderId="0" xfId="0" applyFont="1" applyFill="1" applyAlignment="1">
      <alignment wrapText="1"/>
    </xf>
    <xf numFmtId="0" fontId="4" fillId="5" borderId="0" xfId="0" applyNumberFormat="1" applyFont="1" applyFill="1" applyAlignment="1">
      <alignment horizontal="left"/>
    </xf>
    <xf numFmtId="4" fontId="4" fillId="5" borderId="0" xfId="13" applyNumberFormat="1" applyFont="1" applyFill="1" applyBorder="1" applyAlignment="1"/>
    <xf numFmtId="0" fontId="8" fillId="0" borderId="1" xfId="0" applyFont="1" applyFill="1" applyBorder="1" applyAlignment="1">
      <alignment wrapText="1"/>
    </xf>
    <xf numFmtId="0" fontId="1" fillId="0" borderId="1" xfId="0" applyNumberFormat="1" applyFont="1" applyFill="1" applyBorder="1" applyAlignment="1">
      <alignment horizontal="center"/>
    </xf>
    <xf numFmtId="4" fontId="6" fillId="0" borderId="1" xfId="13" applyNumberFormat="1" applyFont="1" applyFill="1" applyBorder="1" applyAlignment="1"/>
    <xf numFmtId="165" fontId="6" fillId="0" borderId="1" xfId="13" applyFont="1" applyFill="1" applyBorder="1" applyAlignment="1"/>
    <xf numFmtId="0" fontId="14" fillId="2" borderId="0" xfId="0" applyFont="1" applyFill="1" applyBorder="1" applyAlignment="1" applyProtection="1">
      <alignment horizontal="left"/>
    </xf>
    <xf numFmtId="165" fontId="5" fillId="2" borderId="0" xfId="19" applyFont="1" applyFill="1" applyBorder="1" applyProtection="1"/>
    <xf numFmtId="0" fontId="16" fillId="2" borderId="0" xfId="0" applyFont="1" applyFill="1" applyProtection="1"/>
    <xf numFmtId="0" fontId="3" fillId="2" borderId="0" xfId="0" applyFont="1" applyFill="1" applyAlignment="1" applyProtection="1">
      <alignment horizontal="center" vertical="top"/>
    </xf>
    <xf numFmtId="0" fontId="5" fillId="2" borderId="0" xfId="0" applyFont="1" applyFill="1" applyAlignment="1" applyProtection="1"/>
    <xf numFmtId="0" fontId="5" fillId="2" borderId="0" xfId="0" applyFont="1" applyFill="1" applyProtection="1"/>
    <xf numFmtId="165" fontId="14" fillId="2" borderId="0" xfId="19" applyFont="1" applyFill="1" applyBorder="1" applyAlignment="1" applyProtection="1">
      <alignment horizontal="center"/>
    </xf>
    <xf numFmtId="2" fontId="18" fillId="4" borderId="2" xfId="8" applyNumberFormat="1" applyFont="1" applyFill="1" applyBorder="1" applyProtection="1"/>
    <xf numFmtId="2" fontId="18" fillId="4" borderId="3" xfId="8" applyNumberFormat="1" applyFont="1" applyFill="1" applyBorder="1" applyProtection="1"/>
    <xf numFmtId="0" fontId="20" fillId="2" borderId="0" xfId="0" applyFont="1" applyFill="1" applyAlignment="1" applyProtection="1">
      <alignment horizontal="center"/>
    </xf>
    <xf numFmtId="2" fontId="19" fillId="4" borderId="4" xfId="8" applyNumberFormat="1" applyFont="1" applyFill="1" applyBorder="1" applyAlignment="1" applyProtection="1">
      <alignment horizontal="centerContinuous"/>
    </xf>
    <xf numFmtId="2" fontId="19" fillId="4" borderId="5" xfId="8" applyNumberFormat="1" applyFont="1" applyFill="1" applyBorder="1" applyAlignment="1" applyProtection="1">
      <alignment horizontal="centerContinuous"/>
    </xf>
    <xf numFmtId="2" fontId="19" fillId="4" borderId="6" xfId="8" applyNumberFormat="1" applyFont="1" applyFill="1" applyBorder="1" applyAlignment="1" applyProtection="1">
      <alignment horizontal="centerContinuous"/>
    </xf>
    <xf numFmtId="2" fontId="19" fillId="4" borderId="7" xfId="8" applyNumberFormat="1" applyFont="1" applyFill="1" applyBorder="1" applyAlignment="1" applyProtection="1">
      <alignment horizontal="centerContinuous"/>
    </xf>
    <xf numFmtId="1" fontId="1" fillId="2" borderId="8" xfId="0" applyNumberFormat="1" applyFont="1" applyFill="1" applyBorder="1" applyAlignment="1" applyProtection="1">
      <alignment horizontal="left" vertical="top" wrapText="1"/>
    </xf>
    <xf numFmtId="1" fontId="1" fillId="2" borderId="9" xfId="0" applyNumberFormat="1" applyFont="1" applyFill="1" applyBorder="1" applyAlignment="1" applyProtection="1">
      <alignment horizontal="left" vertical="top" wrapText="1"/>
    </xf>
    <xf numFmtId="164" fontId="18" fillId="2" borderId="9" xfId="8" applyNumberFormat="1" applyFont="1" applyFill="1" applyBorder="1" applyAlignment="1" applyProtection="1">
      <alignment horizontal="right"/>
    </xf>
    <xf numFmtId="10" fontId="5" fillId="5" borderId="10" xfId="12" applyNumberFormat="1" applyFont="1" applyFill="1" applyBorder="1" applyProtection="1"/>
    <xf numFmtId="2" fontId="18" fillId="2" borderId="11" xfId="8" applyNumberFormat="1" applyFont="1" applyFill="1" applyBorder="1" applyProtection="1"/>
    <xf numFmtId="2" fontId="18" fillId="2" borderId="12" xfId="8" applyNumberFormat="1" applyFont="1" applyFill="1" applyBorder="1" applyProtection="1"/>
    <xf numFmtId="1" fontId="1" fillId="2" borderId="13" xfId="0" applyNumberFormat="1" applyFont="1" applyFill="1" applyBorder="1" applyAlignment="1" applyProtection="1">
      <alignment horizontal="left" vertical="top" wrapText="1"/>
    </xf>
    <xf numFmtId="1" fontId="1" fillId="2" borderId="1" xfId="0" applyNumberFormat="1" applyFont="1" applyFill="1" applyBorder="1" applyAlignment="1" applyProtection="1">
      <alignment horizontal="left" vertical="top" wrapText="1"/>
    </xf>
    <xf numFmtId="164" fontId="18" fillId="2" borderId="1" xfId="8" applyNumberFormat="1" applyFont="1" applyFill="1" applyBorder="1" applyAlignment="1" applyProtection="1">
      <alignment horizontal="right"/>
    </xf>
    <xf numFmtId="0" fontId="5" fillId="5" borderId="10" xfId="0" applyFont="1" applyFill="1" applyBorder="1" applyProtection="1"/>
    <xf numFmtId="2" fontId="18" fillId="2" borderId="14" xfId="8" applyNumberFormat="1" applyFont="1" applyFill="1" applyBorder="1" applyProtection="1"/>
    <xf numFmtId="2" fontId="18" fillId="2" borderId="15" xfId="8" applyNumberFormat="1" applyFont="1" applyFill="1" applyBorder="1" applyProtection="1"/>
    <xf numFmtId="10" fontId="18" fillId="5" borderId="10" xfId="9" applyNumberFormat="1" applyFont="1" applyFill="1" applyBorder="1" applyAlignment="1" applyProtection="1">
      <alignment horizontal="center"/>
    </xf>
    <xf numFmtId="0" fontId="4" fillId="2" borderId="16" xfId="0" applyFont="1" applyFill="1" applyBorder="1" applyAlignment="1" applyProtection="1">
      <alignment horizontal="right" vertical="top"/>
    </xf>
    <xf numFmtId="2" fontId="18" fillId="2" borderId="16" xfId="8" applyNumberFormat="1" applyFont="1" applyFill="1" applyBorder="1" applyAlignment="1" applyProtection="1">
      <alignment wrapText="1"/>
    </xf>
    <xf numFmtId="164" fontId="21" fillId="2" borderId="16" xfId="8" applyNumberFormat="1" applyFont="1" applyFill="1" applyBorder="1" applyAlignment="1" applyProtection="1">
      <alignment horizontal="right"/>
    </xf>
    <xf numFmtId="2" fontId="18" fillId="2" borderId="16" xfId="8" applyNumberFormat="1" applyFont="1" applyFill="1" applyBorder="1" applyProtection="1"/>
    <xf numFmtId="2" fontId="1" fillId="4" borderId="17" xfId="8" applyNumberFormat="1" applyFont="1" applyFill="1" applyBorder="1" applyAlignment="1" applyProtection="1">
      <alignment horizontal="right"/>
    </xf>
    <xf numFmtId="2" fontId="4" fillId="4" borderId="18" xfId="8" applyNumberFormat="1" applyFont="1" applyFill="1" applyBorder="1" applyAlignment="1" applyProtection="1">
      <alignment horizontal="right"/>
    </xf>
    <xf numFmtId="164" fontId="4" fillId="4" borderId="16" xfId="8" applyNumberFormat="1" applyFont="1" applyFill="1" applyBorder="1" applyProtection="1"/>
    <xf numFmtId="9" fontId="4" fillId="4" borderId="19" xfId="9" applyFont="1" applyFill="1" applyBorder="1" applyAlignment="1" applyProtection="1">
      <alignment horizontal="center"/>
    </xf>
    <xf numFmtId="10" fontId="1" fillId="4" borderId="20" xfId="9" applyNumberFormat="1" applyFont="1" applyFill="1" applyBorder="1" applyAlignment="1" applyProtection="1">
      <alignment horizontal="centerContinuous"/>
    </xf>
    <xf numFmtId="10" fontId="4" fillId="4" borderId="16" xfId="9" applyNumberFormat="1" applyFont="1" applyFill="1" applyBorder="1" applyProtection="1"/>
    <xf numFmtId="2" fontId="1" fillId="4" borderId="6" xfId="8" applyNumberFormat="1" applyFont="1" applyFill="1" applyBorder="1" applyAlignment="1" applyProtection="1">
      <alignment horizontal="right"/>
    </xf>
    <xf numFmtId="2" fontId="4" fillId="4" borderId="7" xfId="8" applyNumberFormat="1" applyFont="1" applyFill="1" applyBorder="1" applyAlignment="1" applyProtection="1">
      <alignment horizontal="right"/>
    </xf>
    <xf numFmtId="167" fontId="1" fillId="4" borderId="17" xfId="1" applyFont="1" applyFill="1" applyBorder="1" applyProtection="1"/>
    <xf numFmtId="167" fontId="1" fillId="4" borderId="16" xfId="1" applyFont="1" applyFill="1" applyBorder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165" fontId="5" fillId="2" borderId="0" xfId="19" applyFont="1" applyFill="1" applyProtection="1"/>
    <xf numFmtId="166" fontId="5" fillId="2" borderId="0" xfId="0" applyNumberFormat="1" applyFont="1" applyFill="1" applyProtection="1"/>
    <xf numFmtId="2" fontId="19" fillId="4" borderId="20" xfId="8" applyNumberFormat="1" applyFont="1" applyFill="1" applyBorder="1" applyAlignment="1" applyProtection="1">
      <alignment horizontal="centerContinuous" vertical="center"/>
    </xf>
    <xf numFmtId="10" fontId="4" fillId="4" borderId="20" xfId="9" applyNumberFormat="1" applyFont="1" applyFill="1" applyBorder="1" applyProtection="1"/>
    <xf numFmtId="10" fontId="5" fillId="5" borderId="21" xfId="12" applyNumberFormat="1" applyFont="1" applyFill="1" applyBorder="1" applyProtection="1"/>
    <xf numFmtId="2" fontId="18" fillId="2" borderId="16" xfId="8" applyNumberFormat="1" applyFont="1" applyFill="1" applyBorder="1" applyAlignment="1" applyProtection="1">
      <alignment horizontal="center"/>
    </xf>
    <xf numFmtId="0" fontId="1" fillId="5" borderId="0" xfId="0" applyNumberFormat="1" applyFont="1" applyFill="1" applyAlignment="1">
      <alignment horizontal="center"/>
    </xf>
    <xf numFmtId="0" fontId="1" fillId="5" borderId="0" xfId="0" applyNumberFormat="1" applyFont="1" applyFill="1" applyBorder="1" applyAlignment="1">
      <alignment horizontal="center"/>
    </xf>
    <xf numFmtId="2" fontId="18" fillId="2" borderId="22" xfId="8" applyNumberFormat="1" applyFont="1" applyFill="1" applyBorder="1" applyProtection="1"/>
    <xf numFmtId="165" fontId="1" fillId="0" borderId="0" xfId="0" applyNumberFormat="1" applyFont="1" applyFill="1" applyAlignment="1"/>
    <xf numFmtId="0" fontId="8" fillId="4" borderId="1" xfId="5" applyNumberFormat="1" applyFont="1" applyFill="1" applyBorder="1" applyAlignment="1">
      <alignment horizontal="center" vertical="center"/>
    </xf>
    <xf numFmtId="49" fontId="8" fillId="4" borderId="1" xfId="5" applyNumberFormat="1" applyFont="1" applyFill="1" applyBorder="1" applyAlignment="1">
      <alignment horizontal="center" vertical="center" wrapText="1"/>
    </xf>
    <xf numFmtId="0" fontId="4" fillId="2" borderId="1" xfId="5" applyNumberFormat="1" applyFont="1" applyFill="1" applyBorder="1" applyAlignment="1" applyProtection="1">
      <alignment horizontal="center"/>
    </xf>
    <xf numFmtId="0" fontId="1" fillId="2" borderId="1" xfId="5" applyFont="1" applyFill="1" applyBorder="1" applyAlignment="1" applyProtection="1">
      <alignment horizontal="left" wrapText="1"/>
    </xf>
    <xf numFmtId="17" fontId="1" fillId="2" borderId="1" xfId="5" applyNumberFormat="1" applyFont="1" applyFill="1" applyBorder="1" applyAlignment="1" applyProtection="1">
      <alignment horizontal="center" wrapText="1"/>
    </xf>
    <xf numFmtId="0" fontId="4" fillId="2" borderId="1" xfId="5" applyNumberFormat="1" applyFont="1" applyFill="1" applyBorder="1" applyAlignment="1">
      <alignment horizontal="center"/>
    </xf>
    <xf numFmtId="49" fontId="1" fillId="2" borderId="1" xfId="5" applyNumberFormat="1" applyFont="1" applyFill="1" applyBorder="1" applyAlignment="1">
      <alignment horizontal="left" wrapText="1"/>
    </xf>
    <xf numFmtId="0" fontId="1" fillId="2" borderId="0" xfId="5" applyNumberFormat="1" applyFont="1" applyFill="1" applyAlignment="1">
      <alignment horizontal="center"/>
    </xf>
    <xf numFmtId="0" fontId="1" fillId="2" borderId="0" xfId="5" applyFont="1" applyFill="1" applyAlignment="1">
      <alignment horizontal="justify" wrapText="1"/>
    </xf>
    <xf numFmtId="4" fontId="6" fillId="3" borderId="1" xfId="13" applyNumberFormat="1" applyFont="1" applyFill="1" applyBorder="1" applyAlignment="1"/>
    <xf numFmtId="0" fontId="0" fillId="5" borderId="0" xfId="0" applyFill="1" applyAlignment="1">
      <alignment horizontal="center" vertical="center"/>
    </xf>
    <xf numFmtId="165" fontId="6" fillId="5" borderId="0" xfId="18" applyFont="1" applyFill="1" applyAlignment="1"/>
    <xf numFmtId="165" fontId="1" fillId="5" borderId="0" xfId="18" applyFont="1" applyFill="1" applyAlignment="1"/>
    <xf numFmtId="49" fontId="1" fillId="5" borderId="0" xfId="0" applyNumberFormat="1" applyFont="1" applyFill="1" applyAlignment="1">
      <alignment horizontal="center"/>
    </xf>
    <xf numFmtId="165" fontId="8" fillId="5" borderId="0" xfId="13" applyNumberFormat="1" applyFont="1" applyFill="1" applyBorder="1" applyAlignment="1">
      <alignment horizontal="center" vertical="center"/>
    </xf>
    <xf numFmtId="0" fontId="1" fillId="5" borderId="0" xfId="0" applyFont="1" applyFill="1" applyAlignment="1"/>
    <xf numFmtId="0" fontId="0" fillId="5" borderId="0" xfId="0" applyFill="1" applyBorder="1" applyAlignment="1">
      <alignment horizontal="center" vertical="center"/>
    </xf>
    <xf numFmtId="0" fontId="5" fillId="5" borderId="0" xfId="5" applyFill="1" applyBorder="1" applyAlignment="1">
      <alignment horizontal="right"/>
    </xf>
    <xf numFmtId="0" fontId="6" fillId="5" borderId="1" xfId="0" applyNumberFormat="1" applyFont="1" applyFill="1" applyBorder="1" applyAlignment="1">
      <alignment horizontal="center"/>
    </xf>
    <xf numFmtId="0" fontId="6" fillId="5" borderId="1" xfId="0" applyNumberFormat="1" applyFont="1" applyFill="1" applyBorder="1" applyAlignment="1">
      <alignment horizontal="center" wrapText="1"/>
    </xf>
    <xf numFmtId="4" fontId="6" fillId="5" borderId="1" xfId="0" applyNumberFormat="1" applyFont="1" applyFill="1" applyBorder="1" applyAlignment="1">
      <alignment wrapText="1"/>
    </xf>
    <xf numFmtId="165" fontId="6" fillId="5" borderId="1" xfId="13" applyNumberFormat="1" applyFont="1" applyFill="1" applyBorder="1" applyAlignment="1">
      <alignment horizontal="right"/>
    </xf>
    <xf numFmtId="165" fontId="6" fillId="5" borderId="1" xfId="13" applyNumberFormat="1" applyFont="1" applyFill="1" applyBorder="1" applyAlignment="1"/>
    <xf numFmtId="165" fontId="1" fillId="5" borderId="0" xfId="0" applyNumberFormat="1" applyFont="1" applyFill="1" applyAlignment="1"/>
    <xf numFmtId="0" fontId="4" fillId="5" borderId="0" xfId="0" applyFont="1" applyFill="1" applyAlignment="1"/>
    <xf numFmtId="0" fontId="8" fillId="5" borderId="1" xfId="0" applyNumberFormat="1" applyFont="1" applyFill="1" applyBorder="1" applyAlignment="1">
      <alignment horizontal="center" wrapText="1"/>
    </xf>
    <xf numFmtId="165" fontId="8" fillId="5" borderId="1" xfId="13" applyNumberFormat="1" applyFont="1" applyFill="1" applyBorder="1" applyAlignment="1"/>
    <xf numFmtId="165" fontId="4" fillId="5" borderId="0" xfId="0" applyNumberFormat="1" applyFont="1" applyFill="1" applyAlignment="1"/>
    <xf numFmtId="0" fontId="9" fillId="5" borderId="0" xfId="0" applyFont="1" applyFill="1" applyAlignment="1"/>
    <xf numFmtId="0" fontId="10" fillId="5" borderId="0" xfId="0" applyFont="1" applyFill="1" applyAlignment="1"/>
    <xf numFmtId="165" fontId="9" fillId="5" borderId="0" xfId="0" applyNumberFormat="1" applyFont="1" applyFill="1" applyAlignment="1"/>
    <xf numFmtId="0" fontId="8" fillId="5" borderId="1" xfId="0" applyNumberFormat="1" applyFont="1" applyFill="1" applyBorder="1" applyAlignment="1">
      <alignment horizontal="center"/>
    </xf>
    <xf numFmtId="4" fontId="8" fillId="5" borderId="1" xfId="0" applyNumberFormat="1" applyFont="1" applyFill="1" applyBorder="1" applyAlignment="1">
      <alignment wrapText="1"/>
    </xf>
    <xf numFmtId="165" fontId="8" fillId="5" borderId="1" xfId="13" applyNumberFormat="1" applyFont="1" applyFill="1" applyBorder="1" applyAlignment="1">
      <alignment horizontal="right"/>
    </xf>
    <xf numFmtId="2" fontId="18" fillId="2" borderId="23" xfId="8" applyNumberFormat="1" applyFont="1" applyFill="1" applyBorder="1" applyProtection="1"/>
    <xf numFmtId="2" fontId="18" fillId="2" borderId="13" xfId="8" applyNumberFormat="1" applyFont="1" applyFill="1" applyBorder="1" applyProtection="1"/>
    <xf numFmtId="165" fontId="4" fillId="0" borderId="0" xfId="0" applyNumberFormat="1" applyFont="1" applyFill="1" applyAlignment="1"/>
    <xf numFmtId="0" fontId="8" fillId="0" borderId="1" xfId="0" applyNumberFormat="1" applyFont="1" applyFill="1" applyBorder="1" applyAlignment="1">
      <alignment horizontal="right" wrapText="1"/>
    </xf>
    <xf numFmtId="0" fontId="8" fillId="0" borderId="1" xfId="0" applyNumberFormat="1" applyFont="1" applyFill="1" applyBorder="1" applyAlignment="1">
      <alignment wrapText="1"/>
    </xf>
    <xf numFmtId="2" fontId="19" fillId="4" borderId="20" xfId="8" applyNumberFormat="1" applyFont="1" applyFill="1" applyBorder="1" applyAlignment="1" applyProtection="1">
      <alignment horizontal="left" vertical="center"/>
    </xf>
    <xf numFmtId="0" fontId="5" fillId="5" borderId="0" xfId="5" applyFill="1" applyBorder="1"/>
    <xf numFmtId="0" fontId="4" fillId="0" borderId="0" xfId="0" applyNumberFormat="1" applyFont="1" applyFill="1" applyBorder="1" applyAlignment="1"/>
    <xf numFmtId="0" fontId="1" fillId="5" borderId="0" xfId="0" applyNumberFormat="1" applyFont="1" applyFill="1" applyBorder="1" applyAlignment="1">
      <alignment horizontal="right" wrapText="1"/>
    </xf>
    <xf numFmtId="10" fontId="1" fillId="5" borderId="0" xfId="10" applyNumberFormat="1" applyFont="1" applyFill="1" applyBorder="1" applyAlignment="1">
      <alignment horizontal="center" wrapText="1"/>
    </xf>
    <xf numFmtId="49" fontId="1" fillId="2" borderId="0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justify"/>
    </xf>
    <xf numFmtId="165" fontId="1" fillId="2" borderId="0" xfId="13" applyFont="1" applyFill="1" applyBorder="1" applyAlignment="1">
      <alignment horizontal="center"/>
    </xf>
    <xf numFmtId="10" fontId="4" fillId="3" borderId="1" xfId="20" applyNumberFormat="1" applyFont="1" applyFill="1" applyBorder="1" applyAlignment="1">
      <alignment horizontal="center"/>
    </xf>
    <xf numFmtId="0" fontId="17" fillId="6" borderId="1" xfId="0" applyFont="1" applyFill="1" applyBorder="1" applyAlignment="1">
      <alignment horizontal="center" vertical="center" wrapText="1"/>
    </xf>
    <xf numFmtId="0" fontId="17" fillId="5" borderId="1" xfId="0" applyFont="1" applyFill="1" applyBorder="1" applyAlignment="1">
      <alignment horizontal="center" vertical="center" wrapText="1"/>
    </xf>
    <xf numFmtId="2" fontId="16" fillId="0" borderId="1" xfId="0" applyNumberFormat="1" applyFont="1" applyFill="1" applyBorder="1" applyAlignment="1">
      <alignment horizontal="center" vertical="center"/>
    </xf>
    <xf numFmtId="10" fontId="16" fillId="0" borderId="1" xfId="0" applyNumberFormat="1" applyFont="1" applyFill="1" applyBorder="1" applyAlignment="1">
      <alignment horizontal="center" vertical="center"/>
    </xf>
    <xf numFmtId="10" fontId="20" fillId="0" borderId="1" xfId="0" applyNumberFormat="1" applyFont="1" applyFill="1" applyBorder="1" applyAlignment="1" applyProtection="1">
      <alignment horizontal="center" vertical="center"/>
      <protection locked="0"/>
    </xf>
    <xf numFmtId="0" fontId="0" fillId="5" borderId="0" xfId="0" applyFill="1" applyAlignment="1">
      <alignment vertical="center"/>
    </xf>
    <xf numFmtId="2" fontId="0" fillId="5" borderId="0" xfId="0" applyNumberFormat="1" applyFill="1" applyAlignment="1">
      <alignment vertical="center"/>
    </xf>
    <xf numFmtId="10" fontId="24" fillId="5" borderId="1" xfId="0" applyNumberFormat="1" applyFont="1" applyFill="1" applyBorder="1" applyAlignment="1">
      <alignment horizontal="center" vertical="center"/>
    </xf>
    <xf numFmtId="10" fontId="17" fillId="6" borderId="1" xfId="0" applyNumberFormat="1" applyFont="1" applyFill="1" applyBorder="1" applyAlignment="1">
      <alignment horizontal="center" vertical="center"/>
    </xf>
    <xf numFmtId="0" fontId="25" fillId="0" borderId="33" xfId="0" applyFont="1" applyBorder="1" applyAlignment="1">
      <alignment horizontal="left"/>
    </xf>
    <xf numFmtId="0" fontId="25" fillId="0" borderId="34" xfId="0" applyFont="1" applyBorder="1" applyAlignment="1">
      <alignment horizontal="left"/>
    </xf>
    <xf numFmtId="0" fontId="20" fillId="0" borderId="1" xfId="0" applyFont="1" applyFill="1" applyBorder="1" applyAlignment="1">
      <alignment vertical="center"/>
    </xf>
    <xf numFmtId="4" fontId="1" fillId="5" borderId="0" xfId="0" applyNumberFormat="1" applyFont="1" applyFill="1" applyAlignment="1"/>
    <xf numFmtId="0" fontId="1" fillId="2" borderId="25" xfId="0" applyNumberFormat="1" applyFont="1" applyFill="1" applyBorder="1" applyAlignment="1">
      <alignment horizontal="left" vertical="center" wrapText="1"/>
    </xf>
    <xf numFmtId="0" fontId="1" fillId="2" borderId="26" xfId="0" applyNumberFormat="1" applyFont="1" applyFill="1" applyBorder="1" applyAlignment="1">
      <alignment horizontal="left" vertical="center" wrapText="1"/>
    </xf>
    <xf numFmtId="0" fontId="1" fillId="2" borderId="23" xfId="0" applyNumberFormat="1" applyFont="1" applyFill="1" applyBorder="1" applyAlignment="1">
      <alignment horizontal="left" vertical="center" wrapText="1"/>
    </xf>
    <xf numFmtId="0" fontId="1" fillId="2" borderId="24" xfId="0" applyNumberFormat="1" applyFont="1" applyFill="1" applyBorder="1" applyAlignment="1">
      <alignment horizontal="left" vertical="center" wrapText="1"/>
    </xf>
    <xf numFmtId="0" fontId="1" fillId="2" borderId="0" xfId="0" applyNumberFormat="1" applyFont="1" applyFill="1" applyBorder="1" applyAlignment="1">
      <alignment horizontal="left" vertical="center" wrapText="1"/>
    </xf>
    <xf numFmtId="0" fontId="1" fillId="2" borderId="27" xfId="0" applyNumberFormat="1" applyFont="1" applyFill="1" applyBorder="1" applyAlignment="1">
      <alignment horizontal="left" vertical="center" wrapText="1"/>
    </xf>
    <xf numFmtId="0" fontId="1" fillId="2" borderId="28" xfId="0" applyNumberFormat="1" applyFont="1" applyFill="1" applyBorder="1" applyAlignment="1">
      <alignment horizontal="left" vertical="center" wrapText="1"/>
    </xf>
    <xf numFmtId="0" fontId="1" fillId="2" borderId="29" xfId="0" applyNumberFormat="1" applyFont="1" applyFill="1" applyBorder="1" applyAlignment="1">
      <alignment horizontal="left" vertical="center" wrapText="1"/>
    </xf>
    <xf numFmtId="0" fontId="1" fillId="2" borderId="11" xfId="0" applyNumberFormat="1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8" fillId="2" borderId="0" xfId="13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top"/>
    </xf>
    <xf numFmtId="165" fontId="7" fillId="2" borderId="0" xfId="18" applyFont="1" applyFill="1" applyBorder="1" applyAlignment="1">
      <alignment horizontal="center"/>
    </xf>
    <xf numFmtId="4" fontId="8" fillId="2" borderId="0" xfId="13" applyNumberFormat="1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vertical="center"/>
    </xf>
    <xf numFmtId="0" fontId="16" fillId="0" borderId="1" xfId="0" applyFont="1" applyFill="1" applyBorder="1" applyAlignment="1">
      <alignment vertical="center"/>
    </xf>
    <xf numFmtId="0" fontId="16" fillId="0" borderId="1" xfId="0" applyFont="1" applyFill="1" applyBorder="1" applyAlignment="1" applyProtection="1">
      <alignment vertical="center"/>
      <protection locked="0"/>
    </xf>
    <xf numFmtId="0" fontId="17" fillId="6" borderId="29" xfId="0" applyFont="1" applyFill="1" applyBorder="1" applyAlignment="1">
      <alignment horizontal="center" vertical="center" wrapText="1"/>
    </xf>
    <xf numFmtId="0" fontId="17" fillId="6" borderId="11" xfId="0" applyFont="1" applyFill="1" applyBorder="1" applyAlignment="1">
      <alignment horizontal="center" vertical="center" wrapText="1"/>
    </xf>
    <xf numFmtId="0" fontId="24" fillId="5" borderId="1" xfId="0" applyFont="1" applyFill="1" applyBorder="1" applyAlignment="1">
      <alignment vertical="center"/>
    </xf>
    <xf numFmtId="0" fontId="17" fillId="6" borderId="1" xfId="0" applyFont="1" applyFill="1" applyBorder="1" applyAlignment="1">
      <alignment vertical="center"/>
    </xf>
    <xf numFmtId="2" fontId="19" fillId="4" borderId="2" xfId="8" applyNumberFormat="1" applyFont="1" applyFill="1" applyBorder="1" applyAlignment="1" applyProtection="1">
      <alignment horizontal="center" vertical="center"/>
    </xf>
    <xf numFmtId="2" fontId="19" fillId="4" borderId="3" xfId="8" applyNumberFormat="1" applyFont="1" applyFill="1" applyBorder="1" applyAlignment="1" applyProtection="1">
      <alignment horizontal="center" vertical="center"/>
    </xf>
    <xf numFmtId="2" fontId="19" fillId="4" borderId="6" xfId="8" applyNumberFormat="1" applyFont="1" applyFill="1" applyBorder="1" applyAlignment="1" applyProtection="1">
      <alignment horizontal="center" vertical="center"/>
    </xf>
    <xf numFmtId="2" fontId="19" fillId="4" borderId="7" xfId="8" applyNumberFormat="1" applyFont="1" applyFill="1" applyBorder="1" applyAlignment="1" applyProtection="1">
      <alignment horizontal="center" vertical="center"/>
    </xf>
    <xf numFmtId="167" fontId="4" fillId="4" borderId="17" xfId="1" applyFont="1" applyFill="1" applyBorder="1" applyAlignment="1" applyProtection="1">
      <alignment horizontal="center"/>
    </xf>
    <xf numFmtId="167" fontId="4" fillId="4" borderId="18" xfId="1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/>
    </xf>
    <xf numFmtId="0" fontId="3" fillId="2" borderId="0" xfId="0" applyFont="1" applyFill="1" applyAlignment="1" applyProtection="1">
      <alignment horizontal="center" vertical="center"/>
    </xf>
    <xf numFmtId="165" fontId="17" fillId="2" borderId="0" xfId="19" applyFont="1" applyFill="1" applyBorder="1" applyAlignment="1" applyProtection="1">
      <alignment horizontal="center"/>
    </xf>
    <xf numFmtId="2" fontId="19" fillId="4" borderId="30" xfId="8" applyNumberFormat="1" applyFont="1" applyFill="1" applyBorder="1" applyAlignment="1" applyProtection="1">
      <alignment horizontal="center" vertical="center" wrapText="1"/>
    </xf>
    <xf numFmtId="2" fontId="19" fillId="4" borderId="31" xfId="8" applyNumberFormat="1" applyFont="1" applyFill="1" applyBorder="1" applyAlignment="1" applyProtection="1">
      <alignment horizontal="center" vertical="center" wrapText="1"/>
    </xf>
    <xf numFmtId="2" fontId="19" fillId="4" borderId="32" xfId="8" applyNumberFormat="1" applyFont="1" applyFill="1" applyBorder="1" applyAlignment="1" applyProtection="1">
      <alignment horizontal="center" vertical="center" wrapText="1"/>
    </xf>
  </cellXfs>
  <cellStyles count="21">
    <cellStyle name="Moeda 2" xfId="1"/>
    <cellStyle name="Moeda 2 2" xfId="2"/>
    <cellStyle name="Moeda 2 3" xfId="3"/>
    <cellStyle name="Moeda 3" xfId="4"/>
    <cellStyle name="Normal" xfId="0" builtinId="0"/>
    <cellStyle name="Normal 2" xfId="5"/>
    <cellStyle name="Normal 3" xfId="6"/>
    <cellStyle name="Normal 4" xfId="7"/>
    <cellStyle name="Normal_Plan1" xfId="8"/>
    <cellStyle name="Porcentagem" xfId="20" builtinId="5"/>
    <cellStyle name="Porcentagem 2" xfId="9"/>
    <cellStyle name="Porcentagem 2 2" xfId="10"/>
    <cellStyle name="Porcentagem 3" xfId="11"/>
    <cellStyle name="Porcentagem 4" xfId="12"/>
    <cellStyle name="Separador de milhares" xfId="13" builtinId="3"/>
    <cellStyle name="Separador de milhares 2" xfId="14"/>
    <cellStyle name="Separador de milhares 2 2" xfId="15"/>
    <cellStyle name="Separador de milhares 3" xfId="16"/>
    <cellStyle name="Separador de milhares 4" xfId="17"/>
    <cellStyle name="Separador de milhares_Rua dos Coroados" xfId="18"/>
    <cellStyle name="Separador de milhares_Rua dos Coroados 2 2" xfId="19"/>
  </cellStyles>
  <dxfs count="15">
    <dxf>
      <font>
        <b/>
        <i val="0"/>
        <condense val="0"/>
        <extend val="0"/>
        <color auto="1"/>
      </font>
      <fill>
        <patternFill>
          <bgColor indexed="42"/>
        </patternFill>
      </fill>
      <border>
        <left style="hair">
          <color indexed="64"/>
        </left>
        <right style="thin">
          <color indexed="64"/>
        </right>
        <top style="hair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  <color auto="1"/>
      </font>
      <fill>
        <patternFill>
          <bgColor indexed="42"/>
        </patternFill>
      </fill>
      <border>
        <left style="thin">
          <color indexed="64"/>
        </left>
        <right style="hair">
          <color indexed="64"/>
        </right>
        <top style="hair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42"/>
        </patternFill>
      </fill>
      <border>
        <left style="hair">
          <color indexed="64"/>
        </left>
        <right style="thin">
          <color indexed="64"/>
        </right>
        <top style="hair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  <color auto="1"/>
      </font>
      <fill>
        <patternFill>
          <bgColor indexed="42"/>
        </patternFill>
      </fill>
      <border>
        <left style="thin">
          <color indexed="64"/>
        </left>
        <right style="hair">
          <color indexed="64"/>
        </right>
        <top style="hair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42"/>
        </patternFill>
      </fill>
      <border>
        <left style="hair">
          <color indexed="64"/>
        </left>
        <right style="thin">
          <color indexed="64"/>
        </right>
        <top style="hair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  <color auto="1"/>
      </font>
      <fill>
        <patternFill>
          <bgColor indexed="42"/>
        </patternFill>
      </fill>
      <border>
        <left style="thin">
          <color indexed="64"/>
        </left>
        <right style="hair">
          <color indexed="64"/>
        </right>
        <top style="hair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438151</xdr:colOff>
      <xdr:row>0</xdr:row>
      <xdr:rowOff>57150</xdr:rowOff>
    </xdr:from>
    <xdr:to>
      <xdr:col>7</xdr:col>
      <xdr:colOff>657225</xdr:colOff>
      <xdr:row>4</xdr:row>
      <xdr:rowOff>30044</xdr:rowOff>
    </xdr:to>
    <xdr:pic>
      <xdr:nvPicPr>
        <xdr:cNvPr id="3" name="Picture 7" descr="marca e brasã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47462"/>
        <a:stretch>
          <a:fillRect/>
        </a:stretch>
      </xdr:blipFill>
      <xdr:spPr bwMode="auto">
        <a:xfrm>
          <a:off x="6829426" y="57150"/>
          <a:ext cx="1971674" cy="6872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371475</xdr:colOff>
      <xdr:row>64</xdr:row>
      <xdr:rowOff>133350</xdr:rowOff>
    </xdr:from>
    <xdr:to>
      <xdr:col>3</xdr:col>
      <xdr:colOff>4038600</xdr:colOff>
      <xdr:row>65</xdr:row>
      <xdr:rowOff>0</xdr:rowOff>
    </xdr:to>
    <xdr:pic>
      <xdr:nvPicPr>
        <xdr:cNvPr id="4" name="Imagem 3" descr="!cid_BB65E2DF189B4A5583F8CEF4B35C9678@pmc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981200" y="14077950"/>
          <a:ext cx="3667125" cy="1409700"/>
        </a:xfrm>
        <a:prstGeom prst="rect">
          <a:avLst/>
        </a:prstGeom>
      </xdr:spPr>
    </xdr:pic>
    <xdr:clientData/>
  </xdr:twoCellAnchor>
  <xdr:twoCellAnchor editAs="oneCell">
    <xdr:from>
      <xdr:col>4</xdr:col>
      <xdr:colOff>438151</xdr:colOff>
      <xdr:row>0</xdr:row>
      <xdr:rowOff>57150</xdr:rowOff>
    </xdr:from>
    <xdr:to>
      <xdr:col>7</xdr:col>
      <xdr:colOff>657225</xdr:colOff>
      <xdr:row>4</xdr:row>
      <xdr:rowOff>30044</xdr:rowOff>
    </xdr:to>
    <xdr:pic>
      <xdr:nvPicPr>
        <xdr:cNvPr id="5" name="Picture 7" descr="marca e brasã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47462"/>
        <a:stretch>
          <a:fillRect/>
        </a:stretch>
      </xdr:blipFill>
      <xdr:spPr bwMode="auto">
        <a:xfrm>
          <a:off x="6886576" y="57150"/>
          <a:ext cx="1971674" cy="6872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371475</xdr:colOff>
      <xdr:row>66</xdr:row>
      <xdr:rowOff>133350</xdr:rowOff>
    </xdr:from>
    <xdr:to>
      <xdr:col>3</xdr:col>
      <xdr:colOff>4038600</xdr:colOff>
      <xdr:row>67</xdr:row>
      <xdr:rowOff>0</xdr:rowOff>
    </xdr:to>
    <xdr:pic>
      <xdr:nvPicPr>
        <xdr:cNvPr id="6" name="Imagem 5" descr="!cid_BB65E2DF189B4A5583F8CEF4B35C9678@pmc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962150" y="14658975"/>
          <a:ext cx="3667125" cy="28575"/>
        </a:xfrm>
        <a:prstGeom prst="rect">
          <a:avLst/>
        </a:prstGeom>
      </xdr:spPr>
    </xdr:pic>
    <xdr:clientData/>
  </xdr:twoCellAnchor>
  <xdr:twoCellAnchor editAs="oneCell">
    <xdr:from>
      <xdr:col>3</xdr:col>
      <xdr:colOff>371475</xdr:colOff>
      <xdr:row>65</xdr:row>
      <xdr:rowOff>133350</xdr:rowOff>
    </xdr:from>
    <xdr:to>
      <xdr:col>3</xdr:col>
      <xdr:colOff>4038600</xdr:colOff>
      <xdr:row>66</xdr:row>
      <xdr:rowOff>0</xdr:rowOff>
    </xdr:to>
    <xdr:pic>
      <xdr:nvPicPr>
        <xdr:cNvPr id="8" name="Imagem 7" descr="!cid_BB65E2DF189B4A5583F8CEF4B35C9678@pmc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962150" y="14658975"/>
          <a:ext cx="3667125" cy="285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10585</xdr:colOff>
      <xdr:row>0</xdr:row>
      <xdr:rowOff>148168</xdr:rowOff>
    </xdr:from>
    <xdr:to>
      <xdr:col>9</xdr:col>
      <xdr:colOff>381000</xdr:colOff>
      <xdr:row>2</xdr:row>
      <xdr:rowOff>211666</xdr:rowOff>
    </xdr:to>
    <xdr:pic>
      <xdr:nvPicPr>
        <xdr:cNvPr id="2" name="Picture 7" descr="marca e brasã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45778"/>
        <a:stretch>
          <a:fillRect/>
        </a:stretch>
      </xdr:blipFill>
      <xdr:spPr bwMode="auto">
        <a:xfrm>
          <a:off x="6688668" y="148168"/>
          <a:ext cx="1598082" cy="5397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10585</xdr:colOff>
      <xdr:row>0</xdr:row>
      <xdr:rowOff>148168</xdr:rowOff>
    </xdr:from>
    <xdr:to>
      <xdr:col>9</xdr:col>
      <xdr:colOff>381000</xdr:colOff>
      <xdr:row>2</xdr:row>
      <xdr:rowOff>211666</xdr:rowOff>
    </xdr:to>
    <xdr:pic>
      <xdr:nvPicPr>
        <xdr:cNvPr id="3" name="Picture 7" descr="marca e brasã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45778"/>
        <a:stretch>
          <a:fillRect/>
        </a:stretch>
      </xdr:blipFill>
      <xdr:spPr bwMode="auto">
        <a:xfrm>
          <a:off x="6668560" y="148168"/>
          <a:ext cx="1589615" cy="5397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10585</xdr:colOff>
      <xdr:row>0</xdr:row>
      <xdr:rowOff>148168</xdr:rowOff>
    </xdr:from>
    <xdr:to>
      <xdr:col>9</xdr:col>
      <xdr:colOff>381000</xdr:colOff>
      <xdr:row>2</xdr:row>
      <xdr:rowOff>211666</xdr:rowOff>
    </xdr:to>
    <xdr:pic>
      <xdr:nvPicPr>
        <xdr:cNvPr id="4" name="Picture 7" descr="marca e brasã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45778"/>
        <a:stretch>
          <a:fillRect/>
        </a:stretch>
      </xdr:blipFill>
      <xdr:spPr bwMode="auto">
        <a:xfrm>
          <a:off x="6668560" y="148168"/>
          <a:ext cx="1589615" cy="5397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LANILHA%20E%20CRONOGRAMA%20Rev%202%20Escora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lanilha Básica"/>
      <sheetName val="Cronograma"/>
      <sheetName val="Memorial"/>
    </sheetNames>
    <sheetDataSet>
      <sheetData sheetId="0">
        <row r="3">
          <cell r="A3" t="str">
            <v>Proprietário: PREFEITURA MUNICIPAL DE CORDEIRÓPOLIS</v>
          </cell>
        </row>
        <row r="4">
          <cell r="A4" t="str">
            <v>Obra : INFRA ESTRUTURA DE REDE: DE ESGOTO E DE AGUA POTAVEL</v>
          </cell>
        </row>
        <row r="5">
          <cell r="A5" t="str">
            <v>Local : PARCELAMENTO ENGENHO VELHO - MUNICÍPIO DE CORDEIRÓPOLIS</v>
          </cell>
        </row>
        <row r="10">
          <cell r="A10">
            <v>1</v>
          </cell>
          <cell r="D10" t="str">
            <v>SERVIÇOS PRELIMINARES</v>
          </cell>
        </row>
        <row r="13">
          <cell r="H13">
            <v>7740.43</v>
          </cell>
        </row>
        <row r="15">
          <cell r="A15">
            <v>2</v>
          </cell>
          <cell r="D15" t="str">
            <v>REDE DE ESGOTO SANITÁRIO</v>
          </cell>
        </row>
        <row r="29">
          <cell r="H29">
            <v>118077.73</v>
          </cell>
        </row>
        <row r="31">
          <cell r="A31">
            <v>3</v>
          </cell>
          <cell r="D31" t="str">
            <v>REDE DE ÁGUA POTÁVEL</v>
          </cell>
        </row>
        <row r="39">
          <cell r="H39">
            <v>50629.770000000004</v>
          </cell>
        </row>
        <row r="43">
          <cell r="E43">
            <v>0.24191165478897037</v>
          </cell>
        </row>
      </sheetData>
      <sheetData sheetId="1" refreshError="1"/>
      <sheetData sheetId="2">
        <row r="36">
          <cell r="E36">
            <v>955.47</v>
          </cell>
          <cell r="G36">
            <v>1036.5526500000001</v>
          </cell>
        </row>
        <row r="37">
          <cell r="K37">
            <v>503.81950000000006</v>
          </cell>
        </row>
        <row r="57">
          <cell r="E57">
            <v>939.5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164"/>
  <sheetViews>
    <sheetView view="pageBreakPreview" zoomScaleNormal="80" zoomScaleSheetLayoutView="100" workbookViewId="0">
      <selection activeCell="H6" sqref="H6"/>
    </sheetView>
  </sheetViews>
  <sheetFormatPr defaultRowHeight="12.75"/>
  <cols>
    <col min="1" max="1" width="6.28515625" style="1" customWidth="1"/>
    <col min="2" max="2" width="8.5703125" style="2" customWidth="1"/>
    <col min="3" max="3" width="9" style="1" customWidth="1"/>
    <col min="4" max="4" width="72.85546875" style="60" customWidth="1"/>
    <col min="5" max="5" width="8" style="1" customWidth="1"/>
    <col min="6" max="6" width="8.28515625" style="58" customWidth="1"/>
    <col min="7" max="7" width="10" style="59" customWidth="1"/>
    <col min="8" max="8" width="12.140625" style="56" customWidth="1"/>
    <col min="9" max="10" width="11.140625" style="3" bestFit="1" customWidth="1"/>
    <col min="11" max="16384" width="9.140625" style="3"/>
  </cols>
  <sheetData>
    <row r="1" spans="1:11" ht="18">
      <c r="D1" s="192"/>
      <c r="E1" s="192"/>
      <c r="F1" s="192"/>
      <c r="G1" s="192"/>
      <c r="H1" s="192"/>
    </row>
    <row r="3" spans="1:11">
      <c r="A3" s="4" t="s">
        <v>38</v>
      </c>
      <c r="B3" s="5"/>
      <c r="C3" s="6"/>
      <c r="D3" s="7"/>
      <c r="E3" s="8"/>
      <c r="F3" s="9"/>
      <c r="G3" s="10"/>
      <c r="H3" s="11"/>
      <c r="I3" s="12"/>
      <c r="J3" s="12"/>
    </row>
    <row r="4" spans="1:11">
      <c r="A4" s="4" t="s">
        <v>40</v>
      </c>
      <c r="B4" s="5"/>
      <c r="C4" s="6"/>
      <c r="D4" s="13"/>
      <c r="E4" s="9"/>
      <c r="F4" s="61"/>
      <c r="G4" s="10"/>
      <c r="H4" s="11"/>
      <c r="I4" s="12"/>
      <c r="J4" s="12"/>
    </row>
    <row r="5" spans="1:11">
      <c r="A5" s="4" t="s">
        <v>89</v>
      </c>
      <c r="B5" s="5"/>
      <c r="C5" s="6"/>
      <c r="D5" s="13"/>
      <c r="E5" s="115"/>
      <c r="F5" s="62"/>
      <c r="G5" s="14"/>
      <c r="H5" s="11"/>
      <c r="I5" s="12"/>
      <c r="J5" s="12"/>
    </row>
    <row r="6" spans="1:11">
      <c r="A6" s="15"/>
      <c r="B6" s="16"/>
      <c r="C6" s="15"/>
      <c r="D6" s="13"/>
      <c r="E6" s="116"/>
      <c r="F6" s="10" t="s">
        <v>88</v>
      </c>
      <c r="G6" s="14"/>
      <c r="H6" s="11"/>
    </row>
    <row r="7" spans="1:11" ht="15.75">
      <c r="A7" s="193" t="s">
        <v>0</v>
      </c>
      <c r="B7" s="193"/>
      <c r="C7" s="193"/>
      <c r="D7" s="193"/>
      <c r="E7" s="193"/>
      <c r="F7" s="193"/>
      <c r="G7" s="193"/>
      <c r="H7" s="193"/>
    </row>
    <row r="8" spans="1:11">
      <c r="A8" s="17"/>
      <c r="B8" s="18"/>
      <c r="C8" s="17"/>
      <c r="D8" s="19"/>
      <c r="E8" s="17"/>
      <c r="F8" s="20"/>
      <c r="G8" s="21"/>
      <c r="H8" s="18"/>
    </row>
    <row r="9" spans="1:11" s="28" customFormat="1" ht="38.25">
      <c r="A9" s="22" t="s">
        <v>1</v>
      </c>
      <c r="B9" s="23" t="s">
        <v>2</v>
      </c>
      <c r="C9" s="22" t="s">
        <v>3</v>
      </c>
      <c r="D9" s="24" t="s">
        <v>4</v>
      </c>
      <c r="E9" s="22" t="s">
        <v>5</v>
      </c>
      <c r="F9" s="25" t="s">
        <v>6</v>
      </c>
      <c r="G9" s="26" t="s">
        <v>7</v>
      </c>
      <c r="H9" s="27" t="s">
        <v>8</v>
      </c>
    </row>
    <row r="10" spans="1:11">
      <c r="A10" s="36">
        <v>1</v>
      </c>
      <c r="B10" s="36"/>
      <c r="C10" s="36"/>
      <c r="D10" s="63" t="s">
        <v>56</v>
      </c>
      <c r="E10" s="64"/>
      <c r="F10" s="65"/>
      <c r="G10" s="33"/>
      <c r="H10" s="66"/>
    </row>
    <row r="11" spans="1:11" s="143" customFormat="1">
      <c r="A11" s="137" t="s">
        <v>97</v>
      </c>
      <c r="B11" s="29">
        <v>99063</v>
      </c>
      <c r="C11" s="137" t="s">
        <v>31</v>
      </c>
      <c r="D11" s="30" t="s">
        <v>91</v>
      </c>
      <c r="E11" s="138" t="s">
        <v>19</v>
      </c>
      <c r="F11" s="139">
        <f>F19+F33</f>
        <v>1905.28</v>
      </c>
      <c r="G11" s="140">
        <v>3.27</v>
      </c>
      <c r="H11" s="141">
        <f t="shared" ref="H11:H28" si="0">ROUND(F11*G11,2)</f>
        <v>6230.27</v>
      </c>
      <c r="I11" s="179"/>
      <c r="J11" s="142"/>
      <c r="K11" s="134"/>
    </row>
    <row r="12" spans="1:11" s="143" customFormat="1">
      <c r="A12" s="137" t="s">
        <v>9</v>
      </c>
      <c r="B12" s="29" t="s">
        <v>58</v>
      </c>
      <c r="C12" s="137" t="s">
        <v>31</v>
      </c>
      <c r="D12" s="30" t="s">
        <v>59</v>
      </c>
      <c r="E12" s="138" t="s">
        <v>57</v>
      </c>
      <c r="F12" s="139">
        <v>4</v>
      </c>
      <c r="G12" s="140">
        <v>377.54</v>
      </c>
      <c r="H12" s="141">
        <f t="shared" si="0"/>
        <v>1510.16</v>
      </c>
      <c r="J12" s="142"/>
    </row>
    <row r="13" spans="1:11" s="143" customFormat="1">
      <c r="A13" s="137"/>
      <c r="B13" s="137"/>
      <c r="C13" s="137"/>
      <c r="D13" s="156" t="s">
        <v>10</v>
      </c>
      <c r="E13" s="144">
        <v>1</v>
      </c>
      <c r="F13" s="139"/>
      <c r="G13" s="140"/>
      <c r="H13" s="145">
        <f>SUM(H11:H12)</f>
        <v>7740.43</v>
      </c>
      <c r="J13" s="142"/>
    </row>
    <row r="14" spans="1:11" s="148" customFormat="1">
      <c r="A14" s="137"/>
      <c r="B14" s="137"/>
      <c r="C14" s="137"/>
      <c r="D14" s="30"/>
      <c r="E14" s="138"/>
      <c r="F14" s="139"/>
      <c r="G14" s="140"/>
      <c r="H14" s="141"/>
      <c r="I14" s="147"/>
      <c r="J14" s="149"/>
      <c r="K14" s="147"/>
    </row>
    <row r="15" spans="1:11" s="143" customFormat="1">
      <c r="A15" s="150">
        <v>2</v>
      </c>
      <c r="B15" s="150"/>
      <c r="C15" s="150"/>
      <c r="D15" s="157" t="s">
        <v>60</v>
      </c>
      <c r="E15" s="144"/>
      <c r="F15" s="151"/>
      <c r="G15" s="152"/>
      <c r="H15" s="145"/>
      <c r="J15" s="146"/>
    </row>
    <row r="16" spans="1:11" s="143" customFormat="1" ht="25.5">
      <c r="A16" s="137" t="s">
        <v>74</v>
      </c>
      <c r="B16" s="29">
        <v>72915</v>
      </c>
      <c r="C16" s="137" t="s">
        <v>31</v>
      </c>
      <c r="D16" s="30" t="s">
        <v>66</v>
      </c>
      <c r="E16" s="138" t="s">
        <v>61</v>
      </c>
      <c r="F16" s="139">
        <f>[1]Memorial!G36</f>
        <v>1036.5526500000001</v>
      </c>
      <c r="G16" s="140">
        <v>9.91</v>
      </c>
      <c r="H16" s="141">
        <f t="shared" si="0"/>
        <v>10272.24</v>
      </c>
      <c r="J16" s="146"/>
    </row>
    <row r="17" spans="1:11" s="143" customFormat="1" ht="25.5">
      <c r="A17" s="137" t="s">
        <v>75</v>
      </c>
      <c r="B17" s="31">
        <v>94045</v>
      </c>
      <c r="C17" s="137" t="s">
        <v>31</v>
      </c>
      <c r="D17" s="30" t="s">
        <v>106</v>
      </c>
      <c r="E17" s="138" t="s">
        <v>57</v>
      </c>
      <c r="F17" s="139">
        <f>[1]Memorial!K37</f>
        <v>503.81950000000006</v>
      </c>
      <c r="G17" s="140">
        <v>12.55</v>
      </c>
      <c r="H17" s="141">
        <f t="shared" si="0"/>
        <v>6322.93</v>
      </c>
      <c r="J17" s="146"/>
    </row>
    <row r="18" spans="1:11" s="143" customFormat="1" ht="25.5" customHeight="1">
      <c r="A18" s="137" t="s">
        <v>76</v>
      </c>
      <c r="B18" s="29">
        <v>94102</v>
      </c>
      <c r="C18" s="137" t="s">
        <v>31</v>
      </c>
      <c r="D18" s="30" t="s">
        <v>90</v>
      </c>
      <c r="E18" s="138" t="s">
        <v>61</v>
      </c>
      <c r="F18" s="139">
        <f>([1]Memorial!E36-0.19)*0.4*0.03</f>
        <v>11.46336</v>
      </c>
      <c r="G18" s="140">
        <v>161.65</v>
      </c>
      <c r="H18" s="141">
        <f t="shared" si="0"/>
        <v>1853.05</v>
      </c>
      <c r="J18" s="146"/>
    </row>
    <row r="19" spans="1:11" s="143" customFormat="1" ht="38.25">
      <c r="A19" s="137" t="s">
        <v>77</v>
      </c>
      <c r="B19" s="29">
        <v>90710</v>
      </c>
      <c r="C19" s="137" t="s">
        <v>31</v>
      </c>
      <c r="D19" s="30" t="s">
        <v>69</v>
      </c>
      <c r="E19" s="138" t="s">
        <v>19</v>
      </c>
      <c r="F19" s="139">
        <f>[1]Memorial!E36-0.19</f>
        <v>955.28</v>
      </c>
      <c r="G19" s="140">
        <v>49.51</v>
      </c>
      <c r="H19" s="141">
        <f t="shared" si="0"/>
        <v>47295.91</v>
      </c>
      <c r="I19" s="134"/>
      <c r="J19" s="142"/>
      <c r="K19" s="134"/>
    </row>
    <row r="20" spans="1:11" s="143" customFormat="1" ht="25.5">
      <c r="A20" s="137" t="s">
        <v>78</v>
      </c>
      <c r="B20" s="29">
        <v>83520</v>
      </c>
      <c r="C20" s="137" t="s">
        <v>31</v>
      </c>
      <c r="D20" s="30" t="s">
        <v>98</v>
      </c>
      <c r="E20" s="138" t="s">
        <v>5</v>
      </c>
      <c r="F20" s="139">
        <v>118</v>
      </c>
      <c r="G20" s="140">
        <v>85.27</v>
      </c>
      <c r="H20" s="141">
        <f t="shared" si="0"/>
        <v>10061.86</v>
      </c>
      <c r="I20" s="134"/>
      <c r="J20" s="142"/>
      <c r="K20" s="134"/>
    </row>
    <row r="21" spans="1:11" s="143" customFormat="1" ht="25.5" customHeight="1">
      <c r="A21" s="137" t="s">
        <v>79</v>
      </c>
      <c r="B21" s="29">
        <v>90709</v>
      </c>
      <c r="C21" s="137" t="s">
        <v>31</v>
      </c>
      <c r="D21" s="30" t="s">
        <v>99</v>
      </c>
      <c r="E21" s="138" t="s">
        <v>19</v>
      </c>
      <c r="F21" s="139">
        <f>F20*3.6</f>
        <v>424.8</v>
      </c>
      <c r="G21" s="140">
        <v>25.1</v>
      </c>
      <c r="H21" s="141">
        <f>ROUND(F21*G21,2)</f>
        <v>10662.48</v>
      </c>
      <c r="I21" s="134"/>
      <c r="J21" s="142"/>
      <c r="K21" s="134"/>
    </row>
    <row r="22" spans="1:11" s="143" customFormat="1" ht="25.5" customHeight="1">
      <c r="A22" s="137" t="s">
        <v>80</v>
      </c>
      <c r="B22" s="29">
        <v>83534</v>
      </c>
      <c r="C22" s="137" t="s">
        <v>31</v>
      </c>
      <c r="D22" s="30" t="s">
        <v>92</v>
      </c>
      <c r="E22" s="138" t="s">
        <v>61</v>
      </c>
      <c r="F22" s="139">
        <f>(3.1415*0.6*0.6*0.1*23)</f>
        <v>2.6011620000000004</v>
      </c>
      <c r="G22" s="140">
        <v>486.31</v>
      </c>
      <c r="H22" s="141">
        <f t="shared" si="0"/>
        <v>1264.97</v>
      </c>
      <c r="I22" s="134"/>
      <c r="J22" s="142"/>
      <c r="K22" s="134"/>
    </row>
    <row r="23" spans="1:11" s="143" customFormat="1" ht="25.5">
      <c r="A23" s="137" t="s">
        <v>81</v>
      </c>
      <c r="B23" s="29">
        <v>98050</v>
      </c>
      <c r="C23" s="137" t="s">
        <v>31</v>
      </c>
      <c r="D23" s="30" t="s">
        <v>54</v>
      </c>
      <c r="E23" s="138" t="s">
        <v>19</v>
      </c>
      <c r="F23" s="139">
        <v>23</v>
      </c>
      <c r="G23" s="140">
        <v>168.94</v>
      </c>
      <c r="H23" s="141">
        <f t="shared" si="0"/>
        <v>3885.62</v>
      </c>
      <c r="I23" s="134"/>
      <c r="J23" s="142"/>
      <c r="K23" s="134"/>
    </row>
    <row r="24" spans="1:11" s="143" customFormat="1" ht="25.5">
      <c r="A24" s="137" t="s">
        <v>82</v>
      </c>
      <c r="B24" s="29">
        <v>97983</v>
      </c>
      <c r="C24" s="137" t="s">
        <v>31</v>
      </c>
      <c r="D24" s="30" t="s">
        <v>55</v>
      </c>
      <c r="E24" s="138" t="s">
        <v>19</v>
      </c>
      <c r="F24" s="139">
        <v>15.33</v>
      </c>
      <c r="G24" s="140">
        <v>314.83</v>
      </c>
      <c r="H24" s="141">
        <f t="shared" si="0"/>
        <v>4826.34</v>
      </c>
      <c r="J24" s="146"/>
    </row>
    <row r="25" spans="1:11" s="143" customFormat="1" ht="25.5">
      <c r="A25" s="137" t="s">
        <v>83</v>
      </c>
      <c r="B25" s="29">
        <v>98114</v>
      </c>
      <c r="C25" s="137" t="s">
        <v>31</v>
      </c>
      <c r="D25" s="30" t="s">
        <v>65</v>
      </c>
      <c r="E25" s="138" t="s">
        <v>5</v>
      </c>
      <c r="F25" s="139">
        <v>23</v>
      </c>
      <c r="G25" s="140">
        <v>378.36</v>
      </c>
      <c r="H25" s="141">
        <f t="shared" si="0"/>
        <v>8702.2800000000007</v>
      </c>
      <c r="J25" s="146"/>
    </row>
    <row r="26" spans="1:11" s="143" customFormat="1" ht="25.5">
      <c r="A26" s="137" t="s">
        <v>84</v>
      </c>
      <c r="B26" s="29" t="s">
        <v>100</v>
      </c>
      <c r="C26" s="137" t="s">
        <v>17</v>
      </c>
      <c r="D26" s="30" t="s">
        <v>101</v>
      </c>
      <c r="E26" s="138" t="s">
        <v>61</v>
      </c>
      <c r="F26" s="139">
        <f>(9*1.1*1.1*0.1)-(9*0.5*0.5*0.1)</f>
        <v>0.86400000000000021</v>
      </c>
      <c r="G26" s="140">
        <v>1917.11</v>
      </c>
      <c r="H26" s="141">
        <f t="shared" si="0"/>
        <v>1656.38</v>
      </c>
      <c r="J26" s="146"/>
    </row>
    <row r="27" spans="1:11" s="143" customFormat="1" ht="25.5">
      <c r="A27" s="137" t="s">
        <v>85</v>
      </c>
      <c r="B27" s="29">
        <v>93380</v>
      </c>
      <c r="C27" s="137" t="s">
        <v>31</v>
      </c>
      <c r="D27" s="30" t="s">
        <v>62</v>
      </c>
      <c r="E27" s="138" t="s">
        <v>61</v>
      </c>
      <c r="F27" s="139">
        <f>F16-F18-(F19*0.15*0.15)-(F23*0.5*0.5*1.2*23)</f>
        <v>844.89549000000011</v>
      </c>
      <c r="G27" s="140">
        <v>12.2</v>
      </c>
      <c r="H27" s="141">
        <f t="shared" si="0"/>
        <v>10307.719999999999</v>
      </c>
      <c r="I27" s="134"/>
      <c r="J27" s="142"/>
      <c r="K27" s="134"/>
    </row>
    <row r="28" spans="1:11" s="143" customFormat="1" ht="25.5">
      <c r="A28" s="137" t="s">
        <v>107</v>
      </c>
      <c r="B28" s="29">
        <v>97914</v>
      </c>
      <c r="C28" s="137" t="s">
        <v>31</v>
      </c>
      <c r="D28" s="30" t="s">
        <v>67</v>
      </c>
      <c r="E28" s="138" t="s">
        <v>68</v>
      </c>
      <c r="F28" s="139">
        <f>(F16-F27)*4</f>
        <v>766.6286399999999</v>
      </c>
      <c r="G28" s="140">
        <v>1.26</v>
      </c>
      <c r="H28" s="141">
        <f t="shared" si="0"/>
        <v>965.95</v>
      </c>
      <c r="J28" s="146"/>
    </row>
    <row r="29" spans="1:11" s="143" customFormat="1">
      <c r="A29" s="137"/>
      <c r="B29" s="137"/>
      <c r="C29" s="137"/>
      <c r="D29" s="156" t="s">
        <v>10</v>
      </c>
      <c r="E29" s="144">
        <v>3</v>
      </c>
      <c r="F29" s="139"/>
      <c r="G29" s="140"/>
      <c r="H29" s="145">
        <f>SUM(H16:H28)</f>
        <v>118077.73</v>
      </c>
      <c r="J29" s="146"/>
    </row>
    <row r="30" spans="1:11" s="143" customFormat="1">
      <c r="A30" s="137"/>
      <c r="B30" s="137"/>
      <c r="C30" s="137"/>
      <c r="D30" s="30"/>
      <c r="E30" s="138"/>
      <c r="F30" s="139"/>
      <c r="G30" s="140"/>
      <c r="H30" s="141"/>
      <c r="J30" s="146"/>
    </row>
    <row r="31" spans="1:11" s="143" customFormat="1">
      <c r="A31" s="150">
        <v>3</v>
      </c>
      <c r="B31" s="150"/>
      <c r="C31" s="150"/>
      <c r="D31" s="157" t="s">
        <v>63</v>
      </c>
      <c r="E31" s="144"/>
      <c r="F31" s="151"/>
      <c r="G31" s="152"/>
      <c r="H31" s="145"/>
      <c r="J31" s="146"/>
    </row>
    <row r="32" spans="1:11" s="143" customFormat="1" ht="25.5" customHeight="1">
      <c r="A32" s="137" t="s">
        <v>11</v>
      </c>
      <c r="B32" s="29">
        <v>94102</v>
      </c>
      <c r="C32" s="137" t="s">
        <v>31</v>
      </c>
      <c r="D32" s="30" t="s">
        <v>90</v>
      </c>
      <c r="E32" s="138" t="s">
        <v>61</v>
      </c>
      <c r="F32" s="139">
        <f>[1]Memorial!E57*0.2*0.03</f>
        <v>5.6369999999999996</v>
      </c>
      <c r="G32" s="140">
        <v>161.65</v>
      </c>
      <c r="H32" s="141">
        <f t="shared" ref="H32:H38" si="1">ROUND(F32*G32,2)</f>
        <v>911.22</v>
      </c>
      <c r="J32" s="146"/>
    </row>
    <row r="33" spans="1:11" s="143" customFormat="1">
      <c r="A33" s="137" t="s">
        <v>12</v>
      </c>
      <c r="B33" s="29" t="s">
        <v>72</v>
      </c>
      <c r="C33" s="137" t="s">
        <v>17</v>
      </c>
      <c r="D33" s="30" t="s">
        <v>64</v>
      </c>
      <c r="E33" s="138" t="s">
        <v>19</v>
      </c>
      <c r="F33" s="139">
        <f>[1]Memorial!E57+10.5</f>
        <v>950</v>
      </c>
      <c r="G33" s="140">
        <v>25.19</v>
      </c>
      <c r="H33" s="141">
        <f t="shared" si="1"/>
        <v>23930.5</v>
      </c>
      <c r="J33" s="146"/>
    </row>
    <row r="34" spans="1:11" s="37" customFormat="1" ht="25.5">
      <c r="A34" s="137" t="s">
        <v>13</v>
      </c>
      <c r="B34" s="29" t="s">
        <v>73</v>
      </c>
      <c r="C34" s="137" t="s">
        <v>31</v>
      </c>
      <c r="D34" s="30" t="s">
        <v>87</v>
      </c>
      <c r="E34" s="138" t="s">
        <v>19</v>
      </c>
      <c r="F34" s="139">
        <v>550</v>
      </c>
      <c r="G34" s="140">
        <v>25.71</v>
      </c>
      <c r="H34" s="141">
        <f t="shared" si="1"/>
        <v>14140.5</v>
      </c>
      <c r="J34" s="155"/>
    </row>
    <row r="35" spans="1:11" s="37" customFormat="1" ht="25.5">
      <c r="A35" s="137" t="s">
        <v>36</v>
      </c>
      <c r="B35" s="29">
        <v>83878</v>
      </c>
      <c r="C35" s="137" t="s">
        <v>31</v>
      </c>
      <c r="D35" s="30" t="s">
        <v>86</v>
      </c>
      <c r="E35" s="138" t="s">
        <v>5</v>
      </c>
      <c r="F35" s="139">
        <v>118</v>
      </c>
      <c r="G35" s="140">
        <v>49.16</v>
      </c>
      <c r="H35" s="141">
        <f t="shared" si="1"/>
        <v>5800.88</v>
      </c>
      <c r="J35" s="155"/>
    </row>
    <row r="36" spans="1:11" s="143" customFormat="1">
      <c r="A36" s="137" t="s">
        <v>37</v>
      </c>
      <c r="B36" s="29" t="s">
        <v>71</v>
      </c>
      <c r="C36" s="137" t="s">
        <v>17</v>
      </c>
      <c r="D36" s="30" t="s">
        <v>70</v>
      </c>
      <c r="E36" s="138" t="s">
        <v>5</v>
      </c>
      <c r="F36" s="139">
        <v>9</v>
      </c>
      <c r="G36" s="140">
        <v>134.93</v>
      </c>
      <c r="H36" s="141">
        <f t="shared" si="1"/>
        <v>1214.3699999999999</v>
      </c>
      <c r="I36" s="134"/>
      <c r="J36" s="142"/>
      <c r="K36" s="134"/>
    </row>
    <row r="37" spans="1:11" s="143" customFormat="1" ht="25.5">
      <c r="A37" s="137" t="s">
        <v>102</v>
      </c>
      <c r="B37" s="29">
        <v>99262</v>
      </c>
      <c r="C37" s="137" t="s">
        <v>31</v>
      </c>
      <c r="D37" s="30" t="s">
        <v>103</v>
      </c>
      <c r="E37" s="138" t="s">
        <v>5</v>
      </c>
      <c r="F37" s="139">
        <v>9</v>
      </c>
      <c r="G37" s="140">
        <v>464.93</v>
      </c>
      <c r="H37" s="141">
        <f t="shared" si="1"/>
        <v>4184.37</v>
      </c>
      <c r="I37" s="134"/>
      <c r="J37" s="142"/>
      <c r="K37" s="134"/>
    </row>
    <row r="38" spans="1:11" s="143" customFormat="1">
      <c r="A38" s="137" t="s">
        <v>104</v>
      </c>
      <c r="B38" s="29">
        <v>11289</v>
      </c>
      <c r="C38" s="137" t="s">
        <v>31</v>
      </c>
      <c r="D38" s="30" t="s">
        <v>105</v>
      </c>
      <c r="E38" s="138" t="s">
        <v>5</v>
      </c>
      <c r="F38" s="139">
        <v>9</v>
      </c>
      <c r="G38" s="140">
        <v>49.77</v>
      </c>
      <c r="H38" s="141">
        <f t="shared" si="1"/>
        <v>447.93</v>
      </c>
      <c r="I38" s="134"/>
      <c r="J38" s="142"/>
      <c r="K38" s="134"/>
    </row>
    <row r="39" spans="1:11" s="143" customFormat="1">
      <c r="A39" s="137"/>
      <c r="B39" s="137"/>
      <c r="C39" s="137"/>
      <c r="D39" s="156" t="s">
        <v>10</v>
      </c>
      <c r="E39" s="144">
        <v>4</v>
      </c>
      <c r="F39" s="139"/>
      <c r="G39" s="140"/>
      <c r="H39" s="145">
        <f>SUM(H32:H38)</f>
        <v>50629.770000000004</v>
      </c>
      <c r="I39" s="134"/>
      <c r="J39" s="142"/>
      <c r="K39" s="134"/>
    </row>
    <row r="40" spans="1:11" s="143" customFormat="1">
      <c r="A40" s="137"/>
      <c r="B40" s="137"/>
      <c r="C40" s="137"/>
      <c r="D40" s="30"/>
      <c r="E40" s="138"/>
      <c r="F40" s="139"/>
      <c r="G40" s="140"/>
      <c r="H40" s="141"/>
      <c r="I40" s="134"/>
      <c r="J40" s="142"/>
      <c r="K40" s="134"/>
    </row>
    <row r="41" spans="1:11" s="37" customFormat="1">
      <c r="A41" s="29"/>
      <c r="B41" s="29"/>
      <c r="C41" s="29"/>
      <c r="D41" s="30"/>
      <c r="E41" s="31"/>
      <c r="F41" s="32"/>
      <c r="G41" s="33"/>
      <c r="H41" s="34"/>
      <c r="I41" s="12"/>
      <c r="J41" s="118"/>
      <c r="K41" s="12"/>
    </row>
    <row r="42" spans="1:11" s="35" customFormat="1">
      <c r="A42" s="40"/>
      <c r="B42" s="41"/>
      <c r="C42" s="40"/>
      <c r="D42" s="42" t="s">
        <v>14</v>
      </c>
      <c r="E42" s="43"/>
      <c r="F42" s="44"/>
      <c r="G42" s="44"/>
      <c r="H42" s="45">
        <f>H39+H29+H13</f>
        <v>176447.93</v>
      </c>
      <c r="I42" s="39"/>
      <c r="J42" s="39"/>
    </row>
    <row r="43" spans="1:11">
      <c r="A43" s="41"/>
      <c r="B43" s="41"/>
      <c r="C43" s="41"/>
      <c r="D43" s="42" t="s">
        <v>34</v>
      </c>
      <c r="E43" s="166">
        <f>G61</f>
        <v>0.24191165478897037</v>
      </c>
      <c r="F43" s="128"/>
      <c r="G43" s="44"/>
      <c r="H43" s="45">
        <f>H42*(1+E43)</f>
        <v>219132.74073038841</v>
      </c>
      <c r="I43" s="38"/>
    </row>
    <row r="44" spans="1:11" s="35" customFormat="1">
      <c r="A44" s="46"/>
      <c r="B44" s="47"/>
      <c r="C44" s="46"/>
      <c r="D44" s="48"/>
      <c r="E44" s="15"/>
      <c r="F44" s="49"/>
      <c r="G44" s="50"/>
      <c r="H44" s="51"/>
    </row>
    <row r="45" spans="1:11" ht="25.5">
      <c r="A45" s="52"/>
      <c r="B45" s="53"/>
      <c r="C45" s="119" t="s">
        <v>15</v>
      </c>
      <c r="D45" s="120" t="s">
        <v>16</v>
      </c>
      <c r="E45" s="120" t="s">
        <v>32</v>
      </c>
      <c r="F45" s="54"/>
      <c r="G45" s="55"/>
      <c r="H45" s="11"/>
    </row>
    <row r="46" spans="1:11">
      <c r="A46" s="52"/>
      <c r="B46" s="53"/>
      <c r="C46" s="121" t="s">
        <v>31</v>
      </c>
      <c r="D46" s="122" t="s">
        <v>33</v>
      </c>
      <c r="E46" s="123">
        <v>43770</v>
      </c>
    </row>
    <row r="47" spans="1:11">
      <c r="A47" s="52"/>
      <c r="B47" s="53"/>
      <c r="C47" s="124" t="s">
        <v>17</v>
      </c>
      <c r="D47" s="125" t="s">
        <v>18</v>
      </c>
      <c r="E47" s="123">
        <v>43770</v>
      </c>
      <c r="G47" s="59" t="s">
        <v>93</v>
      </c>
    </row>
    <row r="48" spans="1:11">
      <c r="B48" s="57"/>
      <c r="C48" s="124" t="s">
        <v>19</v>
      </c>
      <c r="D48" s="125" t="s">
        <v>20</v>
      </c>
      <c r="E48" s="123">
        <v>43770</v>
      </c>
      <c r="G48" s="59" t="s">
        <v>94</v>
      </c>
    </row>
    <row r="49" spans="1:22">
      <c r="A49" s="3"/>
      <c r="B49" s="57"/>
      <c r="C49" s="126"/>
      <c r="D49" s="127"/>
      <c r="E49" s="126"/>
    </row>
    <row r="50" spans="1:22" s="1" customFormat="1" ht="15.75">
      <c r="A50" s="115"/>
      <c r="B50" s="57"/>
      <c r="C50" s="198" t="s">
        <v>41</v>
      </c>
      <c r="D50" s="199"/>
      <c r="E50" s="168"/>
      <c r="F50" s="168"/>
      <c r="G50" s="167"/>
      <c r="H50" s="56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</row>
    <row r="51" spans="1:22" s="1" customFormat="1" ht="15">
      <c r="A51" s="115"/>
      <c r="B51" s="57"/>
      <c r="C51" s="178" t="s">
        <v>42</v>
      </c>
      <c r="D51" s="169"/>
      <c r="E51" s="170"/>
      <c r="F51" s="170"/>
      <c r="G51" s="171">
        <v>1.9800000000000002E-2</v>
      </c>
      <c r="H51" s="56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</row>
    <row r="52" spans="1:22" s="1" customFormat="1" ht="15">
      <c r="A52" s="115"/>
      <c r="B52" s="57"/>
      <c r="C52" s="178" t="s">
        <v>43</v>
      </c>
      <c r="D52" s="169"/>
      <c r="E52" s="170"/>
      <c r="F52" s="170"/>
      <c r="G52" s="171">
        <v>3.2000000000000002E-3</v>
      </c>
      <c r="H52" s="56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</row>
    <row r="53" spans="1:22" s="1" customFormat="1" ht="15">
      <c r="A53" s="115"/>
      <c r="B53" s="57"/>
      <c r="C53" s="178" t="s">
        <v>44</v>
      </c>
      <c r="D53" s="169"/>
      <c r="E53" s="170"/>
      <c r="F53" s="170"/>
      <c r="G53" s="171">
        <v>5.0000000000000001E-3</v>
      </c>
      <c r="H53" s="56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</row>
    <row r="54" spans="1:22" s="1" customFormat="1" ht="15">
      <c r="B54" s="57"/>
      <c r="C54" s="178" t="s">
        <v>45</v>
      </c>
      <c r="D54" s="169"/>
      <c r="E54" s="170"/>
      <c r="F54" s="170"/>
      <c r="G54" s="171">
        <v>1.11E-2</v>
      </c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</row>
    <row r="55" spans="1:22" s="1" customFormat="1" ht="15">
      <c r="B55" s="57"/>
      <c r="C55" s="178" t="s">
        <v>46</v>
      </c>
      <c r="D55" s="169"/>
      <c r="E55" s="170"/>
      <c r="F55" s="170"/>
      <c r="G55" s="171">
        <v>6.1600000000000002E-2</v>
      </c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</row>
    <row r="56" spans="1:22" s="1" customFormat="1" ht="15">
      <c r="B56" s="57"/>
      <c r="C56" s="195" t="s">
        <v>47</v>
      </c>
      <c r="D56" s="196"/>
      <c r="E56" s="196"/>
      <c r="F56" s="196"/>
      <c r="G56" s="171">
        <v>3.6499999999999998E-2</v>
      </c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</row>
    <row r="57" spans="1:22" s="1" customFormat="1" ht="15">
      <c r="B57" s="57"/>
      <c r="C57" s="195" t="s">
        <v>48</v>
      </c>
      <c r="D57" s="196"/>
      <c r="E57" s="196"/>
      <c r="F57" s="196"/>
      <c r="G57" s="171">
        <v>0.03</v>
      </c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</row>
    <row r="58" spans="1:22" s="1" customFormat="1" ht="15">
      <c r="B58" s="57"/>
      <c r="C58" s="197" t="s">
        <v>49</v>
      </c>
      <c r="D58" s="197"/>
      <c r="E58" s="197"/>
      <c r="F58" s="197"/>
      <c r="G58" s="171">
        <v>4.4999999999999998E-2</v>
      </c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</row>
    <row r="59" spans="1:22" s="1" customFormat="1">
      <c r="B59" s="57"/>
      <c r="C59" s="172"/>
      <c r="D59" s="173"/>
      <c r="E59" s="172"/>
      <c r="F59" s="172"/>
      <c r="G59" s="129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</row>
    <row r="60" spans="1:22" s="1" customFormat="1" ht="15.75">
      <c r="B60" s="57"/>
      <c r="C60" s="200" t="s">
        <v>50</v>
      </c>
      <c r="D60" s="200"/>
      <c r="E60" s="200"/>
      <c r="F60" s="200"/>
      <c r="G60" s="174">
        <v>0.251</v>
      </c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</row>
    <row r="61" spans="1:22" s="1" customFormat="1" ht="15.75">
      <c r="B61" s="57"/>
      <c r="C61" s="201" t="s">
        <v>51</v>
      </c>
      <c r="D61" s="201"/>
      <c r="E61" s="201"/>
      <c r="F61" s="201"/>
      <c r="G61" s="175">
        <f>((1+G51+G52+G53)*(1+G54)*(1+G55))/(1-G56-G57-G58)-1</f>
        <v>0.24191165478897037</v>
      </c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</row>
    <row r="62" spans="1:22" s="1" customFormat="1">
      <c r="B62" s="57"/>
      <c r="C62" s="60"/>
      <c r="E62" s="58"/>
      <c r="F62" s="59"/>
      <c r="G62" s="56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</row>
    <row r="63" spans="1:22" s="1" customFormat="1" ht="18.75" customHeight="1">
      <c r="B63" s="57"/>
      <c r="C63" s="176" t="s">
        <v>52</v>
      </c>
      <c r="G63" s="56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</row>
    <row r="64" spans="1:22" s="1" customFormat="1" ht="18.75" customHeight="1">
      <c r="B64" s="57"/>
      <c r="C64" s="177" t="s">
        <v>53</v>
      </c>
      <c r="G64" s="56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</row>
    <row r="65" spans="2:22" s="1" customFormat="1">
      <c r="B65" s="57"/>
      <c r="C65" s="163"/>
      <c r="D65" s="164"/>
      <c r="E65" s="165"/>
      <c r="F65" s="159"/>
      <c r="G65" s="59" t="s">
        <v>95</v>
      </c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</row>
    <row r="66" spans="2:22" s="1" customFormat="1">
      <c r="B66" s="57"/>
      <c r="C66" s="57"/>
      <c r="D66" s="161"/>
      <c r="E66" s="162"/>
      <c r="F66" s="159"/>
      <c r="G66" s="59" t="s">
        <v>96</v>
      </c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</row>
    <row r="67" spans="2:22" s="1" customFormat="1">
      <c r="B67" s="57"/>
      <c r="C67" s="180" t="s">
        <v>35</v>
      </c>
      <c r="D67" s="181"/>
      <c r="E67" s="182"/>
      <c r="F67" s="159"/>
      <c r="G67" s="136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</row>
    <row r="68" spans="2:22" s="1" customFormat="1">
      <c r="B68" s="57"/>
      <c r="C68" s="183"/>
      <c r="D68" s="184"/>
      <c r="E68" s="185"/>
      <c r="G68" s="116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</row>
    <row r="69" spans="2:22" s="115" customFormat="1">
      <c r="B69" s="132"/>
      <c r="C69" s="183"/>
      <c r="D69" s="184"/>
      <c r="E69" s="185"/>
      <c r="F69" s="133"/>
      <c r="G69" s="135"/>
      <c r="H69" s="129"/>
      <c r="I69" s="134"/>
      <c r="J69" s="134"/>
      <c r="K69" s="134"/>
      <c r="L69" s="134"/>
      <c r="M69" s="134"/>
      <c r="N69" s="134"/>
      <c r="O69" s="134"/>
      <c r="P69" s="134"/>
      <c r="Q69" s="134"/>
      <c r="R69" s="134"/>
      <c r="S69" s="134"/>
      <c r="T69" s="134"/>
      <c r="U69" s="134"/>
      <c r="V69" s="134"/>
    </row>
    <row r="70" spans="2:22" s="1" customFormat="1">
      <c r="B70" s="57"/>
      <c r="C70" s="183"/>
      <c r="D70" s="184"/>
      <c r="E70" s="185"/>
      <c r="F70" s="58"/>
      <c r="G70" s="130"/>
      <c r="H70" s="131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</row>
    <row r="71" spans="2:22" s="1" customFormat="1">
      <c r="B71" s="57"/>
      <c r="C71" s="183"/>
      <c r="D71" s="184"/>
      <c r="E71" s="185"/>
      <c r="F71" s="58"/>
      <c r="G71" s="130"/>
      <c r="H71" s="131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</row>
    <row r="72" spans="2:22" s="1" customFormat="1">
      <c r="B72" s="57"/>
      <c r="C72" s="183"/>
      <c r="D72" s="184"/>
      <c r="E72" s="185"/>
      <c r="F72" s="58"/>
      <c r="G72" s="130"/>
      <c r="H72" s="131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</row>
    <row r="73" spans="2:22" s="1" customFormat="1">
      <c r="B73" s="57"/>
      <c r="C73" s="186"/>
      <c r="D73" s="187"/>
      <c r="E73" s="188"/>
      <c r="F73" s="194"/>
      <c r="G73" s="194"/>
      <c r="H73" s="194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</row>
    <row r="74" spans="2:22" s="1" customFormat="1">
      <c r="B74" s="57"/>
      <c r="C74" s="160"/>
      <c r="D74" s="160"/>
      <c r="E74" s="160"/>
      <c r="F74" s="189"/>
      <c r="G74" s="190"/>
      <c r="H74" s="190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</row>
    <row r="75" spans="2:22" s="1" customFormat="1">
      <c r="B75" s="57"/>
      <c r="C75" s="160"/>
      <c r="D75" s="160"/>
      <c r="E75" s="160"/>
      <c r="F75" s="191"/>
      <c r="G75" s="190"/>
      <c r="H75" s="190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</row>
    <row r="76" spans="2:22" s="1" customFormat="1">
      <c r="B76" s="57"/>
      <c r="D76" s="60"/>
      <c r="F76" s="58"/>
      <c r="G76" s="59"/>
      <c r="H76" s="56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</row>
    <row r="77" spans="2:22" s="1" customFormat="1">
      <c r="B77" s="57"/>
      <c r="D77" s="60"/>
      <c r="F77" s="58"/>
      <c r="G77" s="59"/>
      <c r="H77" s="56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</row>
    <row r="78" spans="2:22" s="1" customFormat="1">
      <c r="B78" s="57"/>
      <c r="D78" s="60"/>
      <c r="F78" s="58"/>
      <c r="G78" s="59"/>
      <c r="H78" s="56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</row>
    <row r="79" spans="2:22" s="1" customFormat="1">
      <c r="B79" s="57"/>
      <c r="D79" s="60"/>
      <c r="F79" s="58"/>
      <c r="G79" s="59"/>
      <c r="H79" s="56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</row>
    <row r="80" spans="2:22" s="1" customFormat="1">
      <c r="B80" s="57"/>
      <c r="D80" s="60"/>
      <c r="F80" s="58"/>
      <c r="G80" s="59"/>
      <c r="H80" s="56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</row>
    <row r="81" spans="2:22" s="1" customFormat="1">
      <c r="B81" s="57"/>
      <c r="D81" s="60"/>
      <c r="F81" s="58"/>
      <c r="G81" s="59"/>
      <c r="H81" s="56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</row>
    <row r="82" spans="2:22" s="1" customFormat="1">
      <c r="B82" s="57"/>
      <c r="D82" s="60"/>
      <c r="F82" s="58"/>
      <c r="G82" s="59"/>
      <c r="H82" s="56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</row>
    <row r="83" spans="2:22" s="1" customFormat="1">
      <c r="B83" s="57"/>
      <c r="D83" s="60"/>
      <c r="F83" s="58"/>
      <c r="G83" s="59"/>
      <c r="H83" s="56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</row>
    <row r="84" spans="2:22" s="1" customFormat="1">
      <c r="B84" s="57"/>
      <c r="D84" s="60"/>
      <c r="F84" s="58"/>
      <c r="G84" s="59"/>
      <c r="H84" s="56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</row>
    <row r="85" spans="2:22" s="1" customFormat="1">
      <c r="B85" s="57"/>
      <c r="D85" s="60"/>
      <c r="F85" s="58"/>
      <c r="G85" s="59"/>
      <c r="H85" s="56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</row>
    <row r="86" spans="2:22" s="1" customFormat="1">
      <c r="B86" s="57"/>
      <c r="D86" s="60"/>
      <c r="F86" s="58"/>
      <c r="G86" s="59"/>
      <c r="H86" s="56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</row>
    <row r="87" spans="2:22" s="1" customFormat="1">
      <c r="B87" s="57"/>
      <c r="D87" s="60"/>
      <c r="F87" s="58"/>
      <c r="G87" s="59"/>
      <c r="H87" s="56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</row>
    <row r="88" spans="2:22" s="1" customFormat="1">
      <c r="B88" s="57"/>
      <c r="D88" s="60"/>
      <c r="F88" s="58"/>
      <c r="G88" s="59"/>
      <c r="H88" s="56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</row>
    <row r="89" spans="2:22" s="1" customFormat="1">
      <c r="B89" s="57"/>
      <c r="D89" s="60"/>
      <c r="F89" s="58"/>
      <c r="G89" s="59"/>
      <c r="H89" s="56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</row>
    <row r="90" spans="2:22" s="1" customFormat="1">
      <c r="B90" s="57"/>
      <c r="D90" s="60"/>
      <c r="F90" s="58"/>
      <c r="G90" s="59"/>
      <c r="H90" s="56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</row>
    <row r="91" spans="2:22" s="1" customFormat="1">
      <c r="B91" s="57"/>
      <c r="D91" s="60"/>
      <c r="F91" s="58"/>
      <c r="G91" s="59"/>
      <c r="H91" s="56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</row>
    <row r="92" spans="2:22" s="1" customFormat="1">
      <c r="B92" s="57"/>
      <c r="D92" s="60"/>
      <c r="F92" s="58"/>
      <c r="G92" s="59"/>
      <c r="H92" s="56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</row>
    <row r="93" spans="2:22" s="1" customFormat="1">
      <c r="B93" s="57"/>
      <c r="D93" s="60"/>
      <c r="F93" s="58"/>
      <c r="G93" s="59"/>
      <c r="H93" s="56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</row>
    <row r="94" spans="2:22" s="1" customFormat="1">
      <c r="B94" s="57"/>
      <c r="D94" s="60"/>
      <c r="F94" s="58"/>
      <c r="G94" s="59"/>
      <c r="H94" s="56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</row>
    <row r="95" spans="2:22" s="1" customFormat="1">
      <c r="B95" s="57"/>
      <c r="D95" s="60"/>
      <c r="F95" s="58"/>
      <c r="G95" s="59"/>
      <c r="H95" s="56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</row>
    <row r="96" spans="2:22" s="1" customFormat="1">
      <c r="B96" s="57"/>
      <c r="D96" s="60"/>
      <c r="F96" s="58"/>
      <c r="G96" s="59"/>
      <c r="H96" s="56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</row>
    <row r="97" spans="2:22" s="1" customFormat="1">
      <c r="B97" s="57"/>
      <c r="D97" s="60"/>
      <c r="F97" s="58"/>
      <c r="G97" s="59"/>
      <c r="H97" s="56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</row>
    <row r="98" spans="2:22" s="1" customFormat="1">
      <c r="B98" s="57"/>
      <c r="D98" s="60"/>
      <c r="F98" s="58"/>
      <c r="G98" s="59"/>
      <c r="H98" s="56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</row>
    <row r="99" spans="2:22" s="1" customFormat="1">
      <c r="B99" s="57"/>
      <c r="D99" s="60"/>
      <c r="F99" s="58"/>
      <c r="G99" s="59"/>
      <c r="H99" s="56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</row>
    <row r="100" spans="2:22" s="1" customFormat="1">
      <c r="B100" s="57"/>
      <c r="D100" s="60"/>
      <c r="F100" s="58"/>
      <c r="G100" s="59"/>
      <c r="H100" s="56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</row>
    <row r="101" spans="2:22" s="1" customFormat="1">
      <c r="B101" s="57"/>
      <c r="D101" s="60"/>
      <c r="F101" s="58"/>
      <c r="G101" s="59"/>
      <c r="H101" s="56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</row>
    <row r="102" spans="2:22" s="1" customFormat="1">
      <c r="B102" s="57"/>
      <c r="D102" s="60"/>
      <c r="F102" s="58"/>
      <c r="G102" s="59"/>
      <c r="H102" s="56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</row>
    <row r="103" spans="2:22" s="1" customFormat="1">
      <c r="B103" s="57"/>
      <c r="D103" s="60"/>
      <c r="F103" s="58"/>
      <c r="G103" s="59"/>
      <c r="H103" s="56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</row>
    <row r="104" spans="2:22" s="1" customFormat="1">
      <c r="B104" s="57"/>
      <c r="D104" s="60"/>
      <c r="F104" s="58"/>
      <c r="G104" s="59"/>
      <c r="H104" s="56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</row>
    <row r="105" spans="2:22" s="1" customFormat="1">
      <c r="B105" s="57"/>
      <c r="D105" s="60"/>
      <c r="F105" s="58"/>
      <c r="G105" s="59"/>
      <c r="H105" s="56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</row>
    <row r="106" spans="2:22" s="1" customFormat="1">
      <c r="B106" s="57"/>
      <c r="D106" s="60"/>
      <c r="F106" s="58"/>
      <c r="G106" s="59"/>
      <c r="H106" s="56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</row>
    <row r="107" spans="2:22" s="1" customFormat="1">
      <c r="B107" s="57"/>
      <c r="D107" s="60"/>
      <c r="F107" s="58"/>
      <c r="G107" s="59"/>
      <c r="H107" s="56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</row>
    <row r="108" spans="2:22" s="1" customFormat="1">
      <c r="B108" s="57"/>
      <c r="D108" s="60"/>
      <c r="F108" s="58"/>
      <c r="G108" s="59"/>
      <c r="H108" s="56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</row>
    <row r="109" spans="2:22" s="1" customFormat="1">
      <c r="B109" s="57"/>
      <c r="D109" s="60"/>
      <c r="F109" s="58"/>
      <c r="G109" s="59"/>
      <c r="H109" s="56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</row>
    <row r="110" spans="2:22" s="1" customFormat="1">
      <c r="B110" s="57"/>
      <c r="D110" s="60"/>
      <c r="F110" s="58"/>
      <c r="G110" s="59"/>
      <c r="H110" s="56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</row>
    <row r="111" spans="2:22" s="1" customFormat="1">
      <c r="B111" s="57"/>
      <c r="D111" s="60"/>
      <c r="F111" s="58"/>
      <c r="G111" s="59"/>
      <c r="H111" s="56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</row>
    <row r="112" spans="2:22" s="1" customFormat="1">
      <c r="B112" s="57"/>
      <c r="D112" s="60"/>
      <c r="F112" s="58"/>
      <c r="G112" s="59"/>
      <c r="H112" s="56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</row>
    <row r="113" spans="2:22" s="1" customFormat="1">
      <c r="B113" s="57"/>
      <c r="D113" s="60"/>
      <c r="F113" s="58"/>
      <c r="G113" s="59"/>
      <c r="H113" s="56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</row>
    <row r="114" spans="2:22" s="1" customFormat="1">
      <c r="B114" s="57"/>
      <c r="D114" s="60"/>
      <c r="F114" s="58"/>
      <c r="G114" s="59"/>
      <c r="H114" s="56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</row>
    <row r="115" spans="2:22" s="1" customFormat="1">
      <c r="B115" s="57"/>
      <c r="D115" s="60"/>
      <c r="F115" s="58"/>
      <c r="G115" s="59"/>
      <c r="H115" s="56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</row>
    <row r="116" spans="2:22" s="1" customFormat="1">
      <c r="B116" s="57"/>
      <c r="D116" s="60"/>
      <c r="F116" s="58"/>
      <c r="G116" s="59"/>
      <c r="H116" s="56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</row>
    <row r="117" spans="2:22" s="1" customFormat="1">
      <c r="B117" s="57"/>
      <c r="D117" s="60"/>
      <c r="F117" s="58"/>
      <c r="G117" s="59"/>
      <c r="H117" s="56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</row>
    <row r="118" spans="2:22" s="1" customFormat="1">
      <c r="B118" s="57"/>
      <c r="D118" s="60"/>
      <c r="F118" s="58"/>
      <c r="G118" s="59"/>
      <c r="H118" s="56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</row>
    <row r="119" spans="2:22" s="1" customFormat="1">
      <c r="B119" s="57"/>
      <c r="D119" s="60"/>
      <c r="F119" s="58"/>
      <c r="G119" s="59"/>
      <c r="H119" s="56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</row>
    <row r="120" spans="2:22" s="1" customFormat="1">
      <c r="B120" s="57"/>
      <c r="D120" s="60"/>
      <c r="F120" s="58"/>
      <c r="G120" s="59"/>
      <c r="H120" s="56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</row>
    <row r="121" spans="2:22" s="1" customFormat="1">
      <c r="B121" s="57"/>
      <c r="D121" s="60"/>
      <c r="F121" s="58"/>
      <c r="G121" s="59"/>
      <c r="H121" s="56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</row>
    <row r="122" spans="2:22" s="1" customFormat="1">
      <c r="B122" s="57"/>
      <c r="D122" s="60"/>
      <c r="F122" s="58"/>
      <c r="G122" s="59"/>
      <c r="H122" s="56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</row>
    <row r="123" spans="2:22" s="1" customFormat="1">
      <c r="B123" s="57"/>
      <c r="D123" s="60"/>
      <c r="F123" s="58"/>
      <c r="G123" s="59"/>
      <c r="H123" s="56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</row>
    <row r="124" spans="2:22" s="1" customFormat="1">
      <c r="B124" s="57"/>
      <c r="D124" s="60"/>
      <c r="F124" s="58"/>
      <c r="G124" s="59"/>
      <c r="H124" s="56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</row>
    <row r="125" spans="2:22" s="1" customFormat="1">
      <c r="B125" s="57"/>
      <c r="D125" s="60"/>
      <c r="F125" s="58"/>
      <c r="G125" s="59"/>
      <c r="H125" s="56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</row>
    <row r="126" spans="2:22" s="1" customFormat="1">
      <c r="B126" s="57"/>
      <c r="D126" s="60"/>
      <c r="F126" s="58"/>
      <c r="G126" s="59"/>
      <c r="H126" s="56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</row>
    <row r="127" spans="2:22" s="1" customFormat="1">
      <c r="B127" s="57"/>
      <c r="D127" s="60"/>
      <c r="F127" s="58"/>
      <c r="G127" s="59"/>
      <c r="H127" s="56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</row>
    <row r="128" spans="2:22" s="1" customFormat="1">
      <c r="B128" s="57"/>
      <c r="D128" s="60"/>
      <c r="F128" s="58"/>
      <c r="G128" s="59"/>
      <c r="H128" s="56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</row>
    <row r="129" spans="2:22" s="1" customFormat="1">
      <c r="B129" s="57"/>
      <c r="D129" s="60"/>
      <c r="F129" s="58"/>
      <c r="G129" s="59"/>
      <c r="H129" s="56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</row>
    <row r="130" spans="2:22" s="1" customFormat="1">
      <c r="B130" s="57"/>
      <c r="D130" s="60"/>
      <c r="F130" s="58"/>
      <c r="G130" s="59"/>
      <c r="H130" s="56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</row>
    <row r="131" spans="2:22" s="1" customFormat="1">
      <c r="B131" s="57"/>
      <c r="D131" s="60"/>
      <c r="F131" s="58"/>
      <c r="G131" s="59"/>
      <c r="H131" s="56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</row>
    <row r="132" spans="2:22" s="1" customFormat="1">
      <c r="B132" s="57"/>
      <c r="D132" s="60"/>
      <c r="F132" s="58"/>
      <c r="G132" s="59"/>
      <c r="H132" s="56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</row>
    <row r="133" spans="2:22" s="1" customFormat="1">
      <c r="B133" s="57"/>
      <c r="D133" s="60"/>
      <c r="F133" s="58"/>
      <c r="G133" s="59"/>
      <c r="H133" s="56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</row>
    <row r="134" spans="2:22" s="1" customFormat="1">
      <c r="B134" s="57"/>
      <c r="D134" s="60"/>
      <c r="F134" s="58"/>
      <c r="G134" s="59"/>
      <c r="H134" s="56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</row>
    <row r="135" spans="2:22" s="1" customFormat="1">
      <c r="B135" s="57"/>
      <c r="D135" s="60"/>
      <c r="F135" s="58"/>
      <c r="G135" s="59"/>
      <c r="H135" s="56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</row>
    <row r="136" spans="2:22" s="1" customFormat="1">
      <c r="B136" s="57"/>
      <c r="D136" s="60"/>
      <c r="F136" s="58"/>
      <c r="G136" s="59"/>
      <c r="H136" s="56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</row>
    <row r="137" spans="2:22" s="1" customFormat="1">
      <c r="B137" s="57"/>
      <c r="D137" s="60"/>
      <c r="F137" s="58"/>
      <c r="G137" s="59"/>
      <c r="H137" s="56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</row>
    <row r="138" spans="2:22" s="1" customFormat="1">
      <c r="B138" s="57"/>
      <c r="D138" s="60"/>
      <c r="F138" s="58"/>
      <c r="G138" s="59"/>
      <c r="H138" s="56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</row>
    <row r="139" spans="2:22" s="1" customFormat="1">
      <c r="B139" s="57"/>
      <c r="D139" s="60"/>
      <c r="F139" s="58"/>
      <c r="G139" s="59"/>
      <c r="H139" s="56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</row>
    <row r="140" spans="2:22" s="1" customFormat="1">
      <c r="B140" s="57"/>
      <c r="D140" s="60"/>
      <c r="F140" s="58"/>
      <c r="G140" s="59"/>
      <c r="H140" s="56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</row>
    <row r="141" spans="2:22" s="1" customFormat="1">
      <c r="B141" s="57"/>
      <c r="D141" s="60"/>
      <c r="F141" s="58"/>
      <c r="G141" s="59"/>
      <c r="H141" s="56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</row>
    <row r="142" spans="2:22" s="1" customFormat="1">
      <c r="B142" s="57"/>
      <c r="D142" s="60"/>
      <c r="F142" s="58"/>
      <c r="G142" s="59"/>
      <c r="H142" s="56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</row>
    <row r="143" spans="2:22" s="1" customFormat="1">
      <c r="B143" s="57"/>
      <c r="D143" s="60"/>
      <c r="F143" s="58"/>
      <c r="G143" s="59"/>
      <c r="H143" s="56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</row>
    <row r="144" spans="2:22" s="1" customFormat="1">
      <c r="B144" s="57"/>
      <c r="D144" s="60"/>
      <c r="F144" s="58"/>
      <c r="G144" s="59"/>
      <c r="H144" s="56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</row>
    <row r="145" spans="2:22" s="1" customFormat="1">
      <c r="B145" s="57"/>
      <c r="D145" s="60"/>
      <c r="F145" s="58"/>
      <c r="G145" s="59"/>
      <c r="H145" s="56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</row>
    <row r="146" spans="2:22" s="1" customFormat="1">
      <c r="B146" s="57"/>
      <c r="D146" s="60"/>
      <c r="F146" s="58"/>
      <c r="G146" s="59"/>
      <c r="H146" s="56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</row>
    <row r="147" spans="2:22" s="1" customFormat="1">
      <c r="B147" s="57"/>
      <c r="D147" s="60"/>
      <c r="F147" s="58"/>
      <c r="G147" s="59"/>
      <c r="H147" s="56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</row>
    <row r="148" spans="2:22" s="1" customFormat="1">
      <c r="B148" s="57"/>
      <c r="D148" s="60"/>
      <c r="F148" s="58"/>
      <c r="G148" s="59"/>
      <c r="H148" s="56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</row>
    <row r="149" spans="2:22" s="1" customFormat="1">
      <c r="B149" s="57"/>
      <c r="D149" s="60"/>
      <c r="F149" s="58"/>
      <c r="G149" s="59"/>
      <c r="H149" s="56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</row>
    <row r="150" spans="2:22" s="1" customFormat="1">
      <c r="B150" s="57"/>
      <c r="D150" s="60"/>
      <c r="F150" s="58"/>
      <c r="G150" s="59"/>
      <c r="H150" s="56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</row>
    <row r="151" spans="2:22" s="1" customFormat="1">
      <c r="B151" s="57"/>
      <c r="D151" s="60"/>
      <c r="F151" s="58"/>
      <c r="G151" s="59"/>
      <c r="H151" s="56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</row>
    <row r="152" spans="2:22" s="1" customFormat="1">
      <c r="B152" s="57"/>
      <c r="D152" s="60"/>
      <c r="F152" s="58"/>
      <c r="G152" s="59"/>
      <c r="H152" s="56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</row>
    <row r="153" spans="2:22" s="1" customFormat="1">
      <c r="B153" s="57"/>
      <c r="D153" s="60"/>
      <c r="F153" s="58"/>
      <c r="G153" s="59"/>
      <c r="H153" s="56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</row>
    <row r="154" spans="2:22" s="1" customFormat="1">
      <c r="B154" s="57"/>
      <c r="D154" s="60"/>
      <c r="F154" s="58"/>
      <c r="G154" s="59"/>
      <c r="H154" s="56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</row>
    <row r="155" spans="2:22" s="1" customFormat="1">
      <c r="B155" s="57"/>
      <c r="D155" s="60"/>
      <c r="F155" s="58"/>
      <c r="G155" s="59"/>
      <c r="H155" s="56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</row>
    <row r="156" spans="2:22" s="1" customFormat="1">
      <c r="B156" s="57"/>
      <c r="D156" s="60"/>
      <c r="F156" s="58"/>
      <c r="G156" s="59"/>
      <c r="H156" s="56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</row>
    <row r="157" spans="2:22" s="1" customFormat="1">
      <c r="B157" s="57"/>
      <c r="D157" s="60"/>
      <c r="F157" s="58"/>
      <c r="G157" s="59"/>
      <c r="H157" s="56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</row>
    <row r="158" spans="2:22" s="1" customFormat="1">
      <c r="B158" s="57"/>
      <c r="D158" s="60"/>
      <c r="F158" s="58"/>
      <c r="G158" s="59"/>
      <c r="H158" s="56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</row>
    <row r="159" spans="2:22" s="1" customFormat="1">
      <c r="B159" s="57"/>
      <c r="D159" s="60"/>
      <c r="F159" s="58"/>
      <c r="G159" s="59"/>
      <c r="H159" s="56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</row>
    <row r="160" spans="2:22" s="1" customFormat="1">
      <c r="B160" s="57"/>
      <c r="D160" s="60"/>
      <c r="F160" s="58"/>
      <c r="G160" s="59"/>
      <c r="H160" s="56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</row>
    <row r="161" spans="2:22" s="1" customFormat="1">
      <c r="B161" s="57"/>
      <c r="D161" s="60"/>
      <c r="F161" s="58"/>
      <c r="G161" s="59"/>
      <c r="H161" s="56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</row>
    <row r="162" spans="2:22" s="1" customFormat="1">
      <c r="B162" s="57"/>
      <c r="D162" s="60"/>
      <c r="F162" s="58"/>
      <c r="G162" s="59"/>
      <c r="H162" s="56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</row>
    <row r="163" spans="2:22" s="1" customFormat="1">
      <c r="B163" s="57"/>
      <c r="D163" s="60"/>
      <c r="F163" s="58"/>
      <c r="G163" s="59"/>
      <c r="H163" s="56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</row>
    <row r="164" spans="2:22" s="1" customFormat="1">
      <c r="B164" s="57"/>
      <c r="D164" s="60"/>
      <c r="F164" s="58"/>
      <c r="G164" s="59"/>
      <c r="H164" s="56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</row>
  </sheetData>
  <mergeCells count="12">
    <mergeCell ref="D1:H1"/>
    <mergeCell ref="A7:H7"/>
    <mergeCell ref="C67:E73"/>
    <mergeCell ref="F73:H73"/>
    <mergeCell ref="F75:H75"/>
    <mergeCell ref="F74:H74"/>
    <mergeCell ref="C56:F56"/>
    <mergeCell ref="C58:F58"/>
    <mergeCell ref="C50:D50"/>
    <mergeCell ref="C57:F57"/>
    <mergeCell ref="C60:F60"/>
    <mergeCell ref="C61:F61"/>
  </mergeCells>
  <conditionalFormatting sqref="C59:G59">
    <cfRule type="expression" dxfId="14" priority="15" stopIfTrue="1">
      <formula>$D$8&lt;&gt;0</formula>
    </cfRule>
  </conditionalFormatting>
  <conditionalFormatting sqref="C56:F56">
    <cfRule type="expression" dxfId="13" priority="14" stopIfTrue="1">
      <formula>$D$8&lt;&gt;0</formula>
    </cfRule>
  </conditionalFormatting>
  <conditionalFormatting sqref="C58:G58">
    <cfRule type="expression" dxfId="12" priority="13" stopIfTrue="1">
      <formula>$D$8&lt;&gt;0</formula>
    </cfRule>
  </conditionalFormatting>
  <conditionalFormatting sqref="G49:G53">
    <cfRule type="cellIs" dxfId="11" priority="12" stopIfTrue="1" operator="between">
      <formula>$D49</formula>
      <formula>$F49</formula>
    </cfRule>
  </conditionalFormatting>
  <conditionalFormatting sqref="G56">
    <cfRule type="expression" dxfId="10" priority="11" stopIfTrue="1">
      <formula>$D$8&lt;&gt;0</formula>
    </cfRule>
  </conditionalFormatting>
  <conditionalFormatting sqref="C61:G61">
    <cfRule type="expression" dxfId="9" priority="10" stopIfTrue="1">
      <formula>$D$8&lt;&gt;0</formula>
    </cfRule>
  </conditionalFormatting>
  <conditionalFormatting sqref="C58:F58">
    <cfRule type="expression" dxfId="8" priority="9" stopIfTrue="1">
      <formula>$D$8&lt;&gt;0</formula>
    </cfRule>
  </conditionalFormatting>
  <conditionalFormatting sqref="C60:G60">
    <cfRule type="expression" dxfId="7" priority="8" stopIfTrue="1">
      <formula>$D$8&lt;&gt;0</formula>
    </cfRule>
  </conditionalFormatting>
  <conditionalFormatting sqref="G51:G55">
    <cfRule type="cellIs" dxfId="6" priority="7" stopIfTrue="1" operator="between">
      <formula>$D51</formula>
      <formula>$F51</formula>
    </cfRule>
  </conditionalFormatting>
  <conditionalFormatting sqref="G58">
    <cfRule type="expression" dxfId="5" priority="6" stopIfTrue="1">
      <formula>$D$8&lt;&gt;0</formula>
    </cfRule>
  </conditionalFormatting>
  <conditionalFormatting sqref="C61:G61">
    <cfRule type="expression" dxfId="4" priority="5" stopIfTrue="1">
      <formula>$D$7&lt;&gt;0</formula>
    </cfRule>
  </conditionalFormatting>
  <conditionalFormatting sqref="C58:F58">
    <cfRule type="expression" dxfId="3" priority="4" stopIfTrue="1">
      <formula>$D$7&lt;&gt;0</formula>
    </cfRule>
  </conditionalFormatting>
  <conditionalFormatting sqref="C60:G60">
    <cfRule type="expression" dxfId="2" priority="3" stopIfTrue="1">
      <formula>$D$7&lt;&gt;0</formula>
    </cfRule>
  </conditionalFormatting>
  <conditionalFormatting sqref="G51:G55">
    <cfRule type="cellIs" dxfId="1" priority="2" stopIfTrue="1" operator="between">
      <formula>$D51</formula>
      <formula>$F51</formula>
    </cfRule>
  </conditionalFormatting>
  <conditionalFormatting sqref="G58">
    <cfRule type="expression" dxfId="0" priority="1" stopIfTrue="1">
      <formula>$D$7&lt;&gt;0</formula>
    </cfRule>
  </conditionalFormatting>
  <printOptions horizontalCentered="1"/>
  <pageMargins left="0.78740157480314965" right="0.19685039370078741" top="0.78740157480314965" bottom="0.78740157480314965" header="0.51181102362204722" footer="0.51181102362204722"/>
  <pageSetup paperSize="9" scale="60" orientation="portrait" horizontalDpi="4294967294" verticalDpi="300" r:id="rId1"/>
  <headerFooter alignWithMargins="0">
    <oddFooter>&amp;L&amp;A&amp;RPágina 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02"/>
  <sheetViews>
    <sheetView tabSelected="1" view="pageBreakPreview" zoomScale="90" zoomScaleSheetLayoutView="90" workbookViewId="0">
      <selection activeCell="L24" sqref="L24"/>
    </sheetView>
  </sheetViews>
  <sheetFormatPr defaultRowHeight="14.25"/>
  <cols>
    <col min="1" max="1" width="6.28515625" style="110" customWidth="1"/>
    <col min="2" max="2" width="39.140625" style="72" bestFit="1" customWidth="1"/>
    <col min="3" max="3" width="15.28515625" style="108" bestFit="1" customWidth="1"/>
    <col min="4" max="4" width="10.7109375" style="109" customWidth="1"/>
    <col min="5" max="5" width="9.28515625" style="109" bestFit="1" customWidth="1"/>
    <col min="6" max="6" width="9" style="71" customWidth="1"/>
    <col min="7" max="7" width="10.140625" style="72" customWidth="1"/>
    <col min="8" max="16384" width="9.140625" style="69"/>
  </cols>
  <sheetData>
    <row r="1" spans="1:10" ht="19.5" customHeight="1">
      <c r="B1" s="208"/>
      <c r="C1" s="208"/>
      <c r="D1" s="208"/>
      <c r="E1" s="208"/>
      <c r="F1" s="208"/>
      <c r="G1" s="208"/>
      <c r="H1" s="208"/>
    </row>
    <row r="2" spans="1:10" ht="18">
      <c r="A2" s="69"/>
      <c r="B2" s="209"/>
      <c r="C2" s="209"/>
      <c r="D2" s="209"/>
      <c r="E2" s="209"/>
      <c r="F2" s="209"/>
      <c r="G2" s="209"/>
      <c r="H2" s="209"/>
    </row>
    <row r="3" spans="1:10" ht="18">
      <c r="A3" s="67" t="str">
        <f>'[1]Planilha Básica'!A3</f>
        <v>Proprietário: PREFEITURA MUNICIPAL DE CORDEIRÓPOLIS</v>
      </c>
      <c r="B3" s="67"/>
      <c r="C3" s="69"/>
      <c r="E3" s="68"/>
      <c r="G3" s="70"/>
      <c r="H3" s="70"/>
    </row>
    <row r="4" spans="1:10" ht="18">
      <c r="A4" s="67" t="str">
        <f>'[1]Planilha Básica'!A4</f>
        <v>Obra : INFRA ESTRUTURA DE REDE: DE ESGOTO E DE AGUA POTAVEL</v>
      </c>
      <c r="B4" s="67"/>
      <c r="C4" s="69"/>
      <c r="E4" s="68"/>
      <c r="G4" s="70"/>
      <c r="H4" s="70"/>
    </row>
    <row r="5" spans="1:10">
      <c r="A5" s="67" t="str">
        <f>'[1]Planilha Básica'!A5</f>
        <v>Local : PARCELAMENTO ENGENHO VELHO - MUNICÍPIO DE CORDEIRÓPOLIS</v>
      </c>
      <c r="B5" s="67"/>
      <c r="C5" s="68"/>
      <c r="D5" s="68"/>
      <c r="E5" s="68"/>
    </row>
    <row r="6" spans="1:10">
      <c r="A6" s="67"/>
      <c r="B6" s="67"/>
      <c r="C6" s="68"/>
      <c r="D6" s="68"/>
      <c r="E6" s="68"/>
    </row>
    <row r="7" spans="1:10" ht="15.75">
      <c r="A7" s="210" t="s">
        <v>21</v>
      </c>
      <c r="B7" s="210"/>
      <c r="C7" s="210"/>
      <c r="D7" s="210"/>
      <c r="E7" s="210"/>
      <c r="F7" s="210"/>
      <c r="G7" s="210"/>
      <c r="H7" s="210"/>
    </row>
    <row r="8" spans="1:10" ht="15" thickBot="1">
      <c r="A8" s="73"/>
      <c r="B8" s="73"/>
      <c r="C8" s="73"/>
      <c r="D8" s="73"/>
      <c r="E8" s="73"/>
      <c r="F8" s="73"/>
    </row>
    <row r="9" spans="1:10" s="76" customFormat="1" ht="16.5">
      <c r="A9" s="74"/>
      <c r="B9" s="75"/>
      <c r="C9" s="211" t="s">
        <v>29</v>
      </c>
      <c r="D9" s="211" t="s">
        <v>30</v>
      </c>
      <c r="E9" s="202" t="s">
        <v>22</v>
      </c>
      <c r="F9" s="203"/>
      <c r="G9" s="202" t="s">
        <v>23</v>
      </c>
      <c r="H9" s="203"/>
      <c r="I9" s="202" t="s">
        <v>39</v>
      </c>
      <c r="J9" s="203"/>
    </row>
    <row r="10" spans="1:10" s="72" customFormat="1" ht="15.6" customHeight="1" thickBot="1">
      <c r="A10" s="77" t="s">
        <v>24</v>
      </c>
      <c r="B10" s="78"/>
      <c r="C10" s="212"/>
      <c r="D10" s="212"/>
      <c r="E10" s="204"/>
      <c r="F10" s="205"/>
      <c r="G10" s="204"/>
      <c r="H10" s="205"/>
      <c r="I10" s="204"/>
      <c r="J10" s="205"/>
    </row>
    <row r="11" spans="1:10" s="72" customFormat="1" ht="15.6" customHeight="1" thickBot="1">
      <c r="A11" s="79"/>
      <c r="B11" s="80"/>
      <c r="C11" s="213"/>
      <c r="D11" s="213"/>
      <c r="E11" s="111" t="s">
        <v>25</v>
      </c>
      <c r="F11" s="111" t="s">
        <v>26</v>
      </c>
      <c r="G11" s="111" t="s">
        <v>25</v>
      </c>
      <c r="H11" s="158" t="s">
        <v>26</v>
      </c>
      <c r="I11" s="111" t="s">
        <v>25</v>
      </c>
      <c r="J11" s="158" t="s">
        <v>26</v>
      </c>
    </row>
    <row r="12" spans="1:10" s="72" customFormat="1" ht="15.6" customHeight="1">
      <c r="A12" s="81">
        <f>'[1]Planilha Básica'!A10</f>
        <v>1</v>
      </c>
      <c r="B12" s="82" t="str">
        <f>'[1]Planilha Básica'!D10</f>
        <v>SERVIÇOS PRELIMINARES</v>
      </c>
      <c r="C12" s="83">
        <f>'[1]Planilha Básica'!H13*(1+'[1]Planilha Básica'!E43)</f>
        <v>9612.930230078191</v>
      </c>
      <c r="D12" s="113">
        <f>C12/$C$20</f>
        <v>4.3868069180522551E-2</v>
      </c>
      <c r="E12" s="85">
        <v>100</v>
      </c>
      <c r="F12" s="86">
        <f>E12</f>
        <v>100</v>
      </c>
      <c r="G12" s="85"/>
      <c r="H12" s="86">
        <f>F12+G12</f>
        <v>100</v>
      </c>
      <c r="I12" s="85"/>
      <c r="J12" s="86">
        <f>H12+I12</f>
        <v>100</v>
      </c>
    </row>
    <row r="13" spans="1:10" s="72" customFormat="1" ht="15.6" customHeight="1">
      <c r="A13" s="87"/>
      <c r="B13" s="88"/>
      <c r="C13" s="89"/>
      <c r="D13" s="90"/>
      <c r="E13" s="153"/>
      <c r="F13" s="117"/>
      <c r="G13" s="153"/>
      <c r="H13" s="117"/>
      <c r="I13" s="153"/>
      <c r="J13" s="117"/>
    </row>
    <row r="14" spans="1:10" s="72" customFormat="1" ht="15.6" customHeight="1">
      <c r="A14" s="87">
        <f>'[1]Planilha Básica'!A15</f>
        <v>2</v>
      </c>
      <c r="B14" s="88" t="str">
        <f>'[1]Planilha Básica'!D15</f>
        <v>REDE DE ESGOTO SANITÁRIO</v>
      </c>
      <c r="C14" s="89">
        <f>'[1]Planilha Básica'!H29*(1+'[1]Planilha Básica'!E43)</f>
        <v>146642.10905802523</v>
      </c>
      <c r="D14" s="84">
        <f>C14/$C$20</f>
        <v>0.6691930588247762</v>
      </c>
      <c r="E14" s="154">
        <v>35</v>
      </c>
      <c r="F14" s="92">
        <f>E14</f>
        <v>35</v>
      </c>
      <c r="G14" s="91">
        <v>35</v>
      </c>
      <c r="H14" s="92">
        <f>F14+G14</f>
        <v>70</v>
      </c>
      <c r="I14" s="91">
        <v>30</v>
      </c>
      <c r="J14" s="92">
        <f>H14+I14</f>
        <v>100</v>
      </c>
    </row>
    <row r="15" spans="1:10" s="72" customFormat="1" ht="15.6" customHeight="1">
      <c r="A15" s="87"/>
      <c r="B15" s="88"/>
      <c r="C15" s="89"/>
      <c r="D15" s="93"/>
      <c r="E15" s="91"/>
      <c r="F15" s="92"/>
      <c r="G15" s="91"/>
      <c r="H15" s="92"/>
      <c r="I15" s="91"/>
      <c r="J15" s="92"/>
    </row>
    <row r="16" spans="1:10" s="72" customFormat="1" ht="15.6" customHeight="1">
      <c r="A16" s="87">
        <f>'[1]Planilha Básica'!A31</f>
        <v>3</v>
      </c>
      <c r="B16" s="88" t="str">
        <f>'[1]Planilha Básica'!D31</f>
        <v>REDE DE ÁGUA POTÁVEL</v>
      </c>
      <c r="C16" s="89">
        <f>'[1]Planilha Básica'!H39*(1+'[1]Planilha Básica'!E43)</f>
        <v>62877.701442284975</v>
      </c>
      <c r="D16" s="84">
        <f>C16/$C$20</f>
        <v>0.28693887199470125</v>
      </c>
      <c r="E16" s="154">
        <v>25</v>
      </c>
      <c r="F16" s="92">
        <f>E16</f>
        <v>25</v>
      </c>
      <c r="G16" s="91">
        <v>35</v>
      </c>
      <c r="H16" s="92">
        <f>F16+G16</f>
        <v>60</v>
      </c>
      <c r="I16" s="91">
        <v>40</v>
      </c>
      <c r="J16" s="92">
        <f>H16+I16</f>
        <v>100</v>
      </c>
    </row>
    <row r="17" spans="1:10" s="72" customFormat="1" ht="15.6" customHeight="1">
      <c r="A17" s="87"/>
      <c r="B17" s="88"/>
      <c r="C17" s="89"/>
      <c r="D17" s="90"/>
      <c r="E17" s="91"/>
      <c r="F17" s="92"/>
      <c r="G17" s="91"/>
      <c r="H17" s="92"/>
      <c r="I17" s="91"/>
      <c r="J17" s="92"/>
    </row>
    <row r="18" spans="1:10" s="72" customFormat="1" ht="15.6" customHeight="1" thickBot="1">
      <c r="A18" s="87"/>
      <c r="B18" s="88"/>
      <c r="C18" s="89"/>
      <c r="D18" s="93"/>
      <c r="E18" s="91"/>
      <c r="F18" s="92"/>
      <c r="G18" s="85"/>
      <c r="H18" s="92"/>
      <c r="I18" s="85"/>
      <c r="J18" s="92"/>
    </row>
    <row r="19" spans="1:10" ht="17.25" thickBot="1">
      <c r="A19" s="94"/>
      <c r="B19" s="95"/>
      <c r="C19" s="96">
        <f>SUM(C12:C18)</f>
        <v>219132.74073038841</v>
      </c>
      <c r="D19" s="114"/>
      <c r="E19" s="97"/>
      <c r="F19" s="97"/>
      <c r="G19" s="97"/>
      <c r="H19" s="97"/>
      <c r="I19" s="97"/>
      <c r="J19" s="97"/>
    </row>
    <row r="20" spans="1:10" ht="15" thickBot="1">
      <c r="A20" s="98"/>
      <c r="B20" s="99" t="s">
        <v>27</v>
      </c>
      <c r="C20" s="100">
        <f>C19</f>
        <v>219132.74073038841</v>
      </c>
      <c r="D20" s="101">
        <f>SUM(D12:D18)</f>
        <v>1</v>
      </c>
      <c r="E20" s="102">
        <f>SUMPRODUCT(E12:E18,$D$12:$D$18)/100</f>
        <v>0.34982035776786957</v>
      </c>
      <c r="F20" s="103">
        <f>E20</f>
        <v>0.34982035776786957</v>
      </c>
      <c r="G20" s="102">
        <f>SUMPRODUCT(G12:G18,$D$12:$D$18)/100</f>
        <v>0.3346461757868171</v>
      </c>
      <c r="H20" s="112">
        <f>F20+G20</f>
        <v>0.68446653355468667</v>
      </c>
      <c r="I20" s="102">
        <f>SUMPRODUCT(I12:I18,$D$12:$D$18)/100</f>
        <v>0.31553346644531338</v>
      </c>
      <c r="J20" s="112">
        <f>H20+I20</f>
        <v>1</v>
      </c>
    </row>
    <row r="21" spans="1:10" ht="15" thickBot="1">
      <c r="A21" s="104"/>
      <c r="B21" s="105" t="s">
        <v>28</v>
      </c>
      <c r="C21" s="106"/>
      <c r="D21" s="107"/>
      <c r="E21" s="206">
        <f>E20*$C$20</f>
        <v>76657.093760958276</v>
      </c>
      <c r="F21" s="207"/>
      <c r="G21" s="206">
        <f>G20*$C$20</f>
        <v>73331.933675108579</v>
      </c>
      <c r="H21" s="207"/>
      <c r="I21" s="206">
        <f>I20*$C$20</f>
        <v>69143.713294321569</v>
      </c>
      <c r="J21" s="207"/>
    </row>
    <row r="26" spans="1:10">
      <c r="G26" s="59" t="s">
        <v>93</v>
      </c>
      <c r="I26" s="59" t="s">
        <v>95</v>
      </c>
    </row>
    <row r="27" spans="1:10">
      <c r="G27" s="59" t="s">
        <v>94</v>
      </c>
      <c r="I27" s="59" t="s">
        <v>96</v>
      </c>
    </row>
    <row r="102" spans="2:8" s="110" customFormat="1" ht="90" customHeight="1">
      <c r="B102" s="72"/>
      <c r="C102" s="108"/>
      <c r="D102" s="109"/>
      <c r="E102" s="109"/>
      <c r="F102" s="71"/>
      <c r="G102" s="72"/>
      <c r="H102" s="69"/>
    </row>
  </sheetData>
  <mergeCells count="11">
    <mergeCell ref="I9:J10"/>
    <mergeCell ref="I21:J21"/>
    <mergeCell ref="B1:H1"/>
    <mergeCell ref="B2:H2"/>
    <mergeCell ref="A7:H7"/>
    <mergeCell ref="E21:F21"/>
    <mergeCell ref="G21:H21"/>
    <mergeCell ref="C9:C11"/>
    <mergeCell ref="D9:D11"/>
    <mergeCell ref="E9:F10"/>
    <mergeCell ref="G9:H10"/>
  </mergeCells>
  <printOptions horizontalCentered="1"/>
  <pageMargins left="0.11811023622047245" right="0.27559055118110237" top="0.6692913385826772" bottom="0.39370078740157483" header="0.19685039370078741" footer="0.11811023622047245"/>
  <pageSetup paperSize="9" scale="66" orientation="portrait" horizontalDpi="300" verticalDpi="300" r:id="rId1"/>
  <headerFooter alignWithMargins="0">
    <oddFooter>&amp;L&amp;A&amp;RPágina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4</vt:i4>
      </vt:variant>
    </vt:vector>
  </HeadingPairs>
  <TitlesOfParts>
    <vt:vector size="6" baseType="lpstr">
      <vt:lpstr>Planilha Básica</vt:lpstr>
      <vt:lpstr>Cronograma</vt:lpstr>
      <vt:lpstr>Cronograma!Area_de_impressao</vt:lpstr>
      <vt:lpstr>'Planilha Básica'!Area_de_impressao</vt:lpstr>
      <vt:lpstr>Cronograma!Titulos_de_impressao</vt:lpstr>
      <vt:lpstr>'Planilha Básica'!Titulos_de_impressao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alexandre</cp:lastModifiedBy>
  <cp:lastPrinted>2020-03-17T16:47:37Z</cp:lastPrinted>
  <dcterms:created xsi:type="dcterms:W3CDTF">2009-10-15T12:59:53Z</dcterms:created>
  <dcterms:modified xsi:type="dcterms:W3CDTF">2020-07-27T16:20:16Z</dcterms:modified>
</cp:coreProperties>
</file>