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na\Desktop\06 - CORDEIRÓPOLIS - Manutenção Predial\Serviços Paralelos\01_Convênio - Praça São Francisco (Andamento)\Conjunto Documentação\"/>
    </mc:Choice>
  </mc:AlternateContent>
  <bookViews>
    <workbookView xWindow="0" yWindow="0" windowWidth="20490" windowHeight="7755" activeTab="2"/>
  </bookViews>
  <sheets>
    <sheet name=" Plan Orç. Total" sheetId="1" r:id="rId1"/>
    <sheet name="Memória" sheetId="2" r:id="rId2"/>
    <sheet name="CronogFF" sheetId="3" r:id="rId3"/>
  </sheets>
  <definedNames>
    <definedName name="____xlnm_Print_Area" localSheetId="0">' Plan Orç. Total'!$A$1:$D$129</definedName>
    <definedName name="___xlnm_Print_Area" localSheetId="0">' Plan Orç. Total'!$A$1:$D$129</definedName>
    <definedName name="__xlnm_Print_Area" localSheetId="0">' Plan Orç. Total'!$A$1:$D$128</definedName>
    <definedName name="_xlnm._FilterDatabase" localSheetId="0" hidden="1">' Plan Orç. Total'!#REF!</definedName>
    <definedName name="_xlnm.Print_Area" localSheetId="0">' Plan Orç. Total'!$A$1:$H$120</definedName>
    <definedName name="_xlnm.Print_Area" localSheetId="2">CronogFF!$A$1:$N$32</definedName>
    <definedName name="_xlnm.Print_Area" localSheetId="1">Memória!$A$1:$AX$682</definedName>
    <definedName name="Excel_BuiltIn_Print_Area" localSheetId="0">' Plan Orç. Total'!$A$1:$D$128</definedName>
    <definedName name="_xlnm.Print_Titles" localSheetId="0">' Plan Orç. Total'!$1:$7</definedName>
    <definedName name="_xlnm.Print_Titles" localSheetId="2">CronogFF!$A:$F</definedName>
    <definedName name="_xlnm.Print_Titles" localSheetId="1">Memória!$1:$7</definedName>
  </definedNames>
  <calcPr calcId="152511"/>
</workbook>
</file>

<file path=xl/calcChain.xml><?xml version="1.0" encoding="utf-8"?>
<calcChain xmlns="http://schemas.openxmlformats.org/spreadsheetml/2006/main">
  <c r="AR5" i="2" l="1"/>
  <c r="B523" i="2" l="1"/>
  <c r="AV527" i="2"/>
  <c r="AW523" i="2" s="1"/>
  <c r="AS526" i="2"/>
  <c r="AS527" i="2" s="1"/>
  <c r="AX523" i="2" s="1"/>
  <c r="F77" i="1" s="1"/>
  <c r="H77" i="1" s="1"/>
  <c r="B23" i="3" l="1"/>
  <c r="B22" i="3"/>
  <c r="B21" i="3"/>
  <c r="B20" i="3"/>
  <c r="B19" i="3"/>
  <c r="B18" i="3"/>
  <c r="B17" i="3"/>
  <c r="B16" i="3"/>
  <c r="B15" i="3"/>
  <c r="B14" i="3"/>
  <c r="B13" i="3"/>
  <c r="B12" i="3"/>
  <c r="B11" i="3"/>
  <c r="B517" i="2"/>
  <c r="AS520" i="2"/>
  <c r="AS521" i="2" s="1"/>
  <c r="AX517" i="2" s="1"/>
  <c r="F76" i="1" s="1"/>
  <c r="H76" i="1" s="1"/>
  <c r="AV521" i="2"/>
  <c r="AW517" i="2" s="1"/>
  <c r="B511" i="2"/>
  <c r="AS514" i="2"/>
  <c r="AS515" i="2" s="1"/>
  <c r="AX511" i="2" s="1"/>
  <c r="F75" i="1" s="1"/>
  <c r="H75" i="1" s="1"/>
  <c r="AV515" i="2"/>
  <c r="AW511" i="2" s="1"/>
  <c r="B505" i="2"/>
  <c r="AS508" i="2"/>
  <c r="AS509" i="2" s="1"/>
  <c r="AX505" i="2" s="1"/>
  <c r="F74" i="1" s="1"/>
  <c r="H74" i="1" s="1"/>
  <c r="AV509" i="2"/>
  <c r="AW505" i="2" s="1"/>
  <c r="B487" i="2"/>
  <c r="AV491" i="2"/>
  <c r="AW487" i="2" s="1"/>
  <c r="AS490" i="2"/>
  <c r="AS491" i="2" s="1"/>
  <c r="AX487" i="2" s="1"/>
  <c r="F71" i="1" s="1"/>
  <c r="H71" i="1" s="1"/>
  <c r="B499" i="2"/>
  <c r="AS502" i="2"/>
  <c r="AS503" i="2" s="1"/>
  <c r="AX499" i="2" s="1"/>
  <c r="F73" i="1" s="1"/>
  <c r="H73" i="1" s="1"/>
  <c r="AV503" i="2"/>
  <c r="AW499" i="2" s="1"/>
  <c r="AS496" i="2"/>
  <c r="AS497" i="2" s="1"/>
  <c r="AX493" i="2" s="1"/>
  <c r="F72" i="1" s="1"/>
  <c r="H72" i="1" s="1"/>
  <c r="B493" i="2"/>
  <c r="AV497" i="2"/>
  <c r="AW493" i="2" s="1"/>
  <c r="AA484" i="2"/>
  <c r="AS484" i="2" s="1"/>
  <c r="B481" i="2"/>
  <c r="AV485" i="2"/>
  <c r="AW481" i="2" s="1"/>
  <c r="B475" i="2"/>
  <c r="AS478" i="2"/>
  <c r="AS479" i="2" s="1"/>
  <c r="AX475" i="2" s="1"/>
  <c r="F69" i="1" s="1"/>
  <c r="H69" i="1" s="1"/>
  <c r="AV479" i="2"/>
  <c r="AW475" i="2" s="1"/>
  <c r="B469" i="2"/>
  <c r="AS472" i="2"/>
  <c r="AS473" i="2" s="1"/>
  <c r="AX469" i="2" s="1"/>
  <c r="F68" i="1" s="1"/>
  <c r="H68" i="1" s="1"/>
  <c r="AV473" i="2"/>
  <c r="AW469" i="2" s="1"/>
  <c r="AS485" i="2" l="1"/>
  <c r="AX481" i="2" s="1"/>
  <c r="F70" i="1" s="1"/>
  <c r="H70" i="1" s="1"/>
  <c r="AV467" i="2"/>
  <c r="AW463" i="2" s="1"/>
  <c r="B463" i="2"/>
  <c r="AS466" i="2"/>
  <c r="AS467" i="2" s="1"/>
  <c r="AX463" i="2" s="1"/>
  <c r="F67" i="1" s="1"/>
  <c r="B457" i="2"/>
  <c r="AV461" i="2"/>
  <c r="AW457" i="2" s="1"/>
  <c r="AA460" i="2"/>
  <c r="AS460" i="2" s="1"/>
  <c r="AS461" i="2" s="1"/>
  <c r="AX457" i="2" s="1"/>
  <c r="F66" i="1" s="1"/>
  <c r="AV455" i="2"/>
  <c r="AW450" i="2" s="1"/>
  <c r="AS454" i="2"/>
  <c r="AS453" i="2"/>
  <c r="B450" i="2"/>
  <c r="AV448" i="2"/>
  <c r="AA447" i="2"/>
  <c r="AS447" i="2" s="1"/>
  <c r="AS448" i="2" s="1"/>
  <c r="B444" i="2"/>
  <c r="AA441" i="2"/>
  <c r="AS441" i="2" s="1"/>
  <c r="B438" i="2"/>
  <c r="AS455" i="2" l="1"/>
  <c r="AX450" i="2" s="1"/>
  <c r="F65" i="1" s="1"/>
  <c r="AW444" i="2"/>
  <c r="AX444" i="2"/>
  <c r="F64" i="1" s="1"/>
  <c r="H64" i="1" s="1"/>
  <c r="O613" i="2"/>
  <c r="AS613" i="2" s="1"/>
  <c r="AS614" i="2" s="1"/>
  <c r="AX611" i="2" s="1"/>
  <c r="F101" i="1" s="1"/>
  <c r="H101" i="1" s="1"/>
  <c r="B611" i="2"/>
  <c r="AV614" i="2"/>
  <c r="AW611" i="2" s="1"/>
  <c r="O602" i="2"/>
  <c r="AS602" i="2" s="1"/>
  <c r="AS603" i="2" s="1"/>
  <c r="AX600" i="2" s="1"/>
  <c r="F100" i="1" s="1"/>
  <c r="H100" i="1" s="1"/>
  <c r="AV603" i="2"/>
  <c r="AW600" i="2" s="1"/>
  <c r="B600" i="2"/>
  <c r="AV598" i="2"/>
  <c r="AW595" i="2" s="1"/>
  <c r="AS597" i="2"/>
  <c r="AS598" i="2" s="1"/>
  <c r="AX595" i="2" s="1"/>
  <c r="F99" i="1" s="1"/>
  <c r="H99" i="1" s="1"/>
  <c r="H102" i="1" l="1"/>
  <c r="B399" i="2"/>
  <c r="F107" i="1"/>
  <c r="AS674" i="2"/>
  <c r="AS668" i="2"/>
  <c r="B659" i="2"/>
  <c r="AS662" i="2"/>
  <c r="F106" i="1"/>
  <c r="AS650" i="2"/>
  <c r="AS644" i="2"/>
  <c r="AS638" i="2"/>
  <c r="B635" i="2"/>
  <c r="F105" i="1"/>
  <c r="AS632" i="2"/>
  <c r="AS630" i="2"/>
  <c r="AS628" i="2"/>
  <c r="B625" i="2"/>
  <c r="B624" i="2"/>
  <c r="B595" i="2"/>
  <c r="B594" i="2"/>
  <c r="F95" i="1"/>
  <c r="B582" i="2"/>
  <c r="B583" i="2"/>
  <c r="AS590" i="2"/>
  <c r="AS588" i="2"/>
  <c r="AS586" i="2"/>
  <c r="O574" i="2"/>
  <c r="AS574" i="2" s="1"/>
  <c r="O576" i="2"/>
  <c r="AS576" i="2" s="1"/>
  <c r="O578" i="2"/>
  <c r="AS578" i="2" s="1"/>
  <c r="F91" i="1"/>
  <c r="B571" i="2"/>
  <c r="AS568" i="2"/>
  <c r="AS569" i="2" s="1"/>
  <c r="AX565" i="2" s="1"/>
  <c r="F90" i="1" s="1"/>
  <c r="AV569" i="2"/>
  <c r="AW565" i="2" s="1"/>
  <c r="I102" i="1" l="1"/>
  <c r="E22" i="3" s="1"/>
  <c r="AS633" i="2"/>
  <c r="AX625" i="2" s="1"/>
  <c r="G105" i="1" s="1"/>
  <c r="H105" i="1" s="1"/>
  <c r="AS657" i="2"/>
  <c r="AX635" i="2" s="1"/>
  <c r="G106" i="1" s="1"/>
  <c r="H106" i="1" s="1"/>
  <c r="AS592" i="2"/>
  <c r="AX583" i="2" s="1"/>
  <c r="G95" i="1" s="1"/>
  <c r="AS681" i="2"/>
  <c r="AX659" i="2" s="1"/>
  <c r="G107" i="1" s="1"/>
  <c r="H107" i="1" s="1"/>
  <c r="AS580" i="2"/>
  <c r="H108" i="1" l="1"/>
  <c r="I108" i="1" s="1"/>
  <c r="AX571" i="2"/>
  <c r="G91" i="1" s="1"/>
  <c r="B565" i="2"/>
  <c r="B564" i="2"/>
  <c r="AS560" i="2"/>
  <c r="AS558" i="2"/>
  <c r="AS556" i="2"/>
  <c r="E23" i="3" l="1"/>
  <c r="AS562" i="2"/>
  <c r="AX553" i="2" s="1"/>
  <c r="G86" i="1" s="1"/>
  <c r="B553" i="2" l="1"/>
  <c r="B552" i="2"/>
  <c r="AS545" i="2"/>
  <c r="AS546" i="2"/>
  <c r="AS547" i="2"/>
  <c r="AS548" i="2"/>
  <c r="AS549" i="2"/>
  <c r="AS544" i="2"/>
  <c r="B541" i="2"/>
  <c r="AV550" i="2"/>
  <c r="AW541" i="2" s="1"/>
  <c r="AV539" i="2"/>
  <c r="AW530" i="2" s="1"/>
  <c r="AS538" i="2"/>
  <c r="AS537" i="2"/>
  <c r="AS534" i="2"/>
  <c r="AS536" i="2"/>
  <c r="AS535" i="2"/>
  <c r="AS533" i="2"/>
  <c r="B530" i="2"/>
  <c r="B529" i="2"/>
  <c r="B437" i="2"/>
  <c r="AV442" i="2"/>
  <c r="AW438" i="2" s="1"/>
  <c r="AS442" i="2"/>
  <c r="AX438" i="2" s="1"/>
  <c r="F63" i="1" s="1"/>
  <c r="H63" i="1" s="1"/>
  <c r="B431" i="2"/>
  <c r="AV435" i="2"/>
  <c r="AW431" i="2" s="1"/>
  <c r="AS434" i="2"/>
  <c r="AS435" i="2" s="1"/>
  <c r="AX431" i="2" s="1"/>
  <c r="F59" i="1" s="1"/>
  <c r="B425" i="2"/>
  <c r="AS428" i="2"/>
  <c r="AS429" i="2" s="1"/>
  <c r="AX425" i="2" s="1"/>
  <c r="F58" i="1" s="1"/>
  <c r="AV429" i="2"/>
  <c r="AW425" i="2" s="1"/>
  <c r="B419" i="2"/>
  <c r="AS422" i="2"/>
  <c r="AS423" i="2" s="1"/>
  <c r="AX419" i="2" s="1"/>
  <c r="F57" i="1" s="1"/>
  <c r="AV423" i="2"/>
  <c r="AW419" i="2" s="1"/>
  <c r="AS416" i="2"/>
  <c r="AS417" i="2" s="1"/>
  <c r="AX413" i="2" s="1"/>
  <c r="F56" i="1" s="1"/>
  <c r="B413" i="2"/>
  <c r="AV417" i="2"/>
  <c r="AW413" i="2" s="1"/>
  <c r="AS410" i="2"/>
  <c r="AS411" i="2" s="1"/>
  <c r="AX407" i="2" s="1"/>
  <c r="F55" i="1" s="1"/>
  <c r="B407" i="2"/>
  <c r="B406" i="2"/>
  <c r="AV411" i="2"/>
  <c r="AW407" i="2" s="1"/>
  <c r="AV404" i="2"/>
  <c r="AW399" i="2" s="1"/>
  <c r="AS403" i="2"/>
  <c r="AS402" i="2"/>
  <c r="AS396" i="2"/>
  <c r="AV397" i="2"/>
  <c r="AW392" i="2" s="1"/>
  <c r="AS395" i="2"/>
  <c r="B392" i="2"/>
  <c r="AV390" i="2"/>
  <c r="AW385" i="2" s="1"/>
  <c r="AS389" i="2"/>
  <c r="AS388" i="2"/>
  <c r="B385" i="2"/>
  <c r="AV383" i="2"/>
  <c r="AW378" i="2" s="1"/>
  <c r="AS382" i="2"/>
  <c r="AS381" i="2"/>
  <c r="B378" i="2"/>
  <c r="AS375" i="2"/>
  <c r="AS376" i="2" s="1"/>
  <c r="AX372" i="2" s="1"/>
  <c r="F47" i="1" s="1"/>
  <c r="AV376" i="2"/>
  <c r="AW372" i="2" s="1"/>
  <c r="B372" i="2"/>
  <c r="AS369" i="2"/>
  <c r="AS370" i="2" s="1"/>
  <c r="AX366" i="2" s="1"/>
  <c r="F46" i="1" s="1"/>
  <c r="B366" i="2"/>
  <c r="AV370" i="2"/>
  <c r="AW366" i="2" s="1"/>
  <c r="AV364" i="2"/>
  <c r="AW360" i="2" s="1"/>
  <c r="AS363" i="2"/>
  <c r="AS364" i="2" s="1"/>
  <c r="AX360" i="2" s="1"/>
  <c r="F45" i="1" s="1"/>
  <c r="AS404" i="2" l="1"/>
  <c r="AX399" i="2" s="1"/>
  <c r="F51" i="1" s="1"/>
  <c r="H51" i="1" s="1"/>
  <c r="AS539" i="2"/>
  <c r="AX530" i="2" s="1"/>
  <c r="F81" i="1" s="1"/>
  <c r="AS550" i="2"/>
  <c r="AX541" i="2" s="1"/>
  <c r="F82" i="1" s="1"/>
  <c r="AS390" i="2"/>
  <c r="AX385" i="2" s="1"/>
  <c r="F49" i="1" s="1"/>
  <c r="AS397" i="2"/>
  <c r="AX392" i="2" s="1"/>
  <c r="F50" i="1" s="1"/>
  <c r="AS383" i="2"/>
  <c r="AX378" i="2" s="1"/>
  <c r="F48" i="1" s="1"/>
  <c r="B360" i="2"/>
  <c r="B359" i="2"/>
  <c r="AS328" i="2"/>
  <c r="AS329" i="2"/>
  <c r="AS330" i="2"/>
  <c r="AS331" i="2"/>
  <c r="AS332" i="2"/>
  <c r="AS333" i="2"/>
  <c r="AS334" i="2"/>
  <c r="AS335" i="2"/>
  <c r="AS336" i="2"/>
  <c r="AS337" i="2"/>
  <c r="AS338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S355" i="2"/>
  <c r="AS356" i="2"/>
  <c r="AS327" i="2"/>
  <c r="AS324" i="2"/>
  <c r="B321" i="2"/>
  <c r="AV357" i="2"/>
  <c r="AW321" i="2" s="1"/>
  <c r="B283" i="2"/>
  <c r="AV319" i="2"/>
  <c r="AW283" i="2" s="1"/>
  <c r="AS286" i="2"/>
  <c r="AS289" i="2"/>
  <c r="AS290" i="2"/>
  <c r="AS291" i="2"/>
  <c r="AS292" i="2"/>
  <c r="AS293" i="2"/>
  <c r="AS294" i="2"/>
  <c r="AS295" i="2"/>
  <c r="AS296" i="2"/>
  <c r="AS297" i="2"/>
  <c r="AS298" i="2"/>
  <c r="AS299" i="2"/>
  <c r="AS300" i="2"/>
  <c r="AS301" i="2"/>
  <c r="AS302" i="2"/>
  <c r="AS303" i="2"/>
  <c r="AS304" i="2"/>
  <c r="AS305" i="2"/>
  <c r="AS306" i="2"/>
  <c r="AS307" i="2"/>
  <c r="AS308" i="2"/>
  <c r="AS309" i="2"/>
  <c r="AS310" i="2"/>
  <c r="AS311" i="2"/>
  <c r="AS312" i="2"/>
  <c r="AS313" i="2"/>
  <c r="AS314" i="2"/>
  <c r="AS315" i="2"/>
  <c r="AS316" i="2"/>
  <c r="AS317" i="2"/>
  <c r="AS318" i="2"/>
  <c r="AS248" i="2"/>
  <c r="AS262" i="2"/>
  <c r="AS251" i="2"/>
  <c r="AS280" i="2"/>
  <c r="AS279" i="2"/>
  <c r="AS278" i="2"/>
  <c r="AS277" i="2"/>
  <c r="AS276" i="2"/>
  <c r="AS275" i="2"/>
  <c r="AS274" i="2"/>
  <c r="AS273" i="2"/>
  <c r="AS272" i="2"/>
  <c r="AS271" i="2"/>
  <c r="AS270" i="2"/>
  <c r="AS269" i="2"/>
  <c r="AS268" i="2"/>
  <c r="AS267" i="2"/>
  <c r="AS266" i="2"/>
  <c r="AS265" i="2"/>
  <c r="AS264" i="2"/>
  <c r="AS263" i="2"/>
  <c r="AS261" i="2"/>
  <c r="AS260" i="2"/>
  <c r="AS259" i="2"/>
  <c r="AS258" i="2"/>
  <c r="AS257" i="2"/>
  <c r="AS256" i="2"/>
  <c r="AS255" i="2"/>
  <c r="AS254" i="2"/>
  <c r="AS253" i="2"/>
  <c r="AS252" i="2"/>
  <c r="AV281" i="2"/>
  <c r="AW245" i="2" s="1"/>
  <c r="B245" i="2"/>
  <c r="B244" i="2"/>
  <c r="B238" i="2"/>
  <c r="AV242" i="2"/>
  <c r="AW238" i="2" s="1"/>
  <c r="B200" i="2"/>
  <c r="AV236" i="2"/>
  <c r="AS235" i="2"/>
  <c r="AS234" i="2"/>
  <c r="AS233" i="2"/>
  <c r="AS232" i="2"/>
  <c r="AS231" i="2"/>
  <c r="AS230" i="2"/>
  <c r="AS229" i="2"/>
  <c r="AS228" i="2"/>
  <c r="AS227" i="2"/>
  <c r="AS226" i="2"/>
  <c r="AS225" i="2"/>
  <c r="AS224" i="2"/>
  <c r="AS223" i="2"/>
  <c r="AS222" i="2"/>
  <c r="AS221" i="2"/>
  <c r="AS220" i="2"/>
  <c r="AS219" i="2"/>
  <c r="AS218" i="2"/>
  <c r="AS217" i="2"/>
  <c r="AS216" i="2"/>
  <c r="AS215" i="2"/>
  <c r="AS214" i="2"/>
  <c r="AS213" i="2"/>
  <c r="AS212" i="2"/>
  <c r="AS211" i="2"/>
  <c r="AS210" i="2"/>
  <c r="AS209" i="2"/>
  <c r="AS208" i="2"/>
  <c r="AS207" i="2"/>
  <c r="AS206" i="2"/>
  <c r="AS203" i="2"/>
  <c r="AW200" i="2"/>
  <c r="AS169" i="2"/>
  <c r="AS170" i="2"/>
  <c r="AS171" i="2"/>
  <c r="AS172" i="2"/>
  <c r="AS173" i="2"/>
  <c r="AS174" i="2"/>
  <c r="AS175" i="2"/>
  <c r="AS176" i="2"/>
  <c r="AS177" i="2"/>
  <c r="AS178" i="2"/>
  <c r="AS179" i="2"/>
  <c r="AS180" i="2"/>
  <c r="AS181" i="2"/>
  <c r="AS182" i="2"/>
  <c r="AS183" i="2"/>
  <c r="AS184" i="2"/>
  <c r="AS185" i="2"/>
  <c r="AS186" i="2"/>
  <c r="AS187" i="2"/>
  <c r="AS188" i="2"/>
  <c r="AS189" i="2"/>
  <c r="AS190" i="2"/>
  <c r="AS191" i="2"/>
  <c r="AS192" i="2"/>
  <c r="AS193" i="2"/>
  <c r="AS194" i="2"/>
  <c r="AS195" i="2"/>
  <c r="AS196" i="2"/>
  <c r="AS197" i="2"/>
  <c r="AS168" i="2"/>
  <c r="AV198" i="2"/>
  <c r="AW165" i="2" s="1"/>
  <c r="B121" i="2"/>
  <c r="B159" i="2"/>
  <c r="B165" i="2"/>
  <c r="AV157" i="2"/>
  <c r="AV163" i="2"/>
  <c r="AW159" i="2" s="1"/>
  <c r="AS162" i="2"/>
  <c r="AS163" i="2" s="1"/>
  <c r="AX159" i="2" s="1"/>
  <c r="F33" i="1" s="1"/>
  <c r="AS128" i="2"/>
  <c r="AS129" i="2"/>
  <c r="AS130" i="2"/>
  <c r="AS131" i="2"/>
  <c r="AS132" i="2"/>
  <c r="AS133" i="2"/>
  <c r="AS134" i="2"/>
  <c r="AS135" i="2"/>
  <c r="AS136" i="2"/>
  <c r="AS137" i="2"/>
  <c r="AS138" i="2"/>
  <c r="AS139" i="2"/>
  <c r="AS140" i="2"/>
  <c r="AS141" i="2"/>
  <c r="AS142" i="2"/>
  <c r="AS143" i="2"/>
  <c r="AS144" i="2"/>
  <c r="AS145" i="2"/>
  <c r="AS146" i="2"/>
  <c r="AS147" i="2"/>
  <c r="AS148" i="2"/>
  <c r="AS149" i="2"/>
  <c r="AS150" i="2"/>
  <c r="AS151" i="2"/>
  <c r="AS152" i="2"/>
  <c r="AS153" i="2"/>
  <c r="AS154" i="2"/>
  <c r="AS155" i="2"/>
  <c r="AS156" i="2"/>
  <c r="AW121" i="2"/>
  <c r="AS127" i="2"/>
  <c r="AS124" i="2"/>
  <c r="AS114" i="2"/>
  <c r="AS115" i="2"/>
  <c r="AS116" i="2"/>
  <c r="AS117" i="2"/>
  <c r="AS118" i="2"/>
  <c r="AS105" i="2"/>
  <c r="AS106" i="2"/>
  <c r="AS107" i="2"/>
  <c r="AS108" i="2"/>
  <c r="AS109" i="2"/>
  <c r="AS110" i="2"/>
  <c r="AS111" i="2"/>
  <c r="AS112" i="2"/>
  <c r="AS113" i="2"/>
  <c r="AS96" i="2"/>
  <c r="AS97" i="2"/>
  <c r="AS98" i="2"/>
  <c r="AS99" i="2"/>
  <c r="AS100" i="2"/>
  <c r="AS101" i="2"/>
  <c r="AS102" i="2"/>
  <c r="AS103" i="2"/>
  <c r="AS104" i="2"/>
  <c r="AS95" i="2"/>
  <c r="AS94" i="2"/>
  <c r="AS93" i="2"/>
  <c r="AS92" i="2"/>
  <c r="AS91" i="2"/>
  <c r="AS90" i="2"/>
  <c r="AS89" i="2"/>
  <c r="AS157" i="2" l="1"/>
  <c r="AX121" i="2" s="1"/>
  <c r="AS319" i="2"/>
  <c r="AS198" i="2"/>
  <c r="AX165" i="2" s="1"/>
  <c r="F34" i="1" s="1"/>
  <c r="AS236" i="2"/>
  <c r="AX200" i="2" s="1"/>
  <c r="AS357" i="2"/>
  <c r="AX321" i="2" s="1"/>
  <c r="F41" i="1" s="1"/>
  <c r="AX283" i="2"/>
  <c r="F40" i="1" s="1"/>
  <c r="H40" i="1" s="1"/>
  <c r="AS281" i="2"/>
  <c r="AX245" i="2" s="1"/>
  <c r="F39" i="1" s="1"/>
  <c r="F32" i="1"/>
  <c r="AS86" i="2"/>
  <c r="AS119" i="2" s="1"/>
  <c r="B83" i="2"/>
  <c r="B82" i="2"/>
  <c r="B81" i="2"/>
  <c r="AV119" i="2"/>
  <c r="AW83" i="2" s="1"/>
  <c r="B75" i="2"/>
  <c r="AV79" i="2"/>
  <c r="AW75" i="2" s="1"/>
  <c r="AS78" i="2"/>
  <c r="AS79" i="2" s="1"/>
  <c r="AX75" i="2" s="1"/>
  <c r="F26" i="1" s="1"/>
  <c r="B69" i="2"/>
  <c r="AS72" i="2"/>
  <c r="AS73" i="2" s="1"/>
  <c r="AX69" i="2" s="1"/>
  <c r="F25" i="1" s="1"/>
  <c r="AV73" i="2"/>
  <c r="AW69" i="2" s="1"/>
  <c r="AS66" i="2"/>
  <c r="AS67" i="2" s="1"/>
  <c r="AV67" i="2"/>
  <c r="F35" i="1" l="1"/>
  <c r="AX83" i="2"/>
  <c r="F31" i="1" s="1"/>
  <c r="B63" i="2"/>
  <c r="AW63" i="2"/>
  <c r="AX63" i="2"/>
  <c r="F24" i="1" s="1"/>
  <c r="AS60" i="2"/>
  <c r="AS61" i="2" s="1"/>
  <c r="AX57" i="2" s="1"/>
  <c r="F23" i="1" s="1"/>
  <c r="B57" i="2"/>
  <c r="B56" i="2"/>
  <c r="B37" i="2"/>
  <c r="AV61" i="2"/>
  <c r="AW57" i="2" s="1"/>
  <c r="W241" i="2" l="1"/>
  <c r="AS241" i="2" s="1"/>
  <c r="AS242" i="2" s="1"/>
  <c r="AX238" i="2" s="1"/>
  <c r="F36" i="1" s="1"/>
  <c r="H36" i="1" s="1"/>
  <c r="H90" i="1"/>
  <c r="AS53" i="2" l="1"/>
  <c r="AS54" i="2" s="1"/>
  <c r="AX50" i="2" s="1"/>
  <c r="F19" i="1" s="1"/>
  <c r="B50" i="2"/>
  <c r="AV54" i="2"/>
  <c r="AW50" i="2" s="1"/>
  <c r="AS47" i="2"/>
  <c r="AS48" i="2" s="1"/>
  <c r="AX44" i="2" s="1"/>
  <c r="F18" i="1" s="1"/>
  <c r="B44" i="2"/>
  <c r="AV48" i="2"/>
  <c r="AW44" i="2" s="1"/>
  <c r="AS41" i="2"/>
  <c r="AS42" i="2" s="1"/>
  <c r="AX38" i="2" s="1"/>
  <c r="F17" i="1" s="1"/>
  <c r="B38" i="2"/>
  <c r="AV42" i="2"/>
  <c r="AW38" i="2" s="1"/>
  <c r="B31" i="2"/>
  <c r="AS34" i="2"/>
  <c r="AS35" i="2" s="1"/>
  <c r="AX31" i="2" s="1"/>
  <c r="F13" i="1" s="1"/>
  <c r="AV35" i="2"/>
  <c r="AW31" i="2" s="1"/>
  <c r="B25" i="2"/>
  <c r="AS28" i="2"/>
  <c r="AS29" i="2" s="1"/>
  <c r="AX25" i="2" s="1"/>
  <c r="F12" i="1" s="1"/>
  <c r="AV29" i="2"/>
  <c r="AW25" i="2" s="1"/>
  <c r="AS22" i="2"/>
  <c r="AS23" i="2" s="1"/>
  <c r="AX19" i="2" s="1"/>
  <c r="F11" i="1" s="1"/>
  <c r="B19" i="2"/>
  <c r="AV23" i="2"/>
  <c r="AW19" i="2" s="1"/>
  <c r="AV12" i="2"/>
  <c r="AW9" i="2" s="1"/>
  <c r="AV17" i="2"/>
  <c r="AW14" i="2" s="1"/>
  <c r="B14" i="2"/>
  <c r="AS16" i="2"/>
  <c r="AS17" i="2" s="1"/>
  <c r="AX14" i="2" s="1"/>
  <c r="F10" i="1" s="1"/>
  <c r="AS11" i="2"/>
  <c r="B9" i="2"/>
  <c r="B8" i="2"/>
  <c r="H18" i="1" l="1"/>
  <c r="E108" i="1"/>
  <c r="E96" i="1"/>
  <c r="E92" i="1"/>
  <c r="E87" i="1"/>
  <c r="E83" i="1"/>
  <c r="H66" i="1"/>
  <c r="H65" i="1"/>
  <c r="H56" i="1"/>
  <c r="H57" i="1"/>
  <c r="E60" i="1"/>
  <c r="E52" i="1"/>
  <c r="H50" i="1"/>
  <c r="H59" i="1"/>
  <c r="H58" i="1"/>
  <c r="H55" i="1"/>
  <c r="H47" i="1"/>
  <c r="H45" i="1"/>
  <c r="H60" i="1" l="1"/>
  <c r="I60" i="1" s="1"/>
  <c r="E16" i="3" s="1"/>
  <c r="H32" i="1"/>
  <c r="E42" i="1"/>
  <c r="H41" i="1"/>
  <c r="H39" i="1"/>
  <c r="H31" i="1"/>
  <c r="H34" i="1"/>
  <c r="H33" i="1"/>
  <c r="E27" i="1"/>
  <c r="H26" i="1"/>
  <c r="H25" i="1"/>
  <c r="H24" i="1"/>
  <c r="E20" i="1"/>
  <c r="E14" i="1"/>
  <c r="H13" i="1"/>
  <c r="H12" i="1"/>
  <c r="H11" i="1"/>
  <c r="M8" i="3"/>
  <c r="A5" i="2"/>
  <c r="A4" i="2"/>
  <c r="E102" i="1" l="1"/>
  <c r="H35" i="1"/>
  <c r="H42" i="1" s="1"/>
  <c r="I42" i="1" s="1"/>
  <c r="E14" i="3" s="1"/>
  <c r="E78" i="1" l="1"/>
  <c r="H67" i="1" l="1"/>
  <c r="H78" i="1" s="1"/>
  <c r="H49" i="1"/>
  <c r="H48" i="1"/>
  <c r="H46" i="1"/>
  <c r="H52" i="1" l="1"/>
  <c r="I52" i="1" s="1"/>
  <c r="E15" i="3" s="1"/>
  <c r="I78" i="1"/>
  <c r="E17" i="3" s="1"/>
  <c r="H23" i="3"/>
  <c r="J23" i="3" s="1"/>
  <c r="L23" i="3" s="1"/>
  <c r="N23" i="3" s="1"/>
  <c r="H22" i="3"/>
  <c r="J22" i="3" s="1"/>
  <c r="L22" i="3" s="1"/>
  <c r="N22" i="3" s="1"/>
  <c r="H21" i="3"/>
  <c r="J21" i="3" s="1"/>
  <c r="L21" i="3" s="1"/>
  <c r="N21" i="3" s="1"/>
  <c r="H20" i="3"/>
  <c r="J20" i="3" s="1"/>
  <c r="L20" i="3" s="1"/>
  <c r="N20" i="3" s="1"/>
  <c r="H19" i="3"/>
  <c r="J19" i="3" s="1"/>
  <c r="L19" i="3" s="1"/>
  <c r="N19" i="3" s="1"/>
  <c r="H18" i="3"/>
  <c r="J18" i="3" s="1"/>
  <c r="L18" i="3" s="1"/>
  <c r="N18" i="3" s="1"/>
  <c r="H17" i="3"/>
  <c r="J17" i="3" s="1"/>
  <c r="L17" i="3" s="1"/>
  <c r="N17" i="3" s="1"/>
  <c r="H16" i="3"/>
  <c r="J16" i="3" s="1"/>
  <c r="L16" i="3" s="1"/>
  <c r="N16" i="3" s="1"/>
  <c r="H15" i="3"/>
  <c r="J15" i="3" s="1"/>
  <c r="L15" i="3" s="1"/>
  <c r="N15" i="3" s="1"/>
  <c r="H14" i="3"/>
  <c r="J14" i="3" s="1"/>
  <c r="L14" i="3" s="1"/>
  <c r="N14" i="3" s="1"/>
  <c r="H13" i="3"/>
  <c r="J13" i="3" s="1"/>
  <c r="L13" i="3" s="1"/>
  <c r="N13" i="3" s="1"/>
  <c r="H12" i="3"/>
  <c r="J12" i="3" s="1"/>
  <c r="L12" i="3" s="1"/>
  <c r="N12" i="3" s="1"/>
  <c r="H11" i="3"/>
  <c r="J11" i="3" s="1"/>
  <c r="L11" i="3" s="1"/>
  <c r="N11" i="3" s="1"/>
  <c r="I10" i="3"/>
  <c r="K10" i="3" s="1"/>
  <c r="M10" i="3" s="1"/>
  <c r="J9" i="3"/>
  <c r="L9" i="3" s="1"/>
  <c r="N9" i="3" s="1"/>
  <c r="I9" i="3"/>
  <c r="K9" i="3" s="1"/>
  <c r="M9" i="3" s="1"/>
  <c r="AS12" i="2"/>
  <c r="AX9" i="2" s="1"/>
  <c r="F9" i="1" s="1"/>
  <c r="H9" i="1" s="1"/>
  <c r="H95" i="1" l="1"/>
  <c r="H96" i="1" s="1"/>
  <c r="H82" i="1"/>
  <c r="H81" i="1"/>
  <c r="H10" i="1"/>
  <c r="H14" i="1" s="1"/>
  <c r="I14" i="1" s="1"/>
  <c r="E11" i="3" s="1"/>
  <c r="H91" i="1"/>
  <c r="H92" i="1" s="1"/>
  <c r="I92" i="1" s="1"/>
  <c r="H86" i="1"/>
  <c r="H87" i="1" s="1"/>
  <c r="I87" i="1" s="1"/>
  <c r="H23" i="1"/>
  <c r="H27" i="1" s="1"/>
  <c r="I27" i="1" s="1"/>
  <c r="E13" i="3" s="1"/>
  <c r="H19" i="1"/>
  <c r="H17" i="1"/>
  <c r="H83" i="1" l="1"/>
  <c r="I83" i="1" s="1"/>
  <c r="E18" i="3" s="1"/>
  <c r="E19" i="3"/>
  <c r="E20" i="3"/>
  <c r="I96" i="1"/>
  <c r="H20" i="1"/>
  <c r="I20" i="1" s="1"/>
  <c r="E12" i="3" s="1"/>
  <c r="H110" i="1" l="1"/>
  <c r="H111" i="1" s="1"/>
  <c r="H112" i="1" s="1"/>
  <c r="I110" i="1"/>
  <c r="E21" i="3"/>
  <c r="K25" i="3" s="1"/>
  <c r="G25" i="3" l="1"/>
  <c r="H25" i="3" s="1"/>
  <c r="E25" i="3"/>
  <c r="F17" i="3" s="1"/>
  <c r="M25" i="3"/>
  <c r="I25" i="3"/>
  <c r="F19" i="3" l="1"/>
  <c r="F12" i="3"/>
  <c r="F11" i="3"/>
  <c r="F21" i="3"/>
  <c r="F16" i="3"/>
  <c r="F13" i="3"/>
  <c r="F23" i="3"/>
  <c r="F15" i="3"/>
  <c r="F14" i="3"/>
  <c r="F18" i="3"/>
  <c r="F20" i="3"/>
  <c r="F22" i="3"/>
  <c r="J25" i="3"/>
  <c r="L25" i="3" s="1"/>
  <c r="N25" i="3" s="1"/>
  <c r="I24" i="3" l="1"/>
  <c r="G24" i="3"/>
  <c r="H24" i="3" s="1"/>
  <c r="M24" i="3"/>
  <c r="F25" i="3"/>
  <c r="K24" i="3"/>
  <c r="J24" i="3" l="1"/>
  <c r="L24" i="3" s="1"/>
  <c r="N24" i="3" s="1"/>
</calcChain>
</file>

<file path=xl/comments1.xml><?xml version="1.0" encoding="utf-8"?>
<comments xmlns="http://schemas.openxmlformats.org/spreadsheetml/2006/main">
  <authors>
    <author>Usuário do Windows</author>
  </authors>
  <commentList>
    <comment ref="D39" authorId="0" shapeId="0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LASTRO COM MATERIAL GRANULAR (PEDRA BRITADA N.1 E PEDRA BRITADA N.2), APLICADO EM PISOS OU RADIERS, ESPESSURA DE *10 CM*.</t>
        </r>
      </text>
    </comment>
  </commentList>
</comments>
</file>

<file path=xl/sharedStrings.xml><?xml version="1.0" encoding="utf-8"?>
<sst xmlns="http://schemas.openxmlformats.org/spreadsheetml/2006/main" count="2448" uniqueCount="340">
  <si>
    <t>Item</t>
  </si>
  <si>
    <t>Código da Instituição</t>
  </si>
  <si>
    <t>Código do serviço</t>
  </si>
  <si>
    <t>Descrição de Serviços</t>
  </si>
  <si>
    <t>UN</t>
  </si>
  <si>
    <t>QNT.</t>
  </si>
  <si>
    <t>PREÇO UNIT.</t>
  </si>
  <si>
    <t>PREÇO SERVIÇO</t>
  </si>
  <si>
    <t>SERVIÇOS PRELIMINARES</t>
  </si>
  <si>
    <t>1.1</t>
  </si>
  <si>
    <t>SINAPI</t>
  </si>
  <si>
    <t>M²</t>
  </si>
  <si>
    <t>TOTAL ITEM</t>
  </si>
  <si>
    <t>M</t>
  </si>
  <si>
    <t>TOTAL GERAL</t>
  </si>
  <si>
    <t>BDI</t>
  </si>
  <si>
    <t>M³</t>
  </si>
  <si>
    <t>2.2</t>
  </si>
  <si>
    <t xml:space="preserve">O PROCEDIMENTO ADOTADO NA ELABORAÇÃO DESTA PLANILHA ESTÁ DE ACORDO COM PREÇOS UNITÁRIOS, EXTRAÍDOS E  MULTIPLICADO DOS ÍNDICES DA SINAPI . NOS CASOS EM QUE O SERVIÇO OU INSUMO NÃO CONSTA DO BANCO DE DADOS DA REFERIDA TABELA, FORAM ADOTADAS OUTRAS BASES DE PREÇOS RELATIVOS (SINAPI, CPOS, FDE, SIURB E/OU DER ). </t>
  </si>
  <si>
    <t>6.</t>
  </si>
  <si>
    <t>6.1</t>
  </si>
  <si>
    <t>13.</t>
  </si>
  <si>
    <t>13.1</t>
  </si>
  <si>
    <t>13.2</t>
  </si>
  <si>
    <t>2.1</t>
  </si>
  <si>
    <t>3.</t>
  </si>
  <si>
    <t>1.</t>
  </si>
  <si>
    <t>2.</t>
  </si>
  <si>
    <t>3.1</t>
  </si>
  <si>
    <t>3.2</t>
  </si>
  <si>
    <t>3.3</t>
  </si>
  <si>
    <t>3.4</t>
  </si>
  <si>
    <t>4.</t>
  </si>
  <si>
    <t>4.1</t>
  </si>
  <si>
    <t>4.1.1</t>
  </si>
  <si>
    <t>TOTAL C/ BDI</t>
  </si>
  <si>
    <t>1.2</t>
  </si>
  <si>
    <t>1.3</t>
  </si>
  <si>
    <t>1.4</t>
  </si>
  <si>
    <t>1.5</t>
  </si>
  <si>
    <t>13.3</t>
  </si>
  <si>
    <t>Eng. Larissa Arivaben Bertoni</t>
  </si>
  <si>
    <t>CREA.: 5063813405</t>
  </si>
  <si>
    <t>Latina Ambiental Ltda - EPP</t>
  </si>
  <si>
    <t>73822/002</t>
  </si>
  <si>
    <t>PLACA DE OBRA EM CHAPA DE ACO GALVANIZADO</t>
  </si>
  <si>
    <t>74209/001</t>
  </si>
  <si>
    <t>2.3</t>
  </si>
  <si>
    <t>PAVIMENTO INTERTRAVADO</t>
  </si>
  <si>
    <t>ITEM</t>
  </si>
  <si>
    <t>DISCRIMINAÇÃO</t>
  </si>
  <si>
    <t>UNID.</t>
  </si>
  <si>
    <t>QUANT.</t>
  </si>
  <si>
    <t>m²</t>
  </si>
  <si>
    <t>(</t>
  </si>
  <si>
    <t>x</t>
  </si>
  <si>
    <t>)</t>
  </si>
  <si>
    <t>=</t>
  </si>
  <si>
    <t>Total</t>
  </si>
  <si>
    <t>4.2</t>
  </si>
  <si>
    <t>4.2.1</t>
  </si>
  <si>
    <t>4.2.2</t>
  </si>
  <si>
    <t>Discriminação</t>
  </si>
  <si>
    <t>Valor
R$</t>
  </si>
  <si>
    <t>Peso
%</t>
  </si>
  <si>
    <t>mês</t>
  </si>
  <si>
    <t>SIMPLES</t>
  </si>
  <si>
    <t>ACUM</t>
  </si>
  <si>
    <t>Total (%):</t>
  </si>
  <si>
    <t>Total (R$):</t>
  </si>
  <si>
    <t>CÓDIGOS</t>
  </si>
  <si>
    <t>DESCRIÇÃO</t>
  </si>
  <si>
    <t>DATA BASE</t>
  </si>
  <si>
    <t>SISTEMA NACIONAL DE PESQUISA DE CUSTOS E ÍNDICES DA CONSTRUÇÃO CIVIL</t>
  </si>
  <si>
    <t>74131/005</t>
  </si>
  <si>
    <r>
      <t>PROPRIETÁRIO:</t>
    </r>
    <r>
      <rPr>
        <sz val="12"/>
        <rFont val="Arial Narrow"/>
        <family val="2"/>
      </rPr>
      <t xml:space="preserve"> PREFEITURA MUNICIPAL DE CORDEIRÓPOLIS</t>
    </r>
  </si>
  <si>
    <r>
      <t xml:space="preserve">LOCAL: </t>
    </r>
    <r>
      <rPr>
        <sz val="12"/>
        <rFont val="Arial Narrow"/>
        <family val="2"/>
      </rPr>
      <t>RUA JOSÉ FIRMINO</t>
    </r>
    <r>
      <rPr>
        <sz val="12"/>
        <rFont val="Arial Narrow"/>
        <family val="2"/>
        <charset val="1"/>
      </rPr>
      <t>, S/N, JARDIM SÃO FRANCISCO, CORDEIRÓPOLIS/SP</t>
    </r>
  </si>
  <si>
    <t>PLANILHA ORÇAMENTÁRIA</t>
  </si>
  <si>
    <t>LIMPEZA TERRENO</t>
  </si>
  <si>
    <t>LOCAÇÃO DE OBRA</t>
  </si>
  <si>
    <t>PISO INTERTRAVADO</t>
  </si>
  <si>
    <t>PISOS EMBORRACHADO EXTERNO</t>
  </si>
  <si>
    <t>MOBILHÁRIO DE CONCRETO</t>
  </si>
  <si>
    <t>PAISAGISMO</t>
  </si>
  <si>
    <t>EQUIPAMENTOS</t>
  </si>
  <si>
    <t>EXECUÇÃO DE ESCRITÓRIO EM CANTEIRO DE OBRA EM CHAPA DE MADEIRA COMPENSADA, NÃO INCLUSO MOBILIÁRIO E EQUIPAMENTOS</t>
  </si>
  <si>
    <t>KIT CAVALETE PARA MEDIÇÃO DE ÁGUA - ENTRADA PRINCIPAL, EM PVC SOLDÁVEL DN 25 (¾") FORNECIMENTO E INSTALAÇÃO (EXCLUSIVE HIDRÔMETRO)</t>
  </si>
  <si>
    <t>HIDRÔMETRO DN 25 (¾ ), 5,0 M³/H FORNECIMENTO E INSTALAÇÃO</t>
  </si>
  <si>
    <t>TRANSPORTE COMERCIAL COM CAMINHAO CARROCERIA 9 T, RODOVIA PAVIMENTADA</t>
  </si>
  <si>
    <t>T X Km</t>
  </si>
  <si>
    <t>LOCAÇÃO DE PAVIMENTAÇÃO</t>
  </si>
  <si>
    <t>RETROESCAVADEIRA SOBRE RODAS COM CARREGADEIRA, TRAÇÃO 4X4, POTÊNCIA LÍQ. 88 HP, CAÇAMBA CARREG. CAP. MÍN. 1 M3, CAÇAMBA RETRO CAP. 0,26 M3</t>
  </si>
  <si>
    <t>H</t>
  </si>
  <si>
    <t>ATERRO MECANIZADO DE VALA COM RETROESCAVADEIRA (CAPACIDADE DA CAÇAMBA DA RETRO: 0,26 M³ / POTÊNCIA: 88 HP), LARGURA ATÉ 0,8 M, PROFUNDIDADE ATÉ 1,5 M, COM SOLO ARGILO-ARENOSO</t>
  </si>
  <si>
    <t>EXECUÇÃO E COMPACTAÇÃO DE ATERRO COM SOLO PREDOMINANTEMENTE ARGILOSO -EXCLUSIVE SOLO, ESCAVAÇÃO, CARGA E TRANSPORTE</t>
  </si>
  <si>
    <t>GUIAS DE TRAVAMENTO</t>
  </si>
  <si>
    <t>ASSENTAMENTO DE GUIA (MEIO-FIO) EM TRECHO RETO, CONFECCIONADA EM CONCRETO PRÉ-FABRICADO, DIMENSÕES 100X15X13X30 CM (COMPRIMENTO X BASE INFERIOR X BASE SUPERIOR X ALTURA), PARA VIAS URBANAS (USO VIÁRIO)</t>
  </si>
  <si>
    <t>4.1.2</t>
  </si>
  <si>
    <t>ESCAVAÇÃO MANUAL DE VALA</t>
  </si>
  <si>
    <t>LASTRO DE CONCRETO MAGRO, APLICADO EM PISOS OU RADIERS, ESPESSURA DE 5</t>
  </si>
  <si>
    <t>4.1.3</t>
  </si>
  <si>
    <t>4.1.4</t>
  </si>
  <si>
    <t>4.1.5</t>
  </si>
  <si>
    <t>REATERRO MANUAL APILOADO COM SOQUETE</t>
  </si>
  <si>
    <t>EXECUÇÃO DE PÁTIO/ESTACIONAMENTO EM PISO INTERTRAVADO, COM BLOCO RETANGULAR COR NATURAL E COLORIDO DE 20 X 10 CM, ESPESSURA 8 CM</t>
  </si>
  <si>
    <t>5.</t>
  </si>
  <si>
    <t>5.1</t>
  </si>
  <si>
    <t>5.2</t>
  </si>
  <si>
    <t>5.3</t>
  </si>
  <si>
    <t>5.4</t>
  </si>
  <si>
    <t>5.5</t>
  </si>
  <si>
    <t>ADAPTADOR CURTO COM BOLSA E ROSCA PARA REGISTRO, PVC, SOLDÁVEL, DN 20MM X 1/2, INSTALADO EM RAMAL OU SUB-RAMAL DE ÁGUA - FORNECIMENTO E INSTALAÇÃO</t>
  </si>
  <si>
    <t>INSTALAÇÃO DE TUBOS DE PVC, SOLDÁVEL, ÁGUA FRIA, DN 25 MM (INSTALADO EM RAMAL, SUB-RAMAL, RAMAL DE DISTRIBUIÇÃO OU PRUMADA), INCLUSIVE CONEXÕES, CORTES E FIXAÇÕES</t>
  </si>
  <si>
    <t>CAIXA SIFONADA, PVC, DN 100 X 100 X 50 MM, JUNTA ELÁSTICA, FORNECIDA E INSTALADA EM RAMAL DE DESCARGA OU EM RAMAL DE ESGOTO SANITÁRIO</t>
  </si>
  <si>
    <t>6.2</t>
  </si>
  <si>
    <t>6.3</t>
  </si>
  <si>
    <t>6.4</t>
  </si>
  <si>
    <t>5.6</t>
  </si>
  <si>
    <t>7.</t>
  </si>
  <si>
    <t>7.1</t>
  </si>
  <si>
    <t>INSTALAÇÕES HIDRÁULICAS - ÁGUA FRIA</t>
  </si>
  <si>
    <t>INSTALAÇÕES HIDRÁULICAS - ESGOTO BEBEDOURO</t>
  </si>
  <si>
    <t>7.2</t>
  </si>
  <si>
    <t>7.3</t>
  </si>
  <si>
    <t>7.4</t>
  </si>
  <si>
    <t>7.5</t>
  </si>
  <si>
    <t>SIFÃO DO TIPO FLEXÍVEL EM PVC 1 X 1.1/2 - FORNECIMENTO E INSTALAÇÃO</t>
  </si>
  <si>
    <t>6.5</t>
  </si>
  <si>
    <t>INSTALAÇÃO DE TUBOS DE PVC, SÉRIE R, ÁGUA PLUVIAL, DN 50 MM (INSTALADO EM RAMAL DE ENCAMINHAMENTO, OU CONDUTORES VERTICAIS), INCLUSIVE CONEXÕES, CORTES E FIXAÇÕES</t>
  </si>
  <si>
    <t>8.</t>
  </si>
  <si>
    <t>INSTALAÇÕES ELÉTRICAS - ILUMINAÇÃO</t>
  </si>
  <si>
    <t>8.1</t>
  </si>
  <si>
    <t>8.2</t>
  </si>
  <si>
    <t>CAIXA ENTERRADA ELÉTRICA RETANGULAR, EM ALVENARIA COM TIJOLOS CERÂMICOS MACIÇOS, FUNDO COM BRITA, DIMENSÕES INTERNAS: 0,4X0,4X0,4 M.</t>
  </si>
  <si>
    <t>9.</t>
  </si>
  <si>
    <t>9.1</t>
  </si>
  <si>
    <t>CONCRETO FCK = 20MPA, TRAÇO 1:2,7:3 (CIMENTO/ AREIA MÉDIA/ BRITA 1) PREPARO MECÂNICO COM BETONEIRA 400 L</t>
  </si>
  <si>
    <t>PERGOLADO DE MADEIRA PLÁSTICA</t>
  </si>
  <si>
    <t>MONTAGEM DE ESTRUTURA DE MADEIRA PLÁSTICA PARA PERGOLADO</t>
  </si>
  <si>
    <t>BASES DE CONCRETO BANCOS, LIXEIRAS, EQUIPAMENTOS, PERGOLADOS E ILUMINAÇÃO</t>
  </si>
  <si>
    <t>10.</t>
  </si>
  <si>
    <t>10.1</t>
  </si>
  <si>
    <t>INSTALAÇÃO DE REVESTIMENTO COM PISO EMBORRACHADO</t>
  </si>
  <si>
    <t>11.</t>
  </si>
  <si>
    <t>11.1</t>
  </si>
  <si>
    <t>UNI</t>
  </si>
  <si>
    <t>12.</t>
  </si>
  <si>
    <t>12.1</t>
  </si>
  <si>
    <t>PLANTIO DE GRAMA EM PLACAS</t>
  </si>
  <si>
    <t>PLANTIO DE ÁRVORE ORNAMENTAL COM ALTURA DE MUDA MAIOR QUE 2,00 M E MENOR OU IGUAL A 4,00 M</t>
  </si>
  <si>
    <t>PLANTIO DE ARBUSTO OU CERCA VIVA</t>
  </si>
  <si>
    <t>INSTALAÇÃO DE EQUIPAMENTOS DE BRINQUEDOS PARA PLAYGROUND</t>
  </si>
  <si>
    <t>4.2.3</t>
  </si>
  <si>
    <t>EXECUÇÃO E COMPACTAÇÃO DE BASE E OU SUB BASE PARA PAVIMENTAÇÃO DE BRITA GRADUADA SIMPLES - EXCLUSIVE CARGA E TRANSPORTE</t>
  </si>
  <si>
    <t>MEMÓRIA DE CÁLCULO</t>
  </si>
  <si>
    <t>Unid</t>
  </si>
  <si>
    <t>uni</t>
  </si>
  <si>
    <t>ENTRADA PROVISORIA DE ENERGIA ELETRICA AEREA TRIFASICA 40A EM POSTE MADEIRA OU CONCRETO</t>
  </si>
  <si>
    <t>LIMPEZA MECANIZADA DE TERRENO COM REMOCAO DE CAMADA VEGETAL, UTILIZANDO RETROESCAVADEIRA</t>
  </si>
  <si>
    <t>Área</t>
  </si>
  <si>
    <t>Conforme projeto</t>
  </si>
  <si>
    <t>Dias</t>
  </si>
  <si>
    <t>H/Dia</t>
  </si>
  <si>
    <t>h</t>
  </si>
  <si>
    <t>Espessura</t>
  </si>
  <si>
    <t>Densidade solo (T/m³)</t>
  </si>
  <si>
    <t>KM</t>
  </si>
  <si>
    <t>Perímetro conforme projeto</t>
  </si>
  <si>
    <t>+</t>
  </si>
  <si>
    <t>m</t>
  </si>
  <si>
    <t>m³</t>
  </si>
  <si>
    <t>T x KM</t>
  </si>
  <si>
    <t>Perímetro</t>
  </si>
  <si>
    <t>Larg.</t>
  </si>
  <si>
    <t>Prof.</t>
  </si>
  <si>
    <t>Perímetro praça</t>
  </si>
  <si>
    <t>Área 01</t>
  </si>
  <si>
    <t>Conforme quantitativo Sec. Obras:</t>
  </si>
  <si>
    <t>Área 03</t>
  </si>
  <si>
    <t>Área 04</t>
  </si>
  <si>
    <t>Área 05</t>
  </si>
  <si>
    <t>Área 06</t>
  </si>
  <si>
    <t>Área 08</t>
  </si>
  <si>
    <t>Área 09</t>
  </si>
  <si>
    <t>Área 10</t>
  </si>
  <si>
    <t>Área 11</t>
  </si>
  <si>
    <t>Área 12</t>
  </si>
  <si>
    <t>Área 13</t>
  </si>
  <si>
    <t>Área 14</t>
  </si>
  <si>
    <t>Área 15</t>
  </si>
  <si>
    <t>Área 16</t>
  </si>
  <si>
    <t>Área 17</t>
  </si>
  <si>
    <t>Área 18</t>
  </si>
  <si>
    <t>Área 19</t>
  </si>
  <si>
    <t>Área 20</t>
  </si>
  <si>
    <t>Área 21</t>
  </si>
  <si>
    <t>Área 22</t>
  </si>
  <si>
    <t>Área 23</t>
  </si>
  <si>
    <t>Área 24</t>
  </si>
  <si>
    <t>Área 25</t>
  </si>
  <si>
    <t>Área 26</t>
  </si>
  <si>
    <t>Área 27</t>
  </si>
  <si>
    <t>Área 28</t>
  </si>
  <si>
    <t>Área 29</t>
  </si>
  <si>
    <t>Área 30</t>
  </si>
  <si>
    <t>Área 31</t>
  </si>
  <si>
    <t>Área 33</t>
  </si>
  <si>
    <t>ASSENTAMENTO DE GUIA (MEIO-FIO) EM TRECHO CURVO, CONFECCIONADA EM CONCRETO PRÉ-FABRICADO, DIMENSÕES 80X6,5X6,5X20 CM (COMPRIMENTO X BASE INFERIOR X BASE SUPERIOR X ALTURA), PARA TRECHOS INTERNOS DE EMPREENDIMENTOS</t>
  </si>
  <si>
    <t>4.1.6</t>
  </si>
  <si>
    <t>Volume</t>
  </si>
  <si>
    <t>Áreas</t>
  </si>
  <si>
    <t>Área total Praça</t>
  </si>
  <si>
    <t>Espessura Lastro</t>
  </si>
  <si>
    <t>Distância entre postos irrigação</t>
  </si>
  <si>
    <t>Distância de abertura de vala</t>
  </si>
  <si>
    <t>N° de pontos de irrigação</t>
  </si>
  <si>
    <t>N° de pontos bebedouro</t>
  </si>
  <si>
    <t>ALVENARIA DE VEDAÇÃO DE BLOCOS CERÂMICOS FURADOS NA HORIZONTAL DE 9X19X19CM (ESPESSURA 9CM) DE PAREDES COM ÁREA LÍQUIDA MENOR QUE 6M² SEM VÃOS E ARGAMASSA DE ASSENTAMENTO COM PREPARO MANUAL</t>
  </si>
  <si>
    <t>Área base Bebedouro</t>
  </si>
  <si>
    <t>Faces</t>
  </si>
  <si>
    <t>Altura</t>
  </si>
  <si>
    <t>Área parte superior Bebedouro</t>
  </si>
  <si>
    <t>REVESTIMENTO CERÂMICO PARA PAREDES INTERNAS COM PLACAS TIPO ESMALTADA EXTRA DE DIMENSÕES 25X35 CM APLICADAS EM AMBIENTES DE ÁREA MENOR QUE 5M² NA ALTURA INTEIRA DAS PAREDES</t>
  </si>
  <si>
    <t>5.7</t>
  </si>
  <si>
    <t>Distância bebedouro/meio-fio</t>
  </si>
  <si>
    <t>Bebedouro</t>
  </si>
  <si>
    <t>7.6</t>
  </si>
  <si>
    <t>7.7</t>
  </si>
  <si>
    <t>7.8</t>
  </si>
  <si>
    <t>7.9</t>
  </si>
  <si>
    <t>10.2</t>
  </si>
  <si>
    <t>12.2</t>
  </si>
  <si>
    <t>12.3</t>
  </si>
  <si>
    <t>Quant.</t>
  </si>
  <si>
    <t>Bases Lixeiras</t>
  </si>
  <si>
    <t>Bases Postes Iluminação</t>
  </si>
  <si>
    <t>Bases Bancos Concreto</t>
  </si>
  <si>
    <t>Bases Bancos Madeira</t>
  </si>
  <si>
    <t>Bases Equip. Academia</t>
  </si>
  <si>
    <t>Bases Pergolado</t>
  </si>
  <si>
    <t>Espes.</t>
  </si>
  <si>
    <t>COTAÇÃO</t>
  </si>
  <si>
    <t>PERGOLADO EM MADEIRA PLÁSTICA
KIT PERGOLADO 3,0X2,1M
Palanques Verticais: Madeira Plástica (120x120mm);
Palanques Horizontais: Madeira Plástica (150x60mm);
Tamanho: 3,00 x 2,10 m;
Altura: 2,50 m (Recomendável enterrar 0,50 cm do palanque);
Cor: Ipê</t>
  </si>
  <si>
    <t>Quantidade</t>
  </si>
  <si>
    <t>Empresa</t>
  </si>
  <si>
    <t>Valor Unitário</t>
  </si>
  <si>
    <t>PERGOLADO EM MADEIRA PLÁSTICA
Pergolado medindo 3,00x2,10x2,50
Cor marrom (ipê) sem instalação.</t>
  </si>
  <si>
    <t>PERGOLADO EM MADEIRA PLÁSTICA
Réguas em madeira plástica 2500x100x25 mm
Vigotas em madeira plástica 2500x120x40 mm + metalon</t>
  </si>
  <si>
    <t>PLASTMAD</t>
  </si>
  <si>
    <t>ITAFLEX</t>
  </si>
  <si>
    <t>ECOPEX</t>
  </si>
  <si>
    <t>Média</t>
  </si>
  <si>
    <t>UNID</t>
  </si>
  <si>
    <t>INSTALAÇÃO DE PISO EMBORRACHADO 43mm</t>
  </si>
  <si>
    <t>INSTRUTOY</t>
  </si>
  <si>
    <t>CVT PISOS</t>
  </si>
  <si>
    <t>ASSENTAMENTO E FIXAÇÃO DE BANCOS E MESAS DE MADEIRA PLÁSTICA</t>
  </si>
  <si>
    <t>BANCO EM MADEIRA PLÁSTICA</t>
  </si>
  <si>
    <t>ECOPLÁSTICO</t>
  </si>
  <si>
    <t>ORIMAD</t>
  </si>
  <si>
    <t>PLAYGROUND INFANTIL
1 Torre com cobertura rotomoldado Quadrada - H1,20m
1 Escorregador Reto Rotomoldado- H1,20m
1 Rampa de cordas metal - H1,20m – com pega-mão
1 Balanço anexo a torre com 2 assentos (1 bebê + 1 Infantil).
1 Escada rotomoldado 5 degraus - H1,20m – com corrimão
1 Guarda corpo rotomoldado</t>
  </si>
  <si>
    <t>PLAYGROUND INFANTIL
01 – Torre com cobertura
01 – Escorregador
01 – Escada fixa
01 – Teia de aranha
01 – Balanço duplo
01 – Guarda corpo para balança</t>
  </si>
  <si>
    <t>PLAYGROUND INFANTIL
Estrutura em Madeira Plástica
- Gradinha em metal
- Pintura em esmalte Poliuretano (PU)
- Parafusos e porcas zincadas
- Escorregador em polietileno  Rotomoldado</t>
  </si>
  <si>
    <t>AQUARELA PARQUES</t>
  </si>
  <si>
    <t>INSTALAÇÃO DE EQUIPAMENTOS PARA PET</t>
  </si>
  <si>
    <t>INSTALAÇÃO DE EQUIPAMENTOS PARA ACADEMIA AO AR LIVRE</t>
  </si>
  <si>
    <t>TÚNEL</t>
  </si>
  <si>
    <t xml:space="preserve">GANGORRA </t>
  </si>
  <si>
    <t>SLALON (COM 6 POSTES)</t>
  </si>
  <si>
    <t>PNEU</t>
  </si>
  <si>
    <t>MESA</t>
  </si>
  <si>
    <t>CITY PLAY</t>
  </si>
  <si>
    <t>JOTT PLAY</t>
  </si>
  <si>
    <t>CONCRE PLAY</t>
  </si>
  <si>
    <t>CONJ</t>
  </si>
  <si>
    <t>SIMULADOR DE CAMINHADA (TRIPLO)</t>
  </si>
  <si>
    <t>REMADA</t>
  </si>
  <si>
    <t>ROTAÇÃO VERTICAL</t>
  </si>
  <si>
    <t>ALONGADOR</t>
  </si>
  <si>
    <t>ABDUÇÃO DE PERNAS</t>
  </si>
  <si>
    <t>SELVA EQUIP.</t>
  </si>
  <si>
    <t>GINAST</t>
  </si>
  <si>
    <t>LIFE EQUIP.</t>
  </si>
  <si>
    <t>Conforme Projeto</t>
  </si>
  <si>
    <t>MINI IXORA</t>
  </si>
  <si>
    <t>AGAPANTO</t>
  </si>
  <si>
    <t>LANTANA</t>
  </si>
  <si>
    <t>LIRIOPE</t>
  </si>
  <si>
    <t>SETECRESIA</t>
  </si>
  <si>
    <t>LUTIELA</t>
  </si>
  <si>
    <t>Conforme Memorial</t>
  </si>
  <si>
    <t>QUARESMEIRA</t>
  </si>
  <si>
    <t>MANACÁ DA SERRA</t>
  </si>
  <si>
    <t>RESEDÁ</t>
  </si>
  <si>
    <t>PITANGUEIRA</t>
  </si>
  <si>
    <t>OITI</t>
  </si>
  <si>
    <t>IPÊ AMARELO</t>
  </si>
  <si>
    <t>IPÊ BRANCO</t>
  </si>
  <si>
    <t>CARPENTARIA</t>
  </si>
  <si>
    <r>
      <t xml:space="preserve">OBRA: </t>
    </r>
    <r>
      <rPr>
        <sz val="12"/>
        <rFont val="Arial Narrow"/>
        <family val="2"/>
      </rPr>
      <t>CONSTRUÇÃO DA PRAÇA SÃO FRANCISCO - CORDEIRÓPOLIS/SP</t>
    </r>
  </si>
  <si>
    <t>TORNEIRA CROMADA 1/2 OU 3/4 PARA TANQUE, PADRÃO MÉDIO - FORNECIMENTO E INSTALAÇÃO</t>
  </si>
  <si>
    <t>ELETRODUTO FLEXÍVEL CORRUGADO, PVC, DN 32 MM (1"), PARA CIRCUITOS TERMINAIS, INSTALADO EM PAREDE - FORNECIMENTO E INSTALAÇÃO.</t>
  </si>
  <si>
    <t>LASTRO COM MATERIAL GRANULAR (PEDRA BRITADA N.1 E PEDRA BRITADA N.2), APLICADO EM PISOS OU RADIERS, ESPESSURA DE *10 CM*.</t>
  </si>
  <si>
    <t>FABRICAÇÃO, MONTAGEM E DESMONTAGEM DE FORMA PARA RADIER, EM MADEIRA SERRADA, 4 UTILIZAÇÕES. AF_09/2017</t>
  </si>
  <si>
    <t>7.10</t>
  </si>
  <si>
    <t>Caminho Eletroduto Projeto</t>
  </si>
  <si>
    <t>Número Postes Projeto</t>
  </si>
  <si>
    <t>Número CX Aterramento</t>
  </si>
  <si>
    <t>unid</t>
  </si>
  <si>
    <t>Poste entrada Projeto</t>
  </si>
  <si>
    <t>QUADRO DE DISTRIBUICAO DE ENERGIA DE EMBUTIR, EM CHAPA METALICA, PARA 24 DISJUNTORES TERMOMAGNETICOS MONOPOLARES, COM BARRAMENTO TRIFASICO E NEUTRO, FORNECIMENTO E INSTALACAO.</t>
  </si>
  <si>
    <t>7.11</t>
  </si>
  <si>
    <t>CONTATOR TRIPOLAR I NOMINAL 36A - FORNECIMENTO E INSTALACAO INCLUSIVE</t>
  </si>
  <si>
    <t>CABO DE COBRE FLEXÍVEL ISOLADO, 16 MM², ANTI-CHAMA 0,6/1,0 KV, PARA CIRCUITOS TERMINAIS - FORNECIMENTO E INSTALAÇÃO</t>
  </si>
  <si>
    <t>CABO DE COBRE FLEXÍVEL ISOLADO, 10 MM², ANTI-CHAMA 0,6/1,0 KV, PARA CIRCUITOS TERMINAIS - FORNECIMENTO E INSTALAÇÃO</t>
  </si>
  <si>
    <t>CABO DE COBRE FLEXÍVEL ISOLADO, 4 MM², ANTI-CHAMA 0,6/1,0 KV, PARA CIRCUITOS TERMINAIS - FORNECIMENTO E INSTALAÇÃO</t>
  </si>
  <si>
    <t>Entrada de energia</t>
  </si>
  <si>
    <t>Quadro de energia</t>
  </si>
  <si>
    <t>Alimentação Postes</t>
  </si>
  <si>
    <t>74130/003</t>
  </si>
  <si>
    <t>DISJUNTOR TERMOMAGNETICO BIPOLAR PADRAO NEMA (AMERICANO) 10 A 50A 240V, FORNECIMENTO E INSTALACAO</t>
  </si>
  <si>
    <t>7.12</t>
  </si>
  <si>
    <t>7.13</t>
  </si>
  <si>
    <t>7.14</t>
  </si>
  <si>
    <t>DISJUNTOR TRIPOLAR TIPO D.R CORRENTE NOMINAL DE 50A - FORNECIMENTO E INSTALACAO</t>
  </si>
  <si>
    <t>DISJUNTOR TRIPOLAR TIPO D.P.S CORRENTE NOMINAL DE 50A - FORNECIMENTO E INSTALACAO</t>
  </si>
  <si>
    <t>PREFEITURA MUNICIPAL DE CORDEIRÓPOLIS</t>
  </si>
  <si>
    <r>
      <t xml:space="preserve">Proprietário: </t>
    </r>
    <r>
      <rPr>
        <sz val="11"/>
        <rFont val="Arial"/>
        <family val="2"/>
      </rPr>
      <t>PREFEITURA MUNICIPAL DE CORDEIRÓPOLIS</t>
    </r>
  </si>
  <si>
    <r>
      <t xml:space="preserve">Local: </t>
    </r>
    <r>
      <rPr>
        <sz val="11"/>
        <rFont val="Arial"/>
        <family val="2"/>
      </rPr>
      <t>RUA JOSÉ FIRMINO, S/N, JARDIM SÃO FRANCISCO, CORDEIRÓPOLIS/SP</t>
    </r>
  </si>
  <si>
    <r>
      <t xml:space="preserve">Obra: </t>
    </r>
    <r>
      <rPr>
        <sz val="11"/>
        <rFont val="Arial"/>
        <family val="2"/>
      </rPr>
      <t>CONSTRUÇÃO DA PRAÇA SÃO FRANCISCO</t>
    </r>
  </si>
  <si>
    <t>CRONOGRAMA FÍSICO - FINANCEIRO</t>
  </si>
  <si>
    <t>RELE FOTOELETRICO P/ COMANDO DE ILUMINACAO EXTERNA 220V/1000W - FORNECIMENTO E INSTALACAO</t>
  </si>
  <si>
    <t>7.15</t>
  </si>
  <si>
    <t>POSTE TELECÔNICO RETO EM AÇO SAE 1010/1020 GALVANIZADO A FOGO, ALTURA DE 4,00 M</t>
  </si>
  <si>
    <t>CPOS</t>
  </si>
  <si>
    <t>41.10.500</t>
  </si>
  <si>
    <t>COMPANHIA PAULISTA DE OBRAS E SERVIÇOS</t>
  </si>
  <si>
    <r>
      <t xml:space="preserve">DATA: </t>
    </r>
    <r>
      <rPr>
        <sz val="12"/>
        <rFont val="Arial Narrow"/>
        <family val="2"/>
      </rPr>
      <t>25/06/2020</t>
    </r>
  </si>
  <si>
    <t>41.31.044</t>
  </si>
  <si>
    <t>LUMINÁRIA LED EXTERNA SOBREPOR OU PENDENTE COM DIFUSOR TRANSLÚCIDO OU TRANSPARENTE 4000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</si>
</sst>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mm/yy"/>
    <numFmt numFmtId="166" formatCode="_(* #,##0.00_);_(* \(#,##0.00\);_(* \-??_);_(@_)"/>
    <numFmt numFmtId="167" formatCode="_-* #,##0.00_-;\-* #,##0.00_-;_-* \-??_-;_-@_-"/>
    <numFmt numFmtId="168" formatCode="_(* #,##0.00_);_(* \(#,##0.00\);_(* &quot;-&quot;??_);_(@_)"/>
    <numFmt numFmtId="169" formatCode="d/m/yyyy"/>
  </numFmts>
  <fonts count="48">
    <font>
      <sz val="11"/>
      <color indexed="63"/>
      <name val="Arial1"/>
      <charset val="1"/>
    </font>
    <font>
      <sz val="11"/>
      <color indexed="63"/>
      <name val="Arial1"/>
      <charset val="1"/>
    </font>
    <font>
      <sz val="10"/>
      <name val="Arial Narrow"/>
      <family val="2"/>
      <charset val="1"/>
    </font>
    <font>
      <sz val="10"/>
      <color indexed="63"/>
      <name val="Arial Narrow"/>
      <family val="2"/>
      <charset val="1"/>
    </font>
    <font>
      <b/>
      <sz val="11"/>
      <name val="Arial Narrow"/>
      <family val="2"/>
      <charset val="1"/>
    </font>
    <font>
      <sz val="11"/>
      <name val="Arial Narrow"/>
      <family val="2"/>
      <charset val="1"/>
    </font>
    <font>
      <sz val="11"/>
      <color indexed="63"/>
      <name val="Arial Narrow"/>
      <family val="2"/>
      <charset val="1"/>
    </font>
    <font>
      <sz val="10"/>
      <name val="Arial"/>
      <family val="2"/>
      <charset val="1"/>
    </font>
    <font>
      <b/>
      <sz val="11"/>
      <color indexed="63"/>
      <name val="Arial Narrow"/>
      <family val="2"/>
      <charset val="1"/>
    </font>
    <font>
      <b/>
      <sz val="10"/>
      <name val="Arial Narrow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i/>
      <sz val="14"/>
      <name val="Arial Narrow"/>
      <family val="2"/>
    </font>
    <font>
      <sz val="12"/>
      <color indexed="63"/>
      <name val="Arial1"/>
      <charset val="1"/>
    </font>
    <font>
      <sz val="16"/>
      <color indexed="63"/>
      <name val="Arial1"/>
      <charset val="1"/>
    </font>
    <font>
      <sz val="1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</font>
    <font>
      <b/>
      <sz val="9"/>
      <color indexed="63"/>
      <name val="Arial"/>
      <family val="2"/>
    </font>
    <font>
      <b/>
      <sz val="11"/>
      <color indexed="63"/>
      <name val="Arial"/>
      <family val="2"/>
    </font>
    <font>
      <sz val="9"/>
      <name val="Arial"/>
      <family val="2"/>
      <charset val="1"/>
    </font>
    <font>
      <sz val="9"/>
      <name val="Arial Narrow"/>
      <family val="2"/>
    </font>
    <font>
      <b/>
      <sz val="9"/>
      <name val="Arial"/>
      <family val="2"/>
      <charset val="1"/>
    </font>
    <font>
      <sz val="8"/>
      <color indexed="22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8"/>
      <color indexed="10"/>
      <name val="Arial"/>
      <family val="2"/>
      <charset val="1"/>
    </font>
    <font>
      <b/>
      <sz val="11"/>
      <color theme="1"/>
      <name val="Arial Narrow"/>
      <family val="2"/>
      <charset val="1"/>
    </font>
    <font>
      <b/>
      <sz val="12"/>
      <name val="Arial Narrow"/>
      <family val="2"/>
      <charset val="1"/>
    </font>
    <font>
      <sz val="12"/>
      <name val="Arial Narrow"/>
      <family val="2"/>
    </font>
    <font>
      <sz val="12"/>
      <name val="Arial Narrow"/>
      <family val="2"/>
      <charset val="1"/>
    </font>
    <font>
      <u/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Arial Narrow"/>
      <family val="2"/>
      <charset val="1"/>
    </font>
    <font>
      <sz val="11"/>
      <color indexed="63"/>
      <name val="Arial1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64"/>
      </patternFill>
    </fill>
  </fills>
  <borders count="8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7" fillId="0" borderId="0"/>
    <xf numFmtId="9" fontId="1" fillId="0" borderId="0"/>
    <xf numFmtId="167" fontId="1" fillId="0" borderId="0"/>
    <xf numFmtId="167" fontId="7" fillId="0" borderId="0"/>
    <xf numFmtId="0" fontId="12" fillId="0" borderId="0"/>
    <xf numFmtId="16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7" fontId="13" fillId="0" borderId="0" applyFill="0" applyBorder="0" applyAlignment="0" applyProtection="0"/>
    <xf numFmtId="0" fontId="12" fillId="0" borderId="0"/>
    <xf numFmtId="0" fontId="20" fillId="0" borderId="0"/>
    <xf numFmtId="44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0" xfId="0" applyFont="1" applyFill="1" applyAlignment="1"/>
    <xf numFmtId="0" fontId="2" fillId="2" borderId="0" xfId="0" applyFont="1" applyFill="1" applyAlignment="1"/>
    <xf numFmtId="164" fontId="4" fillId="0" borderId="0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justify" wrapText="1"/>
    </xf>
    <xf numFmtId="4" fontId="6" fillId="0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>
      <alignment horizontal="justify" wrapText="1"/>
    </xf>
    <xf numFmtId="0" fontId="5" fillId="0" borderId="0" xfId="0" applyFont="1" applyFill="1" applyAlignment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8" fillId="0" borderId="0" xfId="0" applyNumberFormat="1" applyFont="1" applyFill="1" applyBorder="1" applyAlignment="1" applyProtection="1">
      <alignment horizontal="right"/>
    </xf>
    <xf numFmtId="0" fontId="9" fillId="0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justify" wrapText="1"/>
    </xf>
    <xf numFmtId="0" fontId="5" fillId="0" borderId="0" xfId="0" applyFont="1" applyFill="1" applyBorder="1" applyAlignment="1">
      <alignment horizontal="right" wrapText="1"/>
    </xf>
    <xf numFmtId="10" fontId="5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right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10" fontId="4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 applyProtection="1">
      <alignment horizontal="right"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/>
    <xf numFmtId="164" fontId="5" fillId="4" borderId="1" xfId="0" applyNumberFormat="1" applyFont="1" applyFill="1" applyBorder="1" applyAlignment="1">
      <alignment horizontal="center" vertical="center" wrapText="1"/>
    </xf>
    <xf numFmtId="0" fontId="2" fillId="4" borderId="0" xfId="0" applyFont="1" applyFill="1" applyAlignment="1"/>
    <xf numFmtId="0" fontId="5" fillId="4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wrapText="1"/>
    </xf>
    <xf numFmtId="164" fontId="6" fillId="5" borderId="6" xfId="0" applyNumberFormat="1" applyFont="1" applyFill="1" applyBorder="1" applyAlignment="1">
      <alignment horizontal="center" wrapText="1"/>
    </xf>
    <xf numFmtId="164" fontId="6" fillId="5" borderId="7" xfId="0" applyNumberFormat="1" applyFont="1" applyFill="1" applyBorder="1" applyAlignment="1">
      <alignment horizontal="center" wrapText="1"/>
    </xf>
    <xf numFmtId="0" fontId="16" fillId="0" borderId="0" xfId="0" applyFont="1" applyBorder="1" applyAlignment="1" applyProtection="1">
      <alignment vertical="center"/>
    </xf>
    <xf numFmtId="164" fontId="5" fillId="4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17" fillId="0" borderId="0" xfId="0" applyFont="1" applyFill="1" applyAlignment="1"/>
    <xf numFmtId="0" fontId="17" fillId="2" borderId="0" xfId="0" applyFont="1" applyFill="1" applyAlignment="1"/>
    <xf numFmtId="1" fontId="4" fillId="4" borderId="5" xfId="0" applyNumberFormat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horizontal="right"/>
    </xf>
    <xf numFmtId="4" fontId="5" fillId="4" borderId="12" xfId="0" applyNumberFormat="1" applyFont="1" applyFill="1" applyBorder="1" applyAlignment="1" applyProtection="1">
      <alignment horizontal="right" vertical="center" wrapText="1"/>
    </xf>
    <xf numFmtId="16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center"/>
    </xf>
    <xf numFmtId="4" fontId="3" fillId="0" borderId="10" xfId="0" applyNumberFormat="1" applyFont="1" applyFill="1" applyBorder="1" applyAlignment="1" applyProtection="1">
      <alignment horizontal="right"/>
    </xf>
    <xf numFmtId="4" fontId="2" fillId="0" borderId="1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right"/>
    </xf>
    <xf numFmtId="0" fontId="4" fillId="2" borderId="1" xfId="0" applyFont="1" applyFill="1" applyBorder="1" applyAlignment="1">
      <alignment horizontal="right" wrapText="1"/>
    </xf>
    <xf numFmtId="4" fontId="5" fillId="2" borderId="12" xfId="0" applyNumberFormat="1" applyFont="1" applyFill="1" applyBorder="1" applyAlignment="1" applyProtection="1">
      <alignment horizontal="right" vertical="center" wrapText="1"/>
    </xf>
    <xf numFmtId="10" fontId="4" fillId="2" borderId="11" xfId="0" applyNumberFormat="1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right" wrapText="1"/>
    </xf>
    <xf numFmtId="164" fontId="4" fillId="5" borderId="14" xfId="0" applyNumberFormat="1" applyFont="1" applyFill="1" applyBorder="1" applyAlignment="1">
      <alignment horizontal="center" wrapText="1"/>
    </xf>
    <xf numFmtId="4" fontId="5" fillId="5" borderId="15" xfId="0" applyNumberFormat="1" applyFont="1" applyFill="1" applyBorder="1" applyAlignment="1" applyProtection="1">
      <alignment horizontal="right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164" fontId="5" fillId="4" borderId="1" xfId="0" applyNumberFormat="1" applyFont="1" applyFill="1" applyBorder="1" applyAlignment="1">
      <alignment horizontal="center" wrapText="1"/>
    </xf>
    <xf numFmtId="1" fontId="4" fillId="4" borderId="1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1" fontId="10" fillId="4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wrapText="1"/>
    </xf>
    <xf numFmtId="0" fontId="15" fillId="0" borderId="0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justify" wrapText="1"/>
    </xf>
    <xf numFmtId="1" fontId="4" fillId="4" borderId="1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justify" wrapText="1"/>
    </xf>
    <xf numFmtId="164" fontId="4" fillId="4" borderId="5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 applyProtection="1">
      <alignment horizontal="right" vertical="center" wrapText="1"/>
    </xf>
    <xf numFmtId="4" fontId="5" fillId="4" borderId="21" xfId="0" applyNumberFormat="1" applyFont="1" applyFill="1" applyBorder="1" applyAlignment="1" applyProtection="1">
      <alignment horizontal="right" vertical="center" wrapText="1"/>
    </xf>
    <xf numFmtId="4" fontId="5" fillId="4" borderId="10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0" fontId="19" fillId="4" borderId="0" xfId="10" applyFont="1" applyFill="1" applyAlignment="1">
      <alignment vertical="center"/>
    </xf>
    <xf numFmtId="0" fontId="20" fillId="4" borderId="25" xfId="10" applyFont="1" applyFill="1" applyBorder="1" applyAlignment="1">
      <alignment horizontal="center" vertical="center"/>
    </xf>
    <xf numFmtId="0" fontId="20" fillId="4" borderId="0" xfId="10" applyFont="1" applyFill="1" applyBorder="1" applyAlignment="1">
      <alignment horizontal="left" vertical="center" wrapText="1"/>
    </xf>
    <xf numFmtId="0" fontId="20" fillId="4" borderId="0" xfId="10" applyFont="1" applyFill="1" applyBorder="1" applyAlignment="1">
      <alignment horizontal="center" vertical="center"/>
    </xf>
    <xf numFmtId="0" fontId="20" fillId="4" borderId="26" xfId="10" applyFont="1" applyFill="1" applyBorder="1" applyAlignment="1">
      <alignment horizontal="center" vertical="center"/>
    </xf>
    <xf numFmtId="0" fontId="21" fillId="4" borderId="0" xfId="10" applyFont="1" applyFill="1" applyBorder="1" applyAlignment="1">
      <alignment vertical="center"/>
    </xf>
    <xf numFmtId="0" fontId="21" fillId="4" borderId="0" xfId="8" applyFont="1" applyFill="1" applyBorder="1" applyAlignment="1">
      <alignment vertical="center"/>
    </xf>
    <xf numFmtId="49" fontId="12" fillId="4" borderId="26" xfId="8" applyNumberFormat="1" applyFont="1" applyFill="1" applyBorder="1" applyAlignment="1">
      <alignment horizontal="center" vertical="center"/>
    </xf>
    <xf numFmtId="0" fontId="22" fillId="4" borderId="0" xfId="8" applyFont="1" applyFill="1" applyAlignment="1">
      <alignment vertical="center"/>
    </xf>
    <xf numFmtId="0" fontId="21" fillId="4" borderId="28" xfId="10" applyFont="1" applyFill="1" applyBorder="1" applyAlignment="1">
      <alignment vertical="center"/>
    </xf>
    <xf numFmtId="0" fontId="23" fillId="4" borderId="25" xfId="8" applyFont="1" applyFill="1" applyBorder="1" applyAlignment="1">
      <alignment horizontal="center" vertical="center" wrapText="1"/>
    </xf>
    <xf numFmtId="0" fontId="23" fillId="4" borderId="0" xfId="8" applyFont="1" applyFill="1" applyBorder="1" applyAlignment="1">
      <alignment horizontal="center" vertical="center" wrapText="1"/>
    </xf>
    <xf numFmtId="0" fontId="23" fillId="4" borderId="26" xfId="8" applyFont="1" applyFill="1" applyBorder="1" applyAlignment="1">
      <alignment horizontal="center" vertical="center" wrapText="1"/>
    </xf>
    <xf numFmtId="0" fontId="19" fillId="4" borderId="0" xfId="10" applyFont="1" applyFill="1" applyAlignment="1">
      <alignment horizontal="left" vertical="center" wrapText="1"/>
    </xf>
    <xf numFmtId="0" fontId="19" fillId="4" borderId="0" xfId="10" applyFont="1" applyFill="1" applyAlignment="1">
      <alignment horizontal="center" vertical="center"/>
    </xf>
    <xf numFmtId="0" fontId="0" fillId="0" borderId="0" xfId="0" applyAlignment="1" applyProtection="1">
      <alignment vertical="center"/>
    </xf>
    <xf numFmtId="0" fontId="26" fillId="0" borderId="0" xfId="0" applyFont="1" applyAlignment="1" applyProtection="1">
      <alignment vertical="center"/>
    </xf>
    <xf numFmtId="164" fontId="18" fillId="0" borderId="0" xfId="0" applyNumberFormat="1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justify" wrapText="1"/>
    </xf>
    <xf numFmtId="0" fontId="27" fillId="0" borderId="0" xfId="0" applyFont="1" applyFill="1" applyAlignment="1">
      <alignment horizontal="center"/>
    </xf>
    <xf numFmtId="4" fontId="28" fillId="0" borderId="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Alignment="1" applyProtection="1">
      <alignment horizontal="right"/>
    </xf>
    <xf numFmtId="165" fontId="27" fillId="0" borderId="0" xfId="0" applyNumberFormat="1" applyFont="1" applyFill="1" applyBorder="1" applyAlignment="1" applyProtection="1">
      <alignment horizontal="right"/>
    </xf>
    <xf numFmtId="0" fontId="29" fillId="0" borderId="0" xfId="0" applyFont="1" applyAlignment="1" applyProtection="1">
      <alignment vertical="center"/>
    </xf>
    <xf numFmtId="165" fontId="18" fillId="0" borderId="0" xfId="0" applyNumberFormat="1" applyFont="1" applyFill="1" applyBorder="1" applyAlignment="1" applyProtection="1">
      <alignment horizontal="left"/>
    </xf>
    <xf numFmtId="17" fontId="18" fillId="0" borderId="0" xfId="0" applyNumberFormat="1" applyFont="1" applyAlignment="1" applyProtection="1">
      <alignment horizontal="left" vertical="center"/>
    </xf>
    <xf numFmtId="17" fontId="0" fillId="0" borderId="0" xfId="0" applyNumberFormat="1" applyAlignment="1" applyProtection="1">
      <alignment vertical="center"/>
    </xf>
    <xf numFmtId="0" fontId="30" fillId="2" borderId="34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horizontal="right" vertical="center"/>
    </xf>
    <xf numFmtId="166" fontId="33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0" xfId="0" applyFont="1" applyFill="1" applyBorder="1" applyAlignment="1" applyProtection="1">
      <alignment vertical="center"/>
    </xf>
    <xf numFmtId="43" fontId="35" fillId="0" borderId="0" xfId="0" applyNumberFormat="1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/>
    </xf>
    <xf numFmtId="169" fontId="0" fillId="0" borderId="0" xfId="0" applyNumberFormat="1" applyFill="1" applyBorder="1" applyAlignment="1" applyProtection="1">
      <alignment vertical="center"/>
    </xf>
    <xf numFmtId="164" fontId="4" fillId="0" borderId="42" xfId="0" applyNumberFormat="1" applyFont="1" applyFill="1" applyBorder="1" applyAlignment="1" applyProtection="1">
      <alignment horizontal="center"/>
    </xf>
    <xf numFmtId="49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 applyProtection="1">
      <alignment horizont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justify" wrapText="1"/>
    </xf>
    <xf numFmtId="0" fontId="11" fillId="4" borderId="1" xfId="0" applyFont="1" applyFill="1" applyBorder="1" applyAlignment="1">
      <alignment horizontal="left" wrapText="1"/>
    </xf>
    <xf numFmtId="1" fontId="11" fillId="4" borderId="17" xfId="0" applyNumberFormat="1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1" fontId="4" fillId="4" borderId="44" xfId="0" applyNumberFormat="1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/>
    </xf>
    <xf numFmtId="4" fontId="5" fillId="4" borderId="21" xfId="0" applyNumberFormat="1" applyFont="1" applyFill="1" applyBorder="1" applyAlignment="1" applyProtection="1">
      <alignment horizontal="right" vertical="center"/>
    </xf>
    <xf numFmtId="166" fontId="5" fillId="4" borderId="21" xfId="0" applyNumberFormat="1" applyFont="1" applyFill="1" applyBorder="1" applyAlignment="1" applyProtection="1">
      <alignment horizontal="right" vertical="center"/>
    </xf>
    <xf numFmtId="4" fontId="5" fillId="4" borderId="47" xfId="0" applyNumberFormat="1" applyFont="1" applyFill="1" applyBorder="1" applyAlignment="1" applyProtection="1">
      <alignment horizontal="right" vertical="center"/>
    </xf>
    <xf numFmtId="164" fontId="4" fillId="2" borderId="48" xfId="0" applyNumberFormat="1" applyFont="1" applyFill="1" applyBorder="1" applyAlignment="1">
      <alignment horizontal="center" vertical="center" wrapText="1"/>
    </xf>
    <xf numFmtId="164" fontId="4" fillId="2" borderId="49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4" fontId="8" fillId="2" borderId="51" xfId="0" applyNumberFormat="1" applyFont="1" applyFill="1" applyBorder="1" applyAlignment="1" applyProtection="1">
      <alignment horizontal="center" vertical="center" wrapText="1"/>
    </xf>
    <xf numFmtId="4" fontId="4" fillId="2" borderId="51" xfId="0" applyNumberFormat="1" applyFont="1" applyFill="1" applyBorder="1" applyAlignment="1" applyProtection="1">
      <alignment horizontal="center" vertical="center" wrapText="1"/>
    </xf>
    <xf numFmtId="4" fontId="4" fillId="2" borderId="52" xfId="0" applyNumberFormat="1" applyFont="1" applyFill="1" applyBorder="1" applyAlignment="1" applyProtection="1">
      <alignment horizontal="center" vertical="center" wrapText="1"/>
    </xf>
    <xf numFmtId="2" fontId="2" fillId="2" borderId="0" xfId="0" applyNumberFormat="1" applyFont="1" applyFill="1" applyAlignment="1"/>
    <xf numFmtId="164" fontId="37" fillId="2" borderId="42" xfId="0" applyNumberFormat="1" applyFont="1" applyFill="1" applyBorder="1" applyAlignment="1">
      <alignment horizontal="center" vertical="center"/>
    </xf>
    <xf numFmtId="49" fontId="37" fillId="2" borderId="42" xfId="0" applyNumberFormat="1" applyFont="1" applyFill="1" applyBorder="1" applyAlignment="1">
      <alignment horizontal="center" vertical="center" wrapText="1"/>
    </xf>
    <xf numFmtId="164" fontId="38" fillId="0" borderId="53" xfId="0" applyNumberFormat="1" applyFont="1" applyFill="1" applyBorder="1" applyAlignment="1">
      <alignment horizontal="left"/>
    </xf>
    <xf numFmtId="0" fontId="4" fillId="4" borderId="45" xfId="0" applyFont="1" applyFill="1" applyBorder="1" applyAlignment="1">
      <alignment horizontal="justify" wrapText="1"/>
    </xf>
    <xf numFmtId="1" fontId="11" fillId="4" borderId="43" xfId="0" applyNumberFormat="1" applyFont="1" applyFill="1" applyBorder="1" applyAlignment="1">
      <alignment horizontal="center" vertical="center" wrapText="1"/>
    </xf>
    <xf numFmtId="164" fontId="6" fillId="2" borderId="55" xfId="0" applyNumberFormat="1" applyFont="1" applyFill="1" applyBorder="1" applyAlignment="1">
      <alignment horizontal="center" wrapText="1"/>
    </xf>
    <xf numFmtId="164" fontId="6" fillId="2" borderId="56" xfId="0" applyNumberFormat="1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right" wrapText="1"/>
    </xf>
    <xf numFmtId="0" fontId="4" fillId="2" borderId="57" xfId="0" applyFont="1" applyFill="1" applyBorder="1" applyAlignment="1">
      <alignment horizontal="center" wrapText="1"/>
    </xf>
    <xf numFmtId="4" fontId="5" fillId="2" borderId="58" xfId="0" applyNumberFormat="1" applyFont="1" applyFill="1" applyBorder="1" applyAlignment="1" applyProtection="1">
      <alignment horizontal="right" vertical="center" wrapText="1"/>
    </xf>
    <xf numFmtId="0" fontId="12" fillId="4" borderId="25" xfId="10" applyFont="1" applyFill="1" applyBorder="1" applyAlignment="1">
      <alignment horizontal="left" vertical="center"/>
    </xf>
    <xf numFmtId="0" fontId="12" fillId="4" borderId="27" xfId="10" applyFont="1" applyFill="1" applyBorder="1" applyAlignment="1">
      <alignment horizontal="left" vertical="center"/>
    </xf>
    <xf numFmtId="44" fontId="4" fillId="2" borderId="59" xfId="12" applyFont="1" applyFill="1" applyBorder="1" applyAlignment="1" applyProtection="1">
      <alignment horizontal="right" vertical="center" wrapText="1"/>
    </xf>
    <xf numFmtId="44" fontId="4" fillId="2" borderId="13" xfId="12" applyFont="1" applyFill="1" applyBorder="1" applyAlignment="1" applyProtection="1">
      <alignment horizontal="right" vertical="center" wrapText="1"/>
    </xf>
    <xf numFmtId="44" fontId="4" fillId="5" borderId="16" xfId="12" applyFont="1" applyFill="1" applyBorder="1" applyAlignment="1" applyProtection="1">
      <alignment horizontal="right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21" fillId="6" borderId="30" xfId="11" applyFont="1" applyFill="1" applyBorder="1" applyAlignment="1">
      <alignment horizontal="center" vertical="center"/>
    </xf>
    <xf numFmtId="0" fontId="21" fillId="6" borderId="30" xfId="11" applyNumberFormat="1" applyFont="1" applyFill="1" applyBorder="1" applyAlignment="1">
      <alignment horizontal="center" vertical="center"/>
    </xf>
    <xf numFmtId="0" fontId="21" fillId="7" borderId="31" xfId="10" applyFont="1" applyFill="1" applyBorder="1" applyAlignment="1">
      <alignment horizontal="center" vertical="center"/>
    </xf>
    <xf numFmtId="0" fontId="12" fillId="7" borderId="32" xfId="10" applyFont="1" applyFill="1" applyBorder="1" applyAlignment="1">
      <alignment horizontal="center" vertical="center"/>
    </xf>
    <xf numFmtId="2" fontId="12" fillId="7" borderId="33" xfId="10" applyNumberFormat="1" applyFont="1" applyFill="1" applyBorder="1" applyAlignment="1">
      <alignment horizontal="center" vertical="center"/>
    </xf>
    <xf numFmtId="0" fontId="12" fillId="4" borderId="25" xfId="11" applyFont="1" applyFill="1" applyBorder="1" applyAlignment="1">
      <alignment horizontal="center" vertical="center"/>
    </xf>
    <xf numFmtId="0" fontId="12" fillId="4" borderId="42" xfId="8" applyNumberFormat="1" applyFont="1" applyFill="1" applyBorder="1" applyAlignment="1">
      <alignment horizontal="center" vertical="center"/>
    </xf>
    <xf numFmtId="4" fontId="12" fillId="4" borderId="42" xfId="9" applyNumberFormat="1" applyFont="1" applyFill="1" applyBorder="1" applyAlignment="1" applyProtection="1">
      <alignment horizontal="center" vertical="center"/>
    </xf>
    <xf numFmtId="0" fontId="12" fillId="4" borderId="0" xfId="8" applyFont="1" applyFill="1" applyBorder="1" applyAlignment="1">
      <alignment horizontal="left" vertical="center" wrapText="1"/>
    </xf>
    <xf numFmtId="0" fontId="12" fillId="4" borderId="0" xfId="8" applyNumberFormat="1" applyFont="1" applyFill="1" applyBorder="1" applyAlignment="1">
      <alignment horizontal="center" vertical="center"/>
    </xf>
    <xf numFmtId="4" fontId="12" fillId="4" borderId="26" xfId="9" applyNumberFormat="1" applyFont="1" applyFill="1" applyBorder="1" applyAlignment="1" applyProtection="1">
      <alignment horizontal="center" vertical="center"/>
    </xf>
    <xf numFmtId="0" fontId="12" fillId="4" borderId="0" xfId="8" applyFont="1" applyFill="1" applyBorder="1" applyAlignment="1">
      <alignment horizontal="center" vertical="center" wrapText="1"/>
    </xf>
    <xf numFmtId="0" fontId="42" fillId="4" borderId="0" xfId="8" applyFont="1" applyFill="1" applyBorder="1" applyAlignment="1">
      <alignment vertical="center"/>
    </xf>
    <xf numFmtId="0" fontId="12" fillId="4" borderId="28" xfId="8" applyFont="1" applyFill="1" applyBorder="1" applyAlignment="1">
      <alignment horizontal="center" vertical="center" wrapText="1"/>
    </xf>
    <xf numFmtId="0" fontId="12" fillId="4" borderId="28" xfId="8" applyNumberFormat="1" applyFont="1" applyFill="1" applyBorder="1" applyAlignment="1">
      <alignment horizontal="left" vertical="center"/>
    </xf>
    <xf numFmtId="0" fontId="12" fillId="4" borderId="0" xfId="8" applyFont="1" applyFill="1" applyBorder="1" applyAlignment="1">
      <alignment horizontal="left" vertical="center"/>
    </xf>
    <xf numFmtId="0" fontId="12" fillId="4" borderId="0" xfId="8" applyNumberFormat="1" applyFont="1" applyFill="1" applyBorder="1" applyAlignment="1">
      <alignment horizontal="left" vertical="center"/>
    </xf>
    <xf numFmtId="0" fontId="12" fillId="4" borderId="27" xfId="11" applyFont="1" applyFill="1" applyBorder="1" applyAlignment="1">
      <alignment horizontal="center" vertical="center"/>
    </xf>
    <xf numFmtId="0" fontId="12" fillId="4" borderId="28" xfId="8" applyFont="1" applyFill="1" applyBorder="1" applyAlignment="1">
      <alignment horizontal="left" vertical="center" wrapText="1"/>
    </xf>
    <xf numFmtId="0" fontId="12" fillId="4" borderId="28" xfId="8" applyNumberFormat="1" applyFont="1" applyFill="1" applyBorder="1" applyAlignment="1">
      <alignment horizontal="center" vertical="center"/>
    </xf>
    <xf numFmtId="4" fontId="12" fillId="4" borderId="29" xfId="9" applyNumberFormat="1" applyFont="1" applyFill="1" applyBorder="1" applyAlignment="1" applyProtection="1">
      <alignment horizontal="center" vertical="center"/>
    </xf>
    <xf numFmtId="4" fontId="5" fillId="0" borderId="12" xfId="0" applyNumberFormat="1" applyFont="1" applyFill="1" applyBorder="1" applyAlignment="1" applyProtection="1">
      <alignment horizontal="center" vertical="center" wrapText="1"/>
    </xf>
    <xf numFmtId="44" fontId="5" fillId="4" borderId="18" xfId="12" applyFont="1" applyFill="1" applyBorder="1" applyAlignment="1" applyProtection="1">
      <alignment horizontal="center" vertical="center"/>
    </xf>
    <xf numFmtId="44" fontId="5" fillId="4" borderId="13" xfId="12" applyFont="1" applyFill="1" applyBorder="1" applyAlignment="1" applyProtection="1">
      <alignment horizontal="center" vertical="center" wrapText="1"/>
    </xf>
    <xf numFmtId="44" fontId="4" fillId="4" borderId="13" xfId="12" applyFont="1" applyFill="1" applyBorder="1" applyAlignment="1" applyProtection="1">
      <alignment horizontal="center" vertical="center" wrapText="1"/>
    </xf>
    <xf numFmtId="4" fontId="5" fillId="4" borderId="12" xfId="0" applyNumberFormat="1" applyFont="1" applyFill="1" applyBorder="1" applyAlignment="1" applyProtection="1">
      <alignment horizontal="center" vertical="center" wrapText="1"/>
    </xf>
    <xf numFmtId="4" fontId="5" fillId="4" borderId="19" xfId="0" applyNumberFormat="1" applyFont="1" applyFill="1" applyBorder="1" applyAlignment="1" applyProtection="1">
      <alignment horizontal="center" vertical="center" wrapText="1"/>
    </xf>
    <xf numFmtId="44" fontId="5" fillId="4" borderId="20" xfId="12" applyFont="1" applyFill="1" applyBorder="1" applyAlignment="1" applyProtection="1">
      <alignment horizontal="center" vertical="center" wrapText="1"/>
    </xf>
    <xf numFmtId="44" fontId="4" fillId="4" borderId="54" xfId="12" applyFont="1" applyFill="1" applyBorder="1" applyAlignment="1" applyProtection="1">
      <alignment horizontal="center" vertical="center" wrapText="1"/>
    </xf>
    <xf numFmtId="44" fontId="5" fillId="4" borderId="54" xfId="12" applyFont="1" applyFill="1" applyBorder="1" applyAlignment="1" applyProtection="1">
      <alignment horizontal="center" vertical="center" wrapText="1"/>
    </xf>
    <xf numFmtId="44" fontId="4" fillId="4" borderId="20" xfId="12" applyFont="1" applyFill="1" applyBorder="1" applyAlignment="1" applyProtection="1">
      <alignment horizontal="center" vertical="center" wrapText="1"/>
    </xf>
    <xf numFmtId="4" fontId="5" fillId="4" borderId="18" xfId="0" applyNumberFormat="1" applyFont="1" applyFill="1" applyBorder="1" applyAlignment="1" applyProtection="1">
      <alignment horizontal="center" vertical="center" wrapText="1"/>
    </xf>
    <xf numFmtId="0" fontId="41" fillId="4" borderId="0" xfId="8" applyFont="1" applyFill="1" applyBorder="1" applyAlignment="1">
      <alignment horizontal="left" vertical="center" wrapText="1"/>
    </xf>
    <xf numFmtId="0" fontId="12" fillId="4" borderId="0" xfId="8" applyFont="1" applyFill="1" applyBorder="1" applyAlignment="1">
      <alignment horizontal="center" vertical="center"/>
    </xf>
    <xf numFmtId="4" fontId="12" fillId="4" borderId="0" xfId="8" applyNumberFormat="1" applyFont="1" applyFill="1" applyBorder="1" applyAlignment="1">
      <alignment vertical="center" wrapText="1"/>
    </xf>
    <xf numFmtId="4" fontId="12" fillId="4" borderId="0" xfId="8" applyNumberFormat="1" applyFont="1" applyFill="1" applyBorder="1" applyAlignment="1">
      <alignment vertical="center"/>
    </xf>
    <xf numFmtId="0" fontId="12" fillId="4" borderId="0" xfId="8" applyFont="1" applyFill="1" applyBorder="1" applyAlignment="1">
      <alignment horizontal="center" vertical="center" wrapText="1"/>
    </xf>
    <xf numFmtId="4" fontId="12" fillId="4" borderId="0" xfId="8" applyNumberFormat="1" applyFont="1" applyFill="1" applyBorder="1" applyAlignment="1">
      <alignment horizontal="center" vertical="center" wrapText="1"/>
    </xf>
    <xf numFmtId="0" fontId="12" fillId="4" borderId="0" xfId="8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/>
    </xf>
    <xf numFmtId="0" fontId="21" fillId="4" borderId="0" xfId="8" applyFont="1" applyFill="1" applyBorder="1" applyAlignment="1">
      <alignment horizontal="left" vertical="center"/>
    </xf>
    <xf numFmtId="0" fontId="41" fillId="4" borderId="28" xfId="8" applyFont="1" applyFill="1" applyBorder="1" applyAlignment="1">
      <alignment horizontal="left" vertical="center" wrapText="1"/>
    </xf>
    <xf numFmtId="44" fontId="2" fillId="0" borderId="0" xfId="0" applyNumberFormat="1" applyFont="1" applyFill="1" applyAlignment="1"/>
    <xf numFmtId="4" fontId="12" fillId="4" borderId="0" xfId="8" applyNumberFormat="1" applyFont="1" applyFill="1" applyBorder="1" applyAlignment="1">
      <alignment horizontal="center" vertical="center" wrapText="1"/>
    </xf>
    <xf numFmtId="0" fontId="12" fillId="4" borderId="0" xfId="8" applyFont="1" applyFill="1" applyBorder="1" applyAlignment="1">
      <alignment horizontal="center" vertical="center" wrapText="1"/>
    </xf>
    <xf numFmtId="4" fontId="12" fillId="4" borderId="0" xfId="8" applyNumberFormat="1" applyFont="1" applyFill="1" applyBorder="1" applyAlignment="1">
      <alignment horizontal="center" vertical="center" wrapText="1"/>
    </xf>
    <xf numFmtId="0" fontId="12" fillId="4" borderId="0" xfId="8" applyFont="1" applyFill="1" applyBorder="1" applyAlignment="1">
      <alignment horizontal="center" vertical="center" wrapText="1"/>
    </xf>
    <xf numFmtId="4" fontId="21" fillId="4" borderId="0" xfId="8" applyNumberFormat="1" applyFont="1" applyFill="1" applyBorder="1" applyAlignment="1">
      <alignment vertical="center"/>
    </xf>
    <xf numFmtId="0" fontId="12" fillId="4" borderId="0" xfId="8" applyFont="1" applyFill="1" applyBorder="1" applyAlignment="1">
      <alignment vertical="center" wrapText="1"/>
    </xf>
    <xf numFmtId="44" fontId="12" fillId="4" borderId="0" xfId="12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4" fontId="12" fillId="4" borderId="42" xfId="8" applyNumberFormat="1" applyFont="1" applyFill="1" applyBorder="1" applyAlignment="1">
      <alignment horizontal="center" vertical="center"/>
    </xf>
    <xf numFmtId="0" fontId="41" fillId="4" borderId="62" xfId="8" applyFont="1" applyFill="1" applyBorder="1" applyAlignment="1">
      <alignment horizontal="left" vertical="center" wrapText="1"/>
    </xf>
    <xf numFmtId="0" fontId="41" fillId="4" borderId="61" xfId="8" applyFont="1" applyFill="1" applyBorder="1" applyAlignment="1">
      <alignment horizontal="left" vertical="center" wrapText="1"/>
    </xf>
    <xf numFmtId="0" fontId="41" fillId="4" borderId="60" xfId="8" applyFont="1" applyFill="1" applyBorder="1" applyAlignment="1">
      <alignment horizontal="left" vertical="center" wrapText="1"/>
    </xf>
    <xf numFmtId="0" fontId="12" fillId="4" borderId="22" xfId="11" applyFont="1" applyFill="1" applyBorder="1" applyAlignment="1">
      <alignment horizontal="center" vertical="center"/>
    </xf>
    <xf numFmtId="0" fontId="43" fillId="0" borderId="0" xfId="0" applyFont="1" applyBorder="1"/>
    <xf numFmtId="0" fontId="43" fillId="0" borderId="61" xfId="0" applyFont="1" applyBorder="1"/>
    <xf numFmtId="0" fontId="43" fillId="0" borderId="62" xfId="0" applyFont="1" applyBorder="1"/>
    <xf numFmtId="0" fontId="43" fillId="0" borderId="60" xfId="0" applyFont="1" applyBorder="1"/>
    <xf numFmtId="0" fontId="46" fillId="4" borderId="1" xfId="0" applyNumberFormat="1" applyFont="1" applyFill="1" applyBorder="1" applyAlignment="1">
      <alignment horizontal="center" vertical="center" wrapText="1"/>
    </xf>
    <xf numFmtId="164" fontId="46" fillId="4" borderId="1" xfId="0" applyNumberFormat="1" applyFont="1" applyFill="1" applyBorder="1" applyAlignment="1">
      <alignment horizontal="center" vertical="center" wrapText="1"/>
    </xf>
    <xf numFmtId="0" fontId="46" fillId="4" borderId="1" xfId="0" applyFont="1" applyFill="1" applyBorder="1" applyAlignment="1">
      <alignment horizontal="justify" wrapText="1"/>
    </xf>
    <xf numFmtId="44" fontId="46" fillId="0" borderId="18" xfId="12" applyFont="1" applyFill="1" applyBorder="1" applyAlignment="1" applyProtection="1">
      <alignment horizontal="center" vertical="center"/>
    </xf>
    <xf numFmtId="44" fontId="46" fillId="4" borderId="18" xfId="12" applyFont="1" applyFill="1" applyBorder="1" applyAlignment="1" applyProtection="1">
      <alignment horizontal="center" vertical="center"/>
    </xf>
    <xf numFmtId="0" fontId="46" fillId="4" borderId="11" xfId="0" applyFont="1" applyFill="1" applyBorder="1" applyAlignment="1">
      <alignment horizontal="center" vertical="center" wrapText="1"/>
    </xf>
    <xf numFmtId="4" fontId="46" fillId="0" borderId="12" xfId="0" applyNumberFormat="1" applyFont="1" applyFill="1" applyBorder="1" applyAlignment="1" applyProtection="1">
      <alignment horizontal="center" vertical="center" wrapText="1"/>
    </xf>
    <xf numFmtId="44" fontId="46" fillId="4" borderId="13" xfId="12" applyFont="1" applyFill="1" applyBorder="1" applyAlignment="1" applyProtection="1">
      <alignment horizontal="center" vertical="center" wrapText="1"/>
    </xf>
    <xf numFmtId="0" fontId="46" fillId="4" borderId="1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left" wrapText="1"/>
    </xf>
    <xf numFmtId="1" fontId="37" fillId="4" borderId="43" xfId="0" applyNumberFormat="1" applyFont="1" applyFill="1" applyBorder="1" applyAlignment="1">
      <alignment horizontal="center" vertical="center" wrapText="1"/>
    </xf>
    <xf numFmtId="4" fontId="46" fillId="4" borderId="12" xfId="0" applyNumberFormat="1" applyFont="1" applyFill="1" applyBorder="1" applyAlignment="1" applyProtection="1">
      <alignment horizontal="center" vertical="center" wrapText="1"/>
    </xf>
    <xf numFmtId="0" fontId="12" fillId="4" borderId="0" xfId="8" applyFont="1" applyFill="1" applyBorder="1" applyAlignment="1">
      <alignment horizontal="center" vertical="center" wrapText="1"/>
    </xf>
    <xf numFmtId="0" fontId="12" fillId="4" borderId="0" xfId="8" applyFont="1" applyFill="1" applyBorder="1" applyAlignment="1">
      <alignment horizontal="center" vertical="center" wrapText="1"/>
    </xf>
    <xf numFmtId="0" fontId="46" fillId="0" borderId="1" xfId="0" applyNumberFormat="1" applyFont="1" applyFill="1" applyBorder="1" applyAlignment="1">
      <alignment horizontal="center" vertical="center" wrapText="1"/>
    </xf>
    <xf numFmtId="165" fontId="5" fillId="4" borderId="42" xfId="0" applyNumberFormat="1" applyFont="1" applyFill="1" applyBorder="1" applyAlignment="1" applyProtection="1">
      <alignment horizontal="center" wrapText="1"/>
    </xf>
    <xf numFmtId="0" fontId="12" fillId="4" borderId="0" xfId="8" applyFont="1" applyFill="1" applyBorder="1" applyAlignment="1">
      <alignment horizontal="center" vertical="center" wrapText="1"/>
    </xf>
    <xf numFmtId="0" fontId="0" fillId="14" borderId="0" xfId="0" applyFill="1" applyAlignment="1" applyProtection="1">
      <alignment vertical="center"/>
    </xf>
    <xf numFmtId="0" fontId="30" fillId="2" borderId="35" xfId="0" applyFont="1" applyFill="1" applyBorder="1" applyAlignment="1" applyProtection="1">
      <alignment vertical="center"/>
    </xf>
    <xf numFmtId="0" fontId="27" fillId="2" borderId="68" xfId="0" applyFont="1" applyFill="1" applyBorder="1" applyAlignment="1" applyProtection="1">
      <alignment horizontal="center" vertical="center"/>
    </xf>
    <xf numFmtId="0" fontId="27" fillId="2" borderId="73" xfId="0" applyFont="1" applyFill="1" applyBorder="1" applyAlignment="1" applyProtection="1">
      <alignment horizontal="center" vertical="center"/>
    </xf>
    <xf numFmtId="44" fontId="2" fillId="0" borderId="0" xfId="12" applyFont="1" applyFill="1" applyAlignment="1"/>
    <xf numFmtId="164" fontId="18" fillId="0" borderId="0" xfId="0" applyNumberFormat="1" applyFont="1" applyFill="1" applyBorder="1" applyAlignment="1">
      <alignment horizontal="left" vertical="center"/>
    </xf>
    <xf numFmtId="166" fontId="30" fillId="10" borderId="75" xfId="3" applyNumberFormat="1" applyFont="1" applyFill="1" applyBorder="1" applyAlignment="1" applyProtection="1">
      <alignment horizontal="center" vertical="center"/>
    </xf>
    <xf numFmtId="166" fontId="30" fillId="11" borderId="75" xfId="3" applyNumberFormat="1" applyFont="1" applyFill="1" applyBorder="1" applyAlignment="1" applyProtection="1">
      <alignment horizontal="center" vertical="center"/>
      <protection locked="0"/>
    </xf>
    <xf numFmtId="166" fontId="30" fillId="10" borderId="76" xfId="3" applyNumberFormat="1" applyFont="1" applyFill="1" applyBorder="1" applyAlignment="1" applyProtection="1">
      <alignment horizontal="center" vertical="center"/>
    </xf>
    <xf numFmtId="166" fontId="30" fillId="12" borderId="42" xfId="3" applyNumberFormat="1" applyFont="1" applyFill="1" applyBorder="1" applyAlignment="1" applyProtection="1">
      <alignment horizontal="center" vertical="center"/>
    </xf>
    <xf numFmtId="166" fontId="30" fillId="13" borderId="42" xfId="3" applyNumberFormat="1" applyFont="1" applyFill="1" applyBorder="1" applyAlignment="1" applyProtection="1">
      <alignment horizontal="center" vertical="center"/>
      <protection locked="0"/>
    </xf>
    <xf numFmtId="166" fontId="30" fillId="12" borderId="78" xfId="3" applyNumberFormat="1" applyFont="1" applyFill="1" applyBorder="1" applyAlignment="1" applyProtection="1">
      <alignment horizontal="center" vertical="center"/>
    </xf>
    <xf numFmtId="166" fontId="30" fillId="10" borderId="42" xfId="3" applyNumberFormat="1" applyFont="1" applyFill="1" applyBorder="1" applyAlignment="1" applyProtection="1">
      <alignment horizontal="center" vertical="center"/>
    </xf>
    <xf numFmtId="166" fontId="30" fillId="11" borderId="42" xfId="3" applyNumberFormat="1" applyFont="1" applyFill="1" applyBorder="1" applyAlignment="1" applyProtection="1">
      <alignment horizontal="center" vertical="center"/>
      <protection locked="0"/>
    </xf>
    <xf numFmtId="166" fontId="30" fillId="10" borderId="78" xfId="3" applyNumberFormat="1" applyFont="1" applyFill="1" applyBorder="1" applyAlignment="1" applyProtection="1">
      <alignment horizontal="center" vertical="center"/>
    </xf>
    <xf numFmtId="166" fontId="27" fillId="8" borderId="35" xfId="3" applyNumberFormat="1" applyFont="1" applyFill="1" applyBorder="1" applyAlignment="1" applyProtection="1">
      <alignment horizontal="center" vertical="center"/>
    </xf>
    <xf numFmtId="10" fontId="27" fillId="8" borderId="35" xfId="2" applyNumberFormat="1" applyFont="1" applyFill="1" applyBorder="1" applyAlignment="1" applyProtection="1">
      <alignment horizontal="center" vertical="center"/>
    </xf>
    <xf numFmtId="166" fontId="27" fillId="9" borderId="35" xfId="3" applyNumberFormat="1" applyFont="1" applyFill="1" applyBorder="1" applyAlignment="1" applyProtection="1">
      <alignment horizontal="center" vertical="center"/>
    </xf>
    <xf numFmtId="166" fontId="27" fillId="8" borderId="34" xfId="3" applyNumberFormat="1" applyFont="1" applyFill="1" applyBorder="1" applyAlignment="1" applyProtection="1">
      <alignment horizontal="center" vertical="center"/>
    </xf>
    <xf numFmtId="10" fontId="27" fillId="8" borderId="34" xfId="2" applyNumberFormat="1" applyFont="1" applyFill="1" applyBorder="1" applyAlignment="1" applyProtection="1">
      <alignment horizontal="center" vertical="center"/>
    </xf>
    <xf numFmtId="166" fontId="27" fillId="9" borderId="34" xfId="3" applyNumberFormat="1" applyFont="1" applyFill="1" applyBorder="1" applyAlignment="1" applyProtection="1">
      <alignment horizontal="center" vertical="center"/>
    </xf>
    <xf numFmtId="10" fontId="30" fillId="10" borderId="76" xfId="2" applyNumberFormat="1" applyFont="1" applyFill="1" applyBorder="1" applyAlignment="1" applyProtection="1">
      <alignment horizontal="center" vertical="center"/>
    </xf>
    <xf numFmtId="10" fontId="30" fillId="12" borderId="78" xfId="2" applyNumberFormat="1" applyFont="1" applyFill="1" applyBorder="1" applyAlignment="1" applyProtection="1">
      <alignment horizontal="center" vertical="center"/>
    </xf>
    <xf numFmtId="10" fontId="30" fillId="10" borderId="78" xfId="2" applyNumberFormat="1" applyFont="1" applyFill="1" applyBorder="1" applyAlignment="1" applyProtection="1">
      <alignment horizontal="center" vertical="center"/>
    </xf>
    <xf numFmtId="166" fontId="30" fillId="10" borderId="80" xfId="3" applyNumberFormat="1" applyFont="1" applyFill="1" applyBorder="1" applyAlignment="1" applyProtection="1">
      <alignment horizontal="center" vertical="center"/>
    </xf>
    <xf numFmtId="10" fontId="30" fillId="10" borderId="81" xfId="2" applyNumberFormat="1" applyFont="1" applyFill="1" applyBorder="1" applyAlignment="1" applyProtection="1">
      <alignment horizontal="center" vertical="center"/>
    </xf>
    <xf numFmtId="166" fontId="30" fillId="11" borderId="74" xfId="3" applyNumberFormat="1" applyFont="1" applyFill="1" applyBorder="1" applyAlignment="1" applyProtection="1">
      <alignment horizontal="center" vertical="center"/>
      <protection locked="0"/>
    </xf>
    <xf numFmtId="166" fontId="30" fillId="13" borderId="77" xfId="3" applyNumberFormat="1" applyFont="1" applyFill="1" applyBorder="1" applyAlignment="1" applyProtection="1">
      <alignment horizontal="center" vertical="center"/>
      <protection locked="0"/>
    </xf>
    <xf numFmtId="166" fontId="30" fillId="11" borderId="77" xfId="3" applyNumberFormat="1" applyFont="1" applyFill="1" applyBorder="1" applyAlignment="1" applyProtection="1">
      <alignment horizontal="center" vertical="center"/>
      <protection locked="0"/>
    </xf>
    <xf numFmtId="166" fontId="30" fillId="11" borderId="79" xfId="3" applyNumberFormat="1" applyFont="1" applyFill="1" applyBorder="1" applyAlignment="1" applyProtection="1">
      <alignment horizontal="center" vertical="center"/>
      <protection locked="0"/>
    </xf>
    <xf numFmtId="166" fontId="30" fillId="11" borderId="80" xfId="3" applyNumberFormat="1" applyFont="1" applyFill="1" applyBorder="1" applyAlignment="1" applyProtection="1">
      <alignment horizontal="center" vertical="center"/>
      <protection locked="0"/>
    </xf>
    <xf numFmtId="166" fontId="30" fillId="10" borderId="81" xfId="3" applyNumberFormat="1" applyFont="1" applyFill="1" applyBorder="1" applyAlignment="1" applyProtection="1">
      <alignment horizontal="center" vertical="center"/>
    </xf>
    <xf numFmtId="1" fontId="30" fillId="10" borderId="84" xfId="0" applyNumberFormat="1" applyFont="1" applyFill="1" applyBorder="1" applyAlignment="1" applyProtection="1">
      <alignment horizontal="center" vertical="center"/>
    </xf>
    <xf numFmtId="1" fontId="30" fillId="12" borderId="85" xfId="0" applyNumberFormat="1" applyFont="1" applyFill="1" applyBorder="1" applyAlignment="1" applyProtection="1">
      <alignment horizontal="center" vertical="center"/>
    </xf>
    <xf numFmtId="1" fontId="30" fillId="10" borderId="85" xfId="0" applyNumberFormat="1" applyFont="1" applyFill="1" applyBorder="1" applyAlignment="1" applyProtection="1">
      <alignment horizontal="center" vertical="center"/>
    </xf>
    <xf numFmtId="1" fontId="30" fillId="10" borderId="86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14" fillId="0" borderId="8" xfId="0" applyNumberFormat="1" applyFont="1" applyFill="1" applyBorder="1" applyAlignment="1" applyProtection="1">
      <alignment horizontal="center" vertical="center"/>
    </xf>
    <xf numFmtId="164" fontId="14" fillId="0" borderId="9" xfId="0" applyNumberFormat="1" applyFont="1" applyFill="1" applyBorder="1" applyAlignment="1" applyProtection="1">
      <alignment horizontal="center" vertical="center"/>
    </xf>
    <xf numFmtId="49" fontId="37" fillId="2" borderId="42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 applyProtection="1">
      <alignment horizontal="left" wrapText="1"/>
    </xf>
    <xf numFmtId="4" fontId="12" fillId="4" borderId="0" xfId="8" applyNumberFormat="1" applyFont="1" applyFill="1" applyBorder="1" applyAlignment="1">
      <alignment horizontal="center" vertical="center" wrapText="1"/>
    </xf>
    <xf numFmtId="0" fontId="41" fillId="4" borderId="23" xfId="8" applyFont="1" applyFill="1" applyBorder="1" applyAlignment="1">
      <alignment horizontal="left" vertical="center" wrapText="1"/>
    </xf>
    <xf numFmtId="4" fontId="12" fillId="4" borderId="0" xfId="8" applyNumberFormat="1" applyFont="1" applyFill="1" applyBorder="1" applyAlignment="1">
      <alignment horizontal="center" vertical="center"/>
    </xf>
    <xf numFmtId="0" fontId="12" fillId="4" borderId="0" xfId="8" applyFont="1" applyFill="1" applyBorder="1" applyAlignment="1">
      <alignment horizontal="center" vertical="center" wrapText="1"/>
    </xf>
    <xf numFmtId="4" fontId="12" fillId="4" borderId="28" xfId="8" applyNumberFormat="1" applyFont="1" applyFill="1" applyBorder="1" applyAlignment="1">
      <alignment horizontal="center" vertical="center" wrapText="1"/>
    </xf>
    <xf numFmtId="44" fontId="12" fillId="4" borderId="0" xfId="12" applyFont="1" applyFill="1" applyBorder="1" applyAlignment="1">
      <alignment horizontal="center" vertical="center" wrapText="1"/>
    </xf>
    <xf numFmtId="0" fontId="21" fillId="4" borderId="0" xfId="8" applyFont="1" applyFill="1" applyBorder="1" applyAlignment="1">
      <alignment horizontal="center" vertical="center"/>
    </xf>
    <xf numFmtId="4" fontId="21" fillId="4" borderId="0" xfId="8" applyNumberFormat="1" applyFont="1" applyFill="1" applyBorder="1" applyAlignment="1">
      <alignment horizontal="center" vertical="center"/>
    </xf>
    <xf numFmtId="0" fontId="21" fillId="7" borderId="32" xfId="10" applyFont="1" applyFill="1" applyBorder="1" applyAlignment="1">
      <alignment horizontal="left" vertical="center" wrapText="1"/>
    </xf>
    <xf numFmtId="0" fontId="18" fillId="4" borderId="22" xfId="10" applyFont="1" applyFill="1" applyBorder="1" applyAlignment="1">
      <alignment horizontal="center" vertical="center"/>
    </xf>
    <xf numFmtId="0" fontId="18" fillId="4" borderId="23" xfId="10" applyFont="1" applyFill="1" applyBorder="1" applyAlignment="1">
      <alignment horizontal="center" vertical="center"/>
    </xf>
    <xf numFmtId="0" fontId="18" fillId="4" borderId="24" xfId="10" applyFont="1" applyFill="1" applyBorder="1" applyAlignment="1">
      <alignment horizontal="center" vertical="center"/>
    </xf>
    <xf numFmtId="0" fontId="18" fillId="4" borderId="25" xfId="10" applyFont="1" applyFill="1" applyBorder="1" applyAlignment="1">
      <alignment horizontal="center" vertical="center"/>
    </xf>
    <xf numFmtId="0" fontId="18" fillId="4" borderId="0" xfId="10" applyFont="1" applyFill="1" applyBorder="1" applyAlignment="1">
      <alignment horizontal="center" vertical="center"/>
    </xf>
    <xf numFmtId="0" fontId="18" fillId="4" borderId="26" xfId="10" applyFont="1" applyFill="1" applyBorder="1" applyAlignment="1">
      <alignment horizontal="center" vertical="center"/>
    </xf>
    <xf numFmtId="0" fontId="21" fillId="6" borderId="30" xfId="11" applyFont="1" applyFill="1" applyBorder="1" applyAlignment="1">
      <alignment horizontal="center" vertical="center" wrapText="1"/>
    </xf>
    <xf numFmtId="0" fontId="12" fillId="4" borderId="28" xfId="8" applyFont="1" applyFill="1" applyBorder="1" applyAlignment="1">
      <alignment horizontal="right" vertical="center"/>
    </xf>
    <xf numFmtId="0" fontId="12" fillId="4" borderId="29" xfId="8" applyFont="1" applyFill="1" applyBorder="1" applyAlignment="1">
      <alignment horizontal="right" vertical="center"/>
    </xf>
    <xf numFmtId="4" fontId="12" fillId="4" borderId="0" xfId="8" applyNumberFormat="1" applyFont="1" applyFill="1" applyBorder="1" applyAlignment="1">
      <alignment horizontal="left" vertical="center"/>
    </xf>
    <xf numFmtId="0" fontId="30" fillId="10" borderId="33" xfId="0" applyFont="1" applyFill="1" applyBorder="1" applyAlignment="1" applyProtection="1">
      <alignment horizontal="left" vertical="center"/>
    </xf>
    <xf numFmtId="0" fontId="30" fillId="10" borderId="42" xfId="0" applyFont="1" applyFill="1" applyBorder="1" applyAlignment="1" applyProtection="1">
      <alignment horizontal="left" vertical="center"/>
    </xf>
    <xf numFmtId="0" fontId="25" fillId="0" borderId="0" xfId="0" applyFont="1" applyAlignment="1" applyProtection="1">
      <alignment horizontal="center" vertical="center"/>
    </xf>
    <xf numFmtId="0" fontId="27" fillId="2" borderId="63" xfId="0" applyFont="1" applyFill="1" applyBorder="1" applyAlignment="1" applyProtection="1">
      <alignment horizontal="center" vertical="center"/>
    </xf>
    <xf numFmtId="0" fontId="27" fillId="2" borderId="69" xfId="0" applyFont="1" applyFill="1" applyBorder="1" applyAlignment="1" applyProtection="1">
      <alignment horizontal="center" vertical="center"/>
    </xf>
    <xf numFmtId="0" fontId="27" fillId="2" borderId="64" xfId="0" applyFont="1" applyFill="1" applyBorder="1" applyAlignment="1" applyProtection="1">
      <alignment horizontal="center" vertical="center"/>
    </xf>
    <xf numFmtId="0" fontId="27" fillId="2" borderId="65" xfId="0" applyFont="1" applyFill="1" applyBorder="1" applyAlignment="1" applyProtection="1">
      <alignment horizontal="center" vertical="center"/>
    </xf>
    <xf numFmtId="0" fontId="27" fillId="2" borderId="66" xfId="0" applyFont="1" applyFill="1" applyBorder="1" applyAlignment="1" applyProtection="1">
      <alignment horizontal="center" vertical="center"/>
    </xf>
    <xf numFmtId="0" fontId="27" fillId="2" borderId="70" xfId="0" applyFont="1" applyFill="1" applyBorder="1" applyAlignment="1" applyProtection="1">
      <alignment horizontal="center" vertical="center"/>
    </xf>
    <xf numFmtId="0" fontId="27" fillId="2" borderId="9" xfId="0" applyFont="1" applyFill="1" applyBorder="1" applyAlignment="1" applyProtection="1">
      <alignment horizontal="center" vertical="center"/>
    </xf>
    <xf numFmtId="0" fontId="27" fillId="2" borderId="71" xfId="0" applyFont="1" applyFill="1" applyBorder="1" applyAlignment="1" applyProtection="1">
      <alignment horizontal="center" vertical="center"/>
    </xf>
    <xf numFmtId="0" fontId="27" fillId="2" borderId="67" xfId="0" applyFont="1" applyFill="1" applyBorder="1" applyAlignment="1" applyProtection="1">
      <alignment horizontal="center" vertical="center" wrapText="1"/>
    </xf>
    <xf numFmtId="0" fontId="27" fillId="2" borderId="72" xfId="0" applyFont="1" applyFill="1" applyBorder="1" applyAlignment="1" applyProtection="1">
      <alignment horizontal="center" vertical="center"/>
    </xf>
    <xf numFmtId="0" fontId="24" fillId="2" borderId="67" xfId="0" applyFont="1" applyFill="1" applyBorder="1" applyAlignment="1" applyProtection="1">
      <alignment horizontal="center" vertical="center" wrapText="1"/>
    </xf>
    <xf numFmtId="0" fontId="24" fillId="2" borderId="72" xfId="0" applyFont="1" applyFill="1" applyBorder="1" applyAlignment="1" applyProtection="1">
      <alignment horizontal="center" vertical="center"/>
    </xf>
    <xf numFmtId="0" fontId="30" fillId="10" borderId="82" xfId="0" applyFont="1" applyFill="1" applyBorder="1" applyAlignment="1" applyProtection="1">
      <alignment horizontal="left" vertical="center"/>
    </xf>
    <xf numFmtId="0" fontId="30" fillId="10" borderId="75" xfId="0" applyFont="1" applyFill="1" applyBorder="1" applyAlignment="1" applyProtection="1">
      <alignment horizontal="left" vertical="center"/>
    </xf>
    <xf numFmtId="0" fontId="30" fillId="12" borderId="33" xfId="0" applyFont="1" applyFill="1" applyBorder="1" applyAlignment="1" applyProtection="1">
      <alignment horizontal="left" vertical="center"/>
    </xf>
    <xf numFmtId="0" fontId="30" fillId="12" borderId="42" xfId="0" applyFont="1" applyFill="1" applyBorder="1" applyAlignment="1" applyProtection="1">
      <alignment horizontal="left" vertical="center"/>
    </xf>
    <xf numFmtId="0" fontId="31" fillId="10" borderId="42" xfId="0" applyFont="1" applyFill="1" applyBorder="1" applyAlignment="1" applyProtection="1">
      <alignment horizontal="left" vertical="center"/>
    </xf>
    <xf numFmtId="0" fontId="31" fillId="12" borderId="42" xfId="0" applyFont="1" applyFill="1" applyBorder="1" applyAlignment="1" applyProtection="1">
      <alignment horizontal="left" vertical="center"/>
    </xf>
    <xf numFmtId="17" fontId="47" fillId="0" borderId="9" xfId="0" applyNumberFormat="1" applyFont="1" applyBorder="1" applyAlignment="1" applyProtection="1">
      <alignment horizontal="center" vertical="center"/>
    </xf>
    <xf numFmtId="0" fontId="30" fillId="10" borderId="83" xfId="0" applyFont="1" applyFill="1" applyBorder="1" applyAlignment="1" applyProtection="1">
      <alignment horizontal="left" vertical="center"/>
    </xf>
    <xf numFmtId="0" fontId="30" fillId="10" borderId="80" xfId="0" applyFont="1" applyFill="1" applyBorder="1" applyAlignment="1" applyProtection="1">
      <alignment horizontal="left" vertical="center"/>
    </xf>
    <xf numFmtId="0" fontId="32" fillId="2" borderId="36" xfId="0" applyFont="1" applyFill="1" applyBorder="1" applyAlignment="1" applyProtection="1">
      <alignment horizontal="right" vertical="center"/>
    </xf>
    <xf numFmtId="0" fontId="32" fillId="2" borderId="37" xfId="0" applyFont="1" applyFill="1" applyBorder="1" applyAlignment="1" applyProtection="1">
      <alignment horizontal="right" vertical="center"/>
    </xf>
    <xf numFmtId="0" fontId="32" fillId="2" borderId="38" xfId="0" applyFont="1" applyFill="1" applyBorder="1" applyAlignment="1" applyProtection="1">
      <alignment horizontal="right" vertical="center"/>
    </xf>
    <xf numFmtId="0" fontId="32" fillId="2" borderId="39" xfId="0" applyFont="1" applyFill="1" applyBorder="1" applyAlignment="1" applyProtection="1">
      <alignment horizontal="right" vertical="center"/>
    </xf>
    <xf numFmtId="0" fontId="32" fillId="2" borderId="40" xfId="0" applyFont="1" applyFill="1" applyBorder="1" applyAlignment="1" applyProtection="1">
      <alignment horizontal="right" vertical="center"/>
    </xf>
    <xf numFmtId="0" fontId="32" fillId="2" borderId="41" xfId="0" applyFont="1" applyFill="1" applyBorder="1" applyAlignment="1" applyProtection="1">
      <alignment horizontal="right" vertical="center"/>
    </xf>
  </cellXfs>
  <cellStyles count="13">
    <cellStyle name="Moeda" xfId="12" builtinId="4"/>
    <cellStyle name="Normal" xfId="0" builtinId="0"/>
    <cellStyle name="Normal 2" xfId="5"/>
    <cellStyle name="Normal 3" xfId="8"/>
    <cellStyle name="Normal 5" xfId="1"/>
    <cellStyle name="Normal_ORCEESCCB" xfId="11"/>
    <cellStyle name="Normal_QCI E CRONOGRAMA GERAL - Área 2 - Rev. 04" xfId="10"/>
    <cellStyle name="Porcentagem 2" xfId="2"/>
    <cellStyle name="Porcentagem 3" xfId="7"/>
    <cellStyle name="Separador de milhares 2" xfId="3"/>
    <cellStyle name="TableStyleLight1" xfId="4"/>
    <cellStyle name="Vírgula 2" xfId="6"/>
    <cellStyle name="Vírgula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423333</xdr:colOff>
      <xdr:row>1</xdr:row>
      <xdr:rowOff>52916</xdr:rowOff>
    </xdr:from>
    <xdr:to>
      <xdr:col>7</xdr:col>
      <xdr:colOff>232833</xdr:colOff>
      <xdr:row>4</xdr:row>
      <xdr:rowOff>195791</xdr:rowOff>
    </xdr:to>
    <xdr:pic>
      <xdr:nvPicPr>
        <xdr:cNvPr id="4" name="Imagem 18" descr="cabeçalho_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5583" y="232833"/>
          <a:ext cx="2106083" cy="77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57151</xdr:colOff>
      <xdr:row>0</xdr:row>
      <xdr:rowOff>66676</xdr:rowOff>
    </xdr:from>
    <xdr:to>
      <xdr:col>49</xdr:col>
      <xdr:colOff>447676</xdr:colOff>
      <xdr:row>4</xdr:row>
      <xdr:rowOff>53418</xdr:rowOff>
    </xdr:to>
    <xdr:pic>
      <xdr:nvPicPr>
        <xdr:cNvPr id="3" name="Imagem 18" descr="cabeçalho_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1" y="66676"/>
          <a:ext cx="1924050" cy="710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53228</xdr:rowOff>
    </xdr:from>
    <xdr:to>
      <xdr:col>2</xdr:col>
      <xdr:colOff>265579</xdr:colOff>
      <xdr:row>3</xdr:row>
      <xdr:rowOff>266700</xdr:rowOff>
    </xdr:to>
    <xdr:pic>
      <xdr:nvPicPr>
        <xdr:cNvPr id="4" name="Imagem 18" descr="cabeçalho_3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38953"/>
          <a:ext cx="1875304" cy="613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I149"/>
  <sheetViews>
    <sheetView showGridLines="0" showZeros="0" view="pageBreakPreview" topLeftCell="A107" zoomScaleNormal="100" zoomScaleSheetLayoutView="100" workbookViewId="0">
      <selection activeCell="D78" sqref="D78"/>
    </sheetView>
  </sheetViews>
  <sheetFormatPr defaultColWidth="8.625" defaultRowHeight="14.25" customHeight="1"/>
  <cols>
    <col min="1" max="1" width="6.75" style="25" customWidth="1"/>
    <col min="2" max="2" width="9.75" style="25" customWidth="1"/>
    <col min="3" max="3" width="8.875" style="25" bestFit="1" customWidth="1"/>
    <col min="4" max="4" width="77.5" style="26" customWidth="1"/>
    <col min="5" max="5" width="10.5" style="27" customWidth="1"/>
    <col min="6" max="6" width="9.625" style="28" customWidth="1"/>
    <col min="7" max="7" width="10" style="29" customWidth="1"/>
    <col min="8" max="8" width="11.75" style="28" bestFit="1" customWidth="1"/>
    <col min="9" max="9" width="12.125" style="1" customWidth="1"/>
    <col min="10" max="10" width="8.625" style="1"/>
    <col min="11" max="239" width="8.625" style="2"/>
  </cols>
  <sheetData>
    <row r="1" spans="1:243" ht="14.25" customHeight="1">
      <c r="A1" s="39"/>
      <c r="B1" s="53"/>
      <c r="C1" s="53"/>
      <c r="D1" s="54"/>
      <c r="E1" s="55"/>
      <c r="F1" s="56"/>
      <c r="G1" s="57"/>
      <c r="H1" s="57"/>
      <c r="IF1" s="2"/>
      <c r="IG1" s="2"/>
      <c r="IH1" s="2"/>
      <c r="II1" s="2"/>
    </row>
    <row r="2" spans="1:243" ht="16.5">
      <c r="A2" s="156" t="s">
        <v>75</v>
      </c>
      <c r="B2" s="3"/>
      <c r="C2" s="4"/>
      <c r="D2" s="5"/>
      <c r="E2" s="40"/>
      <c r="F2" s="6"/>
      <c r="G2" s="7"/>
      <c r="H2" s="58"/>
    </row>
    <row r="3" spans="1:243" ht="16.5">
      <c r="A3" s="156" t="s">
        <v>299</v>
      </c>
      <c r="B3" s="3"/>
      <c r="C3" s="4"/>
      <c r="D3" s="8"/>
      <c r="E3" s="12"/>
      <c r="F3" s="7"/>
      <c r="G3" s="10"/>
      <c r="H3" s="58"/>
    </row>
    <row r="4" spans="1:243" ht="16.5">
      <c r="A4" s="156" t="s">
        <v>76</v>
      </c>
      <c r="B4" s="3"/>
      <c r="C4" s="4"/>
      <c r="D4" s="8"/>
      <c r="E4" s="12"/>
      <c r="F4" s="7"/>
      <c r="G4" s="10"/>
      <c r="H4" s="58"/>
    </row>
    <row r="5" spans="1:243" ht="16.5">
      <c r="A5" s="156" t="s">
        <v>337</v>
      </c>
      <c r="B5" s="11"/>
      <c r="C5" s="11"/>
      <c r="D5" s="8"/>
      <c r="E5" s="12"/>
      <c r="F5" s="6"/>
      <c r="G5" s="7"/>
      <c r="H5" s="7"/>
    </row>
    <row r="6" spans="1:243" ht="26.25" customHeight="1" thickBot="1">
      <c r="A6" s="289" t="s">
        <v>77</v>
      </c>
      <c r="B6" s="290"/>
      <c r="C6" s="290"/>
      <c r="D6" s="290"/>
      <c r="E6" s="290"/>
      <c r="F6" s="290"/>
      <c r="G6" s="290"/>
      <c r="H6" s="290"/>
    </row>
    <row r="7" spans="1:243" s="15" customFormat="1" ht="45.2" customHeight="1" thickBot="1">
      <c r="A7" s="146" t="s">
        <v>0</v>
      </c>
      <c r="B7" s="147" t="s">
        <v>1</v>
      </c>
      <c r="C7" s="147" t="s">
        <v>2</v>
      </c>
      <c r="D7" s="148" t="s">
        <v>3</v>
      </c>
      <c r="E7" s="149" t="s">
        <v>4</v>
      </c>
      <c r="F7" s="150" t="s">
        <v>5</v>
      </c>
      <c r="G7" s="151" t="s">
        <v>6</v>
      </c>
      <c r="H7" s="152" t="s">
        <v>7</v>
      </c>
      <c r="I7" s="14"/>
      <c r="J7" s="14"/>
    </row>
    <row r="8" spans="1:243" ht="16.5" customHeight="1">
      <c r="A8" s="140" t="s">
        <v>26</v>
      </c>
      <c r="B8" s="141"/>
      <c r="C8" s="141"/>
      <c r="D8" s="157" t="s">
        <v>8</v>
      </c>
      <c r="E8" s="142"/>
      <c r="F8" s="143"/>
      <c r="G8" s="144"/>
      <c r="H8" s="145"/>
    </row>
    <row r="9" spans="1:243" ht="16.5" customHeight="1">
      <c r="A9" s="50" t="s">
        <v>9</v>
      </c>
      <c r="B9" s="244" t="s">
        <v>46</v>
      </c>
      <c r="C9" s="231" t="s">
        <v>10</v>
      </c>
      <c r="D9" s="232" t="s">
        <v>45</v>
      </c>
      <c r="E9" s="235" t="s">
        <v>11</v>
      </c>
      <c r="F9" s="236">
        <f>Memória!AX9</f>
        <v>3</v>
      </c>
      <c r="G9" s="234">
        <v>413.76</v>
      </c>
      <c r="H9" s="193">
        <f>ROUND(F9*G9,2)</f>
        <v>1241.28</v>
      </c>
    </row>
    <row r="10" spans="1:243" s="2" customFormat="1" ht="35.25" customHeight="1">
      <c r="A10" s="50" t="s">
        <v>36</v>
      </c>
      <c r="B10" s="230">
        <v>93210</v>
      </c>
      <c r="C10" s="231" t="s">
        <v>10</v>
      </c>
      <c r="D10" s="232" t="s">
        <v>85</v>
      </c>
      <c r="E10" s="70" t="s">
        <v>11</v>
      </c>
      <c r="F10" s="191">
        <f>Memória!AX14</f>
        <v>12</v>
      </c>
      <c r="G10" s="233">
        <v>392.08</v>
      </c>
      <c r="H10" s="193">
        <f t="shared" ref="H10:H13" si="0">ROUND(F10*G10,2)</f>
        <v>4704.96</v>
      </c>
      <c r="I10" s="1"/>
      <c r="J10" s="1"/>
    </row>
    <row r="11" spans="1:243" s="2" customFormat="1" ht="33">
      <c r="A11" s="50" t="s">
        <v>37</v>
      </c>
      <c r="B11" s="244">
        <v>41598</v>
      </c>
      <c r="C11" s="231" t="s">
        <v>10</v>
      </c>
      <c r="D11" s="232" t="s">
        <v>157</v>
      </c>
      <c r="E11" s="235" t="s">
        <v>4</v>
      </c>
      <c r="F11" s="236">
        <f>Memória!AX19</f>
        <v>1</v>
      </c>
      <c r="G11" s="234">
        <v>1537.02</v>
      </c>
      <c r="H11" s="193">
        <f t="shared" si="0"/>
        <v>1537.02</v>
      </c>
      <c r="I11" s="1"/>
      <c r="J11" s="1"/>
    </row>
    <row r="12" spans="1:243" s="2" customFormat="1" ht="33">
      <c r="A12" s="50" t="s">
        <v>38</v>
      </c>
      <c r="B12" s="230">
        <v>95635</v>
      </c>
      <c r="C12" s="36" t="s">
        <v>10</v>
      </c>
      <c r="D12" s="82" t="s">
        <v>86</v>
      </c>
      <c r="E12" s="70" t="s">
        <v>4</v>
      </c>
      <c r="F12" s="191">
        <f>Memória!AX25</f>
        <v>1</v>
      </c>
      <c r="G12" s="234">
        <v>143.82</v>
      </c>
      <c r="H12" s="193">
        <f t="shared" si="0"/>
        <v>143.82</v>
      </c>
      <c r="I12" s="1"/>
      <c r="J12" s="1"/>
    </row>
    <row r="13" spans="1:243" s="2" customFormat="1" ht="16.5">
      <c r="A13" s="50" t="s">
        <v>39</v>
      </c>
      <c r="B13" s="230">
        <v>95675</v>
      </c>
      <c r="C13" s="36" t="s">
        <v>10</v>
      </c>
      <c r="D13" s="82" t="s">
        <v>87</v>
      </c>
      <c r="E13" s="70" t="s">
        <v>4</v>
      </c>
      <c r="F13" s="191">
        <f>Memória!AX31</f>
        <v>1</v>
      </c>
      <c r="G13" s="234">
        <v>135.97</v>
      </c>
      <c r="H13" s="193">
        <f t="shared" si="0"/>
        <v>135.97</v>
      </c>
      <c r="I13" s="1"/>
      <c r="J13" s="1"/>
    </row>
    <row r="14" spans="1:243" s="2" customFormat="1" ht="16.5">
      <c r="A14" s="50"/>
      <c r="B14" s="38"/>
      <c r="C14" s="36"/>
      <c r="D14" s="77" t="s">
        <v>12</v>
      </c>
      <c r="E14" s="83" t="str">
        <f>A8</f>
        <v>1.</v>
      </c>
      <c r="F14" s="191"/>
      <c r="G14" s="192"/>
      <c r="H14" s="194">
        <f>SUM(H9:H13)</f>
        <v>7763.05</v>
      </c>
      <c r="I14" s="251">
        <f>ROUND(H14*(1+$E$111),2)</f>
        <v>9635.5</v>
      </c>
      <c r="J14" s="1"/>
    </row>
    <row r="15" spans="1:243" s="2" customFormat="1" ht="16.5">
      <c r="A15" s="50"/>
      <c r="B15" s="38"/>
      <c r="C15" s="36"/>
      <c r="D15" s="77"/>
      <c r="E15" s="68"/>
      <c r="F15" s="191"/>
      <c r="G15" s="192"/>
      <c r="H15" s="193"/>
      <c r="I15" s="1"/>
      <c r="J15" s="1"/>
    </row>
    <row r="16" spans="1:243" s="2" customFormat="1" ht="16.5">
      <c r="A16" s="49" t="s">
        <v>27</v>
      </c>
      <c r="B16" s="38"/>
      <c r="C16" s="36"/>
      <c r="D16" s="84" t="s">
        <v>78</v>
      </c>
      <c r="E16" s="70"/>
      <c r="F16" s="191"/>
      <c r="G16" s="192"/>
      <c r="H16" s="193"/>
      <c r="I16" s="1"/>
      <c r="J16" s="1"/>
    </row>
    <row r="17" spans="1:10" s="2" customFormat="1" ht="33">
      <c r="A17" s="50" t="s">
        <v>24</v>
      </c>
      <c r="B17" s="244" t="s">
        <v>44</v>
      </c>
      <c r="C17" s="231" t="s">
        <v>10</v>
      </c>
      <c r="D17" s="232" t="s">
        <v>158</v>
      </c>
      <c r="E17" s="235" t="s">
        <v>11</v>
      </c>
      <c r="F17" s="236">
        <f>Memória!AX38</f>
        <v>1676.1</v>
      </c>
      <c r="G17" s="234">
        <v>0.5</v>
      </c>
      <c r="H17" s="193">
        <f>ROUND(F17*G17,2)</f>
        <v>838.05</v>
      </c>
      <c r="I17" s="1"/>
      <c r="J17" s="1"/>
    </row>
    <row r="18" spans="1:10" s="2" customFormat="1" ht="33">
      <c r="A18" s="50" t="s">
        <v>17</v>
      </c>
      <c r="B18" s="230">
        <v>53786</v>
      </c>
      <c r="C18" s="231" t="s">
        <v>10</v>
      </c>
      <c r="D18" s="232" t="s">
        <v>91</v>
      </c>
      <c r="E18" s="235" t="s">
        <v>92</v>
      </c>
      <c r="F18" s="236">
        <f>Memória!AX44</f>
        <v>16</v>
      </c>
      <c r="G18" s="234">
        <v>31.13</v>
      </c>
      <c r="H18" s="193">
        <f>ROUND(F18*G18,2)</f>
        <v>498.08</v>
      </c>
      <c r="I18" s="1"/>
      <c r="J18" s="1"/>
    </row>
    <row r="19" spans="1:10" s="2" customFormat="1" ht="16.5">
      <c r="A19" s="50" t="s">
        <v>47</v>
      </c>
      <c r="B19" s="230">
        <v>72840</v>
      </c>
      <c r="C19" s="231" t="s">
        <v>10</v>
      </c>
      <c r="D19" s="232" t="s">
        <v>88</v>
      </c>
      <c r="E19" s="235" t="s">
        <v>89</v>
      </c>
      <c r="F19" s="236">
        <f>Memória!AX50</f>
        <v>628.53749999999991</v>
      </c>
      <c r="G19" s="234">
        <v>0.53</v>
      </c>
      <c r="H19" s="193">
        <f>ROUND(F19*G19,2)</f>
        <v>333.12</v>
      </c>
      <c r="I19" s="1"/>
      <c r="J19" s="1"/>
    </row>
    <row r="20" spans="1:10" s="2" customFormat="1" ht="16.5">
      <c r="A20" s="49"/>
      <c r="B20" s="38"/>
      <c r="C20" s="36"/>
      <c r="D20" s="77" t="s">
        <v>12</v>
      </c>
      <c r="E20" s="83" t="str">
        <f>A16</f>
        <v>2.</v>
      </c>
      <c r="F20" s="191"/>
      <c r="G20" s="192"/>
      <c r="H20" s="194">
        <f>SUM(H17:H19)</f>
        <v>1669.25</v>
      </c>
      <c r="I20" s="251">
        <f>ROUND(H20*(1+$E$111),2)</f>
        <v>2071.87</v>
      </c>
      <c r="J20" s="1"/>
    </row>
    <row r="21" spans="1:10" s="2" customFormat="1" ht="16.5">
      <c r="A21" s="49"/>
      <c r="B21" s="38"/>
      <c r="C21" s="36"/>
      <c r="D21" s="77"/>
      <c r="E21" s="83"/>
      <c r="F21" s="191"/>
      <c r="G21" s="192"/>
      <c r="H21" s="194"/>
      <c r="I21" s="1"/>
      <c r="J21" s="1"/>
    </row>
    <row r="22" spans="1:10" s="2" customFormat="1" ht="16.5">
      <c r="A22" s="49" t="s">
        <v>25</v>
      </c>
      <c r="B22" s="38"/>
      <c r="C22" s="36"/>
      <c r="D22" s="84" t="s">
        <v>79</v>
      </c>
      <c r="E22" s="70"/>
      <c r="F22" s="191"/>
      <c r="G22" s="192"/>
      <c r="H22" s="193"/>
      <c r="I22" s="1"/>
      <c r="J22" s="1"/>
    </row>
    <row r="23" spans="1:10" s="2" customFormat="1" ht="16.5">
      <c r="A23" s="50" t="s">
        <v>28</v>
      </c>
      <c r="B23" s="230">
        <v>99064</v>
      </c>
      <c r="C23" s="231" t="s">
        <v>10</v>
      </c>
      <c r="D23" s="232" t="s">
        <v>90</v>
      </c>
      <c r="E23" s="235" t="s">
        <v>13</v>
      </c>
      <c r="F23" s="236">
        <f>Memória!AX57</f>
        <v>154.51</v>
      </c>
      <c r="G23" s="234">
        <v>0.67</v>
      </c>
      <c r="H23" s="237">
        <f>ROUND(F23*G23,2)</f>
        <v>103.52</v>
      </c>
      <c r="I23" s="1"/>
      <c r="J23" s="1"/>
    </row>
    <row r="24" spans="1:10" s="2" customFormat="1" ht="35.25" customHeight="1">
      <c r="A24" s="50" t="s">
        <v>29</v>
      </c>
      <c r="B24" s="230">
        <v>94315</v>
      </c>
      <c r="C24" s="231" t="s">
        <v>10</v>
      </c>
      <c r="D24" s="232" t="s">
        <v>93</v>
      </c>
      <c r="E24" s="235" t="s">
        <v>16</v>
      </c>
      <c r="F24" s="236">
        <f>Memória!AX63</f>
        <v>75</v>
      </c>
      <c r="G24" s="234">
        <v>34.72</v>
      </c>
      <c r="H24" s="237">
        <f>ROUND(F24*G24,2)</f>
        <v>2604</v>
      </c>
      <c r="I24" s="1"/>
      <c r="J24" s="1"/>
    </row>
    <row r="25" spans="1:10" s="2" customFormat="1" ht="33">
      <c r="A25" s="50" t="s">
        <v>30</v>
      </c>
      <c r="B25" s="230">
        <v>96385</v>
      </c>
      <c r="C25" s="231" t="s">
        <v>10</v>
      </c>
      <c r="D25" s="232" t="s">
        <v>94</v>
      </c>
      <c r="E25" s="235" t="s">
        <v>16</v>
      </c>
      <c r="F25" s="236">
        <f>Memória!AX69</f>
        <v>75</v>
      </c>
      <c r="G25" s="234">
        <v>7.4</v>
      </c>
      <c r="H25" s="237">
        <f>ROUND(F25*G25,2)</f>
        <v>555</v>
      </c>
      <c r="I25" s="1"/>
      <c r="J25" s="1"/>
    </row>
    <row r="26" spans="1:10" s="2" customFormat="1" ht="16.5">
      <c r="A26" s="50" t="s">
        <v>31</v>
      </c>
      <c r="B26" s="230">
        <v>72840</v>
      </c>
      <c r="C26" s="231" t="s">
        <v>10</v>
      </c>
      <c r="D26" s="232" t="s">
        <v>88</v>
      </c>
      <c r="E26" s="235" t="s">
        <v>89</v>
      </c>
      <c r="F26" s="236">
        <f>Memória!AX75</f>
        <v>937.5</v>
      </c>
      <c r="G26" s="234">
        <v>0.53</v>
      </c>
      <c r="H26" s="237">
        <f>ROUND(F26*G26,2)</f>
        <v>496.88</v>
      </c>
      <c r="I26" s="1"/>
      <c r="J26" s="1"/>
    </row>
    <row r="27" spans="1:10" s="2" customFormat="1" ht="16.5">
      <c r="A27" s="49"/>
      <c r="B27" s="38"/>
      <c r="C27" s="36"/>
      <c r="D27" s="77" t="s">
        <v>12</v>
      </c>
      <c r="E27" s="83" t="str">
        <f>A22</f>
        <v>3.</v>
      </c>
      <c r="F27" s="191"/>
      <c r="G27" s="192"/>
      <c r="H27" s="194">
        <f>SUM(H23:H26)</f>
        <v>3759.4</v>
      </c>
      <c r="I27" s="251">
        <f>ROUND(H27*(1+$E$111),2)</f>
        <v>4666.17</v>
      </c>
      <c r="J27" s="1"/>
    </row>
    <row r="28" spans="1:10" s="2" customFormat="1" ht="16.5">
      <c r="A28" s="50"/>
      <c r="B28" s="38"/>
      <c r="C28" s="36"/>
      <c r="D28" s="82"/>
      <c r="E28" s="70"/>
      <c r="F28" s="191"/>
      <c r="G28" s="192"/>
      <c r="H28" s="193"/>
      <c r="I28" s="1"/>
      <c r="J28" s="1"/>
    </row>
    <row r="29" spans="1:10" s="2" customFormat="1" ht="16.5">
      <c r="A29" s="49" t="s">
        <v>32</v>
      </c>
      <c r="B29" s="38"/>
      <c r="C29" s="36"/>
      <c r="D29" s="84" t="s">
        <v>48</v>
      </c>
      <c r="E29" s="70"/>
      <c r="F29" s="191"/>
      <c r="G29" s="192"/>
      <c r="H29" s="193"/>
      <c r="I29" s="1"/>
      <c r="J29" s="1"/>
    </row>
    <row r="30" spans="1:10" s="2" customFormat="1" ht="16.5">
      <c r="A30" s="49" t="s">
        <v>33</v>
      </c>
      <c r="B30" s="38"/>
      <c r="C30" s="36"/>
      <c r="D30" s="84" t="s">
        <v>95</v>
      </c>
      <c r="E30" s="70"/>
      <c r="F30" s="191"/>
      <c r="G30" s="192"/>
      <c r="H30" s="193"/>
      <c r="I30" s="1"/>
      <c r="J30" s="1"/>
    </row>
    <row r="31" spans="1:10" s="2" customFormat="1" ht="16.5">
      <c r="A31" s="50" t="s">
        <v>34</v>
      </c>
      <c r="B31" s="230">
        <v>96527</v>
      </c>
      <c r="C31" s="36" t="s">
        <v>10</v>
      </c>
      <c r="D31" s="232" t="s">
        <v>98</v>
      </c>
      <c r="E31" s="70" t="s">
        <v>16</v>
      </c>
      <c r="F31" s="191">
        <f>Memória!AX83</f>
        <v>36.020699999999984</v>
      </c>
      <c r="G31" s="234">
        <v>118.34</v>
      </c>
      <c r="H31" s="193">
        <f t="shared" ref="H31:H34" si="1">ROUND(F31*G31,2)</f>
        <v>4262.6899999999996</v>
      </c>
      <c r="I31" s="1"/>
      <c r="J31" s="1"/>
    </row>
    <row r="32" spans="1:10" s="2" customFormat="1" ht="16.5">
      <c r="A32" s="50" t="s">
        <v>97</v>
      </c>
      <c r="B32" s="230">
        <v>95241</v>
      </c>
      <c r="C32" s="36" t="s">
        <v>10</v>
      </c>
      <c r="D32" s="82" t="s">
        <v>99</v>
      </c>
      <c r="E32" s="70" t="s">
        <v>11</v>
      </c>
      <c r="F32" s="191">
        <f>Memória!AX121</f>
        <v>120.069</v>
      </c>
      <c r="G32" s="234">
        <v>20.98</v>
      </c>
      <c r="H32" s="193">
        <f t="shared" si="1"/>
        <v>2519.0500000000002</v>
      </c>
      <c r="I32" s="1"/>
      <c r="J32" s="1"/>
    </row>
    <row r="33" spans="1:10" s="2" customFormat="1" ht="49.5">
      <c r="A33" s="50" t="s">
        <v>100</v>
      </c>
      <c r="B33" s="230">
        <v>94273</v>
      </c>
      <c r="C33" s="36" t="s">
        <v>10</v>
      </c>
      <c r="D33" s="82" t="s">
        <v>96</v>
      </c>
      <c r="E33" s="70" t="s">
        <v>13</v>
      </c>
      <c r="F33" s="191">
        <f>Memória!AX159</f>
        <v>154.51</v>
      </c>
      <c r="G33" s="234">
        <v>43.73</v>
      </c>
      <c r="H33" s="193">
        <f t="shared" si="1"/>
        <v>6756.72</v>
      </c>
      <c r="I33" s="1"/>
      <c r="J33" s="1"/>
    </row>
    <row r="34" spans="1:10" s="2" customFormat="1" ht="49.5">
      <c r="A34" s="50" t="s">
        <v>101</v>
      </c>
      <c r="B34" s="230">
        <v>94276</v>
      </c>
      <c r="C34" s="36" t="s">
        <v>10</v>
      </c>
      <c r="D34" s="82" t="s">
        <v>207</v>
      </c>
      <c r="E34" s="70" t="s">
        <v>13</v>
      </c>
      <c r="F34" s="191">
        <f>Memória!AX165</f>
        <v>368.58000000000004</v>
      </c>
      <c r="G34" s="234">
        <v>45.76</v>
      </c>
      <c r="H34" s="193">
        <f t="shared" si="1"/>
        <v>16866.22</v>
      </c>
      <c r="I34" s="1"/>
      <c r="J34" s="1"/>
    </row>
    <row r="35" spans="1:10" s="2" customFormat="1" ht="16.5">
      <c r="A35" s="50" t="s">
        <v>102</v>
      </c>
      <c r="B35" s="230">
        <v>96995</v>
      </c>
      <c r="C35" s="36" t="s">
        <v>10</v>
      </c>
      <c r="D35" s="81" t="s">
        <v>103</v>
      </c>
      <c r="E35" s="70" t="s">
        <v>16</v>
      </c>
      <c r="F35" s="191">
        <f>Memória!AX200</f>
        <v>21.696150000000003</v>
      </c>
      <c r="G35" s="234">
        <v>48.09</v>
      </c>
      <c r="H35" s="193">
        <f t="shared" ref="H35" si="2">ROUND(F35*G35,2)</f>
        <v>1043.3699999999999</v>
      </c>
      <c r="I35" s="1"/>
      <c r="J35" s="1"/>
    </row>
    <row r="36" spans="1:10" s="2" customFormat="1" ht="16.5">
      <c r="A36" s="50" t="s">
        <v>208</v>
      </c>
      <c r="B36" s="230">
        <v>72840</v>
      </c>
      <c r="C36" s="36" t="s">
        <v>10</v>
      </c>
      <c r="D36" s="82" t="s">
        <v>88</v>
      </c>
      <c r="E36" s="70" t="s">
        <v>89</v>
      </c>
      <c r="F36" s="191">
        <f>Memória!AX238</f>
        <v>179.05687499999976</v>
      </c>
      <c r="G36" s="234">
        <v>0.53</v>
      </c>
      <c r="H36" s="193">
        <f>ROUND(F36*G36,2)</f>
        <v>94.9</v>
      </c>
      <c r="I36" s="1"/>
      <c r="J36" s="1"/>
    </row>
    <row r="37" spans="1:10" s="2" customFormat="1" ht="16.5" customHeight="1">
      <c r="A37" s="65"/>
      <c r="B37" s="38"/>
      <c r="C37" s="36"/>
      <c r="D37" s="77"/>
      <c r="E37" s="83"/>
      <c r="F37" s="191"/>
      <c r="G37" s="192"/>
      <c r="H37" s="194"/>
      <c r="I37" s="1"/>
      <c r="J37" s="1"/>
    </row>
    <row r="38" spans="1:10" s="2" customFormat="1" ht="16.5">
      <c r="A38" s="85" t="s">
        <v>59</v>
      </c>
      <c r="B38" s="38"/>
      <c r="C38" s="36"/>
      <c r="D38" s="75" t="s">
        <v>80</v>
      </c>
      <c r="E38" s="70"/>
      <c r="F38" s="195"/>
      <c r="G38" s="192"/>
      <c r="H38" s="193"/>
      <c r="I38" s="1"/>
      <c r="J38" s="1"/>
    </row>
    <row r="39" spans="1:10" s="2" customFormat="1" ht="33">
      <c r="A39" s="50" t="s">
        <v>60</v>
      </c>
      <c r="B39" s="230">
        <v>100324</v>
      </c>
      <c r="C39" s="36" t="s">
        <v>10</v>
      </c>
      <c r="D39" s="232" t="s">
        <v>302</v>
      </c>
      <c r="E39" s="70" t="s">
        <v>16</v>
      </c>
      <c r="F39" s="195">
        <f>Memória!AX245</f>
        <v>60.461000000000013</v>
      </c>
      <c r="G39" s="234">
        <v>92.27</v>
      </c>
      <c r="H39" s="193">
        <f>ROUND(F39*G39,2)</f>
        <v>5578.74</v>
      </c>
      <c r="I39" s="212"/>
      <c r="J39" s="1"/>
    </row>
    <row r="40" spans="1:10" s="2" customFormat="1" ht="33">
      <c r="A40" s="50" t="s">
        <v>61</v>
      </c>
      <c r="B40" s="230">
        <v>96396</v>
      </c>
      <c r="C40" s="36" t="s">
        <v>10</v>
      </c>
      <c r="D40" s="82" t="s">
        <v>153</v>
      </c>
      <c r="E40" s="70" t="s">
        <v>16</v>
      </c>
      <c r="F40" s="195">
        <f>Memória!AX283</f>
        <v>96.737599999999986</v>
      </c>
      <c r="G40" s="234">
        <v>97.21</v>
      </c>
      <c r="H40" s="193">
        <f>ROUND(F40*G40,2)</f>
        <v>9403.86</v>
      </c>
      <c r="I40" s="1"/>
      <c r="J40" s="1"/>
    </row>
    <row r="41" spans="1:10" s="2" customFormat="1" ht="33">
      <c r="A41" s="50" t="s">
        <v>152</v>
      </c>
      <c r="B41" s="230">
        <v>93681</v>
      </c>
      <c r="C41" s="36" t="s">
        <v>10</v>
      </c>
      <c r="D41" s="232" t="s">
        <v>104</v>
      </c>
      <c r="E41" s="70" t="s">
        <v>11</v>
      </c>
      <c r="F41" s="195">
        <f>Memória!AX321</f>
        <v>1209.2199999999998</v>
      </c>
      <c r="G41" s="234">
        <v>64.56</v>
      </c>
      <c r="H41" s="193">
        <f>ROUND(F41*G41,2)</f>
        <v>78067.240000000005</v>
      </c>
      <c r="I41" s="212"/>
      <c r="J41" s="1"/>
    </row>
    <row r="42" spans="1:10" s="2" customFormat="1" ht="16.5" customHeight="1">
      <c r="A42" s="65"/>
      <c r="B42" s="38"/>
      <c r="C42" s="36"/>
      <c r="D42" s="77" t="s">
        <v>12</v>
      </c>
      <c r="E42" s="66" t="str">
        <f>A29</f>
        <v>4.</v>
      </c>
      <c r="F42" s="195"/>
      <c r="G42" s="192"/>
      <c r="H42" s="194">
        <f>SUM(H31:H41)</f>
        <v>124592.79000000001</v>
      </c>
      <c r="I42" s="251">
        <f>ROUND(H42*(1+$E$111),2)</f>
        <v>154644.57</v>
      </c>
      <c r="J42" s="1"/>
    </row>
    <row r="43" spans="1:10" s="2" customFormat="1" ht="16.5" customHeight="1">
      <c r="A43" s="65"/>
      <c r="B43" s="38"/>
      <c r="C43" s="36"/>
      <c r="D43" s="77"/>
      <c r="E43" s="83"/>
      <c r="F43" s="191"/>
      <c r="G43" s="192"/>
      <c r="H43" s="194"/>
      <c r="I43" s="1"/>
      <c r="J43" s="1"/>
    </row>
    <row r="44" spans="1:10" s="2" customFormat="1" ht="16.5">
      <c r="A44" s="135" t="s">
        <v>105</v>
      </c>
      <c r="B44" s="38"/>
      <c r="C44" s="36"/>
      <c r="D44" s="136" t="s">
        <v>120</v>
      </c>
      <c r="E44" s="69"/>
      <c r="F44" s="196"/>
      <c r="G44" s="192"/>
      <c r="H44" s="197"/>
      <c r="I44" s="1"/>
    </row>
    <row r="45" spans="1:10" s="2" customFormat="1" ht="16.5">
      <c r="A45" s="50" t="s">
        <v>106</v>
      </c>
      <c r="B45" s="230">
        <v>96527</v>
      </c>
      <c r="C45" s="36" t="s">
        <v>10</v>
      </c>
      <c r="D45" s="232" t="s">
        <v>98</v>
      </c>
      <c r="E45" s="70" t="s">
        <v>16</v>
      </c>
      <c r="F45" s="191">
        <f>Memória!AX360</f>
        <v>8.1</v>
      </c>
      <c r="G45" s="234">
        <v>118.34</v>
      </c>
      <c r="H45" s="193">
        <f t="shared" ref="H45" si="3">ROUND(F45*G45,2)</f>
        <v>958.55</v>
      </c>
      <c r="I45" s="1"/>
      <c r="J45" s="1"/>
    </row>
    <row r="46" spans="1:10" s="2" customFormat="1" ht="33">
      <c r="A46" s="50" t="s">
        <v>107</v>
      </c>
      <c r="B46" s="230">
        <v>91785</v>
      </c>
      <c r="C46" s="36" t="s">
        <v>10</v>
      </c>
      <c r="D46" s="232" t="s">
        <v>112</v>
      </c>
      <c r="E46" s="69" t="s">
        <v>13</v>
      </c>
      <c r="F46" s="196">
        <f>Memória!AX366</f>
        <v>90</v>
      </c>
      <c r="G46" s="234">
        <v>38.47</v>
      </c>
      <c r="H46" s="197">
        <f>ROUND(F46*G46,2)</f>
        <v>3462.3</v>
      </c>
      <c r="I46" s="1"/>
      <c r="J46" s="153"/>
    </row>
    <row r="47" spans="1:10" s="2" customFormat="1" ht="16.5">
      <c r="A47" s="50" t="s">
        <v>108</v>
      </c>
      <c r="B47" s="230">
        <v>96995</v>
      </c>
      <c r="C47" s="36" t="s">
        <v>10</v>
      </c>
      <c r="D47" s="81" t="s">
        <v>103</v>
      </c>
      <c r="E47" s="70" t="s">
        <v>16</v>
      </c>
      <c r="F47" s="191">
        <f>Memória!AX372</f>
        <v>8.1</v>
      </c>
      <c r="G47" s="234">
        <v>48.09</v>
      </c>
      <c r="H47" s="193">
        <f t="shared" ref="H47" si="4">ROUND(F47*G47,2)</f>
        <v>389.53</v>
      </c>
      <c r="I47" s="1"/>
      <c r="J47" s="1"/>
    </row>
    <row r="48" spans="1:10" s="2" customFormat="1" ht="16.5">
      <c r="A48" s="50" t="s">
        <v>109</v>
      </c>
      <c r="B48" s="230">
        <v>86914</v>
      </c>
      <c r="C48" s="36" t="s">
        <v>10</v>
      </c>
      <c r="D48" s="232" t="s">
        <v>300</v>
      </c>
      <c r="E48" s="69" t="s">
        <v>4</v>
      </c>
      <c r="F48" s="196">
        <f>Memória!AX378</f>
        <v>11</v>
      </c>
      <c r="G48" s="234">
        <v>36.17</v>
      </c>
      <c r="H48" s="197">
        <f>ROUND(F48*G48,2)</f>
        <v>397.87</v>
      </c>
      <c r="I48" s="1"/>
      <c r="J48" s="153"/>
    </row>
    <row r="49" spans="1:10" s="2" customFormat="1" ht="33">
      <c r="A49" s="50" t="s">
        <v>110</v>
      </c>
      <c r="B49" s="230">
        <v>89376</v>
      </c>
      <c r="C49" s="36" t="s">
        <v>10</v>
      </c>
      <c r="D49" s="82" t="s">
        <v>111</v>
      </c>
      <c r="E49" s="69" t="s">
        <v>4</v>
      </c>
      <c r="F49" s="196">
        <f>Memória!AX385</f>
        <v>11</v>
      </c>
      <c r="G49" s="234">
        <v>4.97</v>
      </c>
      <c r="H49" s="197">
        <f>ROUND(F49*G49,2)</f>
        <v>54.67</v>
      </c>
      <c r="I49" s="1"/>
      <c r="J49" s="153"/>
    </row>
    <row r="50" spans="1:10" s="2" customFormat="1" ht="49.5">
      <c r="A50" s="50" t="s">
        <v>117</v>
      </c>
      <c r="B50" s="230">
        <v>87496</v>
      </c>
      <c r="C50" s="36" t="s">
        <v>10</v>
      </c>
      <c r="D50" s="82" t="s">
        <v>217</v>
      </c>
      <c r="E50" s="70" t="s">
        <v>11</v>
      </c>
      <c r="F50" s="196">
        <f>Memória!AX392</f>
        <v>5.49</v>
      </c>
      <c r="G50" s="234">
        <v>76.510000000000005</v>
      </c>
      <c r="H50" s="197">
        <f>ROUND(F50*G50,2)</f>
        <v>420.04</v>
      </c>
      <c r="I50" s="1"/>
      <c r="J50" s="153"/>
    </row>
    <row r="51" spans="1:10" s="2" customFormat="1" ht="49.5">
      <c r="A51" s="50" t="s">
        <v>223</v>
      </c>
      <c r="B51" s="230">
        <v>87268</v>
      </c>
      <c r="C51" s="36" t="s">
        <v>10</v>
      </c>
      <c r="D51" s="82" t="s">
        <v>222</v>
      </c>
      <c r="E51" s="70" t="s">
        <v>11</v>
      </c>
      <c r="F51" s="196">
        <f>Memória!AX399</f>
        <v>5.49</v>
      </c>
      <c r="G51" s="234">
        <v>59.16</v>
      </c>
      <c r="H51" s="197">
        <f>ROUND(F51*G51,2)</f>
        <v>324.79000000000002</v>
      </c>
      <c r="I51" s="1"/>
      <c r="J51" s="153"/>
    </row>
    <row r="52" spans="1:10" s="2" customFormat="1" ht="16.5" customHeight="1">
      <c r="A52" s="65"/>
      <c r="B52" s="38"/>
      <c r="C52" s="36"/>
      <c r="D52" s="77" t="s">
        <v>12</v>
      </c>
      <c r="E52" s="66" t="str">
        <f>A44</f>
        <v>5.</v>
      </c>
      <c r="F52" s="195"/>
      <c r="G52" s="192"/>
      <c r="H52" s="194">
        <f>SUM(H45:H51)</f>
        <v>6007.75</v>
      </c>
      <c r="I52" s="251">
        <f>ROUND(H52*(1+$E$111),2)</f>
        <v>7456.82</v>
      </c>
      <c r="J52" s="1"/>
    </row>
    <row r="53" spans="1:10" s="2" customFormat="1" ht="16.5" customHeight="1">
      <c r="A53" s="65"/>
      <c r="B53" s="38"/>
      <c r="C53" s="36"/>
      <c r="D53" s="77"/>
      <c r="E53" s="83"/>
      <c r="F53" s="191"/>
      <c r="G53" s="192"/>
      <c r="H53" s="194"/>
      <c r="I53" s="1"/>
      <c r="J53" s="1"/>
    </row>
    <row r="54" spans="1:10" s="2" customFormat="1" ht="16.5">
      <c r="A54" s="135" t="s">
        <v>19</v>
      </c>
      <c r="B54" s="38"/>
      <c r="C54" s="36"/>
      <c r="D54" s="136" t="s">
        <v>121</v>
      </c>
      <c r="E54" s="69"/>
      <c r="F54" s="196"/>
      <c r="G54" s="192"/>
      <c r="H54" s="197"/>
      <c r="I54" s="1"/>
    </row>
    <row r="55" spans="1:10" s="2" customFormat="1" ht="16.5">
      <c r="A55" s="50" t="s">
        <v>20</v>
      </c>
      <c r="B55" s="230">
        <v>96527</v>
      </c>
      <c r="C55" s="36" t="s">
        <v>10</v>
      </c>
      <c r="D55" s="232" t="s">
        <v>98</v>
      </c>
      <c r="E55" s="70" t="s">
        <v>16</v>
      </c>
      <c r="F55" s="191">
        <f>Memória!AX407</f>
        <v>2.6999999999999997</v>
      </c>
      <c r="G55" s="234">
        <v>118.34</v>
      </c>
      <c r="H55" s="193">
        <f t="shared" ref="H55" si="5">ROUND(F55*G55,2)</f>
        <v>319.52</v>
      </c>
      <c r="I55" s="1"/>
      <c r="J55" s="153"/>
    </row>
    <row r="56" spans="1:10" s="2" customFormat="1" ht="33">
      <c r="A56" s="50" t="s">
        <v>114</v>
      </c>
      <c r="B56" s="230">
        <v>91793</v>
      </c>
      <c r="C56" s="36" t="s">
        <v>10</v>
      </c>
      <c r="D56" s="232" t="s">
        <v>128</v>
      </c>
      <c r="E56" s="69" t="s">
        <v>13</v>
      </c>
      <c r="F56" s="196">
        <f>Memória!AX413</f>
        <v>30</v>
      </c>
      <c r="G56" s="234">
        <v>72.77</v>
      </c>
      <c r="H56" s="197">
        <f t="shared" ref="H56:H57" si="6">ROUND(F56*G56,2)</f>
        <v>2183.1</v>
      </c>
      <c r="I56" s="1"/>
      <c r="J56" s="153"/>
    </row>
    <row r="57" spans="1:10" s="2" customFormat="1" ht="16.5">
      <c r="A57" s="50" t="s">
        <v>115</v>
      </c>
      <c r="B57" s="230">
        <v>86883</v>
      </c>
      <c r="C57" s="36" t="s">
        <v>10</v>
      </c>
      <c r="D57" s="82" t="s">
        <v>126</v>
      </c>
      <c r="E57" s="69" t="s">
        <v>4</v>
      </c>
      <c r="F57" s="196">
        <f>Memória!AX419</f>
        <v>1</v>
      </c>
      <c r="G57" s="234">
        <v>11.7</v>
      </c>
      <c r="H57" s="197">
        <f t="shared" si="6"/>
        <v>11.7</v>
      </c>
      <c r="I57" s="1"/>
      <c r="J57" s="153"/>
    </row>
    <row r="58" spans="1:10" s="2" customFormat="1" ht="32.25" customHeight="1">
      <c r="A58" s="50" t="s">
        <v>116</v>
      </c>
      <c r="B58" s="230">
        <v>89707</v>
      </c>
      <c r="C58" s="36" t="s">
        <v>10</v>
      </c>
      <c r="D58" s="82" t="s">
        <v>113</v>
      </c>
      <c r="E58" s="69" t="s">
        <v>4</v>
      </c>
      <c r="F58" s="196">
        <f>Memória!AX425</f>
        <v>1</v>
      </c>
      <c r="G58" s="234">
        <v>26.17</v>
      </c>
      <c r="H58" s="197">
        <f>ROUND(F58*G58,2)</f>
        <v>26.17</v>
      </c>
      <c r="I58" s="1"/>
      <c r="J58" s="153"/>
    </row>
    <row r="59" spans="1:10" s="2" customFormat="1" ht="16.5">
      <c r="A59" s="50" t="s">
        <v>127</v>
      </c>
      <c r="B59" s="230">
        <v>96995</v>
      </c>
      <c r="C59" s="36" t="s">
        <v>10</v>
      </c>
      <c r="D59" s="81" t="s">
        <v>103</v>
      </c>
      <c r="E59" s="70" t="s">
        <v>16</v>
      </c>
      <c r="F59" s="191">
        <f>Memória!AX431</f>
        <v>2.6999999999999997</v>
      </c>
      <c r="G59" s="234">
        <v>48.09</v>
      </c>
      <c r="H59" s="193">
        <f t="shared" ref="H59" si="7">ROUND(F59*G59,2)</f>
        <v>129.84</v>
      </c>
      <c r="I59" s="1"/>
      <c r="J59" s="1"/>
    </row>
    <row r="60" spans="1:10" s="2" customFormat="1" ht="16.5" customHeight="1">
      <c r="A60" s="65"/>
      <c r="B60" s="38"/>
      <c r="C60" s="36"/>
      <c r="D60" s="77" t="s">
        <v>12</v>
      </c>
      <c r="E60" s="66" t="str">
        <f>A54</f>
        <v>6.</v>
      </c>
      <c r="F60" s="195"/>
      <c r="G60" s="192"/>
      <c r="H60" s="194">
        <f>SUM(H55:H59)</f>
        <v>2670.33</v>
      </c>
      <c r="I60" s="251">
        <f>ROUND(H60*(1+$E$111),2)</f>
        <v>3314.41</v>
      </c>
      <c r="J60" s="1"/>
    </row>
    <row r="61" spans="1:10" s="2" customFormat="1" ht="16.5" customHeight="1">
      <c r="A61" s="65"/>
      <c r="B61" s="38"/>
      <c r="C61" s="36"/>
      <c r="D61" s="77"/>
      <c r="E61" s="69"/>
      <c r="F61" s="196"/>
      <c r="G61" s="192"/>
      <c r="H61" s="198"/>
      <c r="I61" s="1"/>
      <c r="J61" s="1"/>
    </row>
    <row r="62" spans="1:10" s="2" customFormat="1" ht="16.5">
      <c r="A62" s="135" t="s">
        <v>118</v>
      </c>
      <c r="B62" s="38"/>
      <c r="C62" s="36"/>
      <c r="D62" s="136" t="s">
        <v>130</v>
      </c>
      <c r="E62" s="69"/>
      <c r="F62" s="196"/>
      <c r="G62" s="192"/>
      <c r="H62" s="197"/>
      <c r="I62" s="1"/>
    </row>
    <row r="63" spans="1:10" s="2" customFormat="1" ht="16.5">
      <c r="A63" s="76" t="s">
        <v>119</v>
      </c>
      <c r="B63" s="230">
        <v>96527</v>
      </c>
      <c r="C63" s="36" t="s">
        <v>10</v>
      </c>
      <c r="D63" s="232" t="s">
        <v>98</v>
      </c>
      <c r="E63" s="70" t="s">
        <v>16</v>
      </c>
      <c r="F63" s="191">
        <f>Memória!AX438</f>
        <v>14.13</v>
      </c>
      <c r="G63" s="234">
        <v>118.34</v>
      </c>
      <c r="H63" s="193">
        <f t="shared" ref="H63:H64" si="8">ROUND(F63*G63,2)</f>
        <v>1672.14</v>
      </c>
      <c r="I63" s="1"/>
      <c r="J63" s="153"/>
    </row>
    <row r="64" spans="1:10" s="2" customFormat="1" ht="33">
      <c r="A64" s="76" t="s">
        <v>122</v>
      </c>
      <c r="B64" s="230">
        <v>91856</v>
      </c>
      <c r="C64" s="36" t="s">
        <v>10</v>
      </c>
      <c r="D64" s="232" t="s">
        <v>301</v>
      </c>
      <c r="E64" s="70" t="s">
        <v>13</v>
      </c>
      <c r="F64" s="191">
        <f>Memória!AX444</f>
        <v>157</v>
      </c>
      <c r="G64" s="234">
        <v>9.5</v>
      </c>
      <c r="H64" s="197">
        <f t="shared" si="8"/>
        <v>1491.5</v>
      </c>
      <c r="I64" s="1"/>
      <c r="J64" s="153"/>
    </row>
    <row r="65" spans="1:10" s="2" customFormat="1" ht="33">
      <c r="A65" s="76" t="s">
        <v>123</v>
      </c>
      <c r="B65" s="230">
        <v>97887</v>
      </c>
      <c r="C65" s="36" t="s">
        <v>10</v>
      </c>
      <c r="D65" s="82" t="s">
        <v>133</v>
      </c>
      <c r="E65" s="69" t="s">
        <v>4</v>
      </c>
      <c r="F65" s="196">
        <f>Memória!AX450</f>
        <v>24</v>
      </c>
      <c r="G65" s="234">
        <v>220.94</v>
      </c>
      <c r="H65" s="197">
        <f t="shared" ref="H65" si="9">ROUND(F65*G65,2)</f>
        <v>5302.56</v>
      </c>
      <c r="I65" s="1"/>
      <c r="J65" s="153"/>
    </row>
    <row r="66" spans="1:10" s="2" customFormat="1" ht="16.5">
      <c r="A66" s="76" t="s">
        <v>124</v>
      </c>
      <c r="B66" s="230">
        <v>96995</v>
      </c>
      <c r="C66" s="36" t="s">
        <v>10</v>
      </c>
      <c r="D66" s="81" t="s">
        <v>103</v>
      </c>
      <c r="E66" s="70" t="s">
        <v>16</v>
      </c>
      <c r="F66" s="191">
        <f>Memória!AX457</f>
        <v>14.13</v>
      </c>
      <c r="G66" s="234">
        <v>48.09</v>
      </c>
      <c r="H66" s="193">
        <f t="shared" ref="H66:H77" si="10">ROUND(F66*G66,2)</f>
        <v>679.51</v>
      </c>
      <c r="I66" s="1"/>
      <c r="J66" s="1"/>
    </row>
    <row r="67" spans="1:10" s="2" customFormat="1" ht="49.5">
      <c r="A67" s="76" t="s">
        <v>125</v>
      </c>
      <c r="B67" s="230" t="s">
        <v>74</v>
      </c>
      <c r="C67" s="36" t="s">
        <v>10</v>
      </c>
      <c r="D67" s="238" t="s">
        <v>310</v>
      </c>
      <c r="E67" s="139" t="s">
        <v>4</v>
      </c>
      <c r="F67" s="195">
        <f>Memória!AX463</f>
        <v>1</v>
      </c>
      <c r="G67" s="234">
        <v>458.47</v>
      </c>
      <c r="H67" s="197">
        <f t="shared" si="10"/>
        <v>458.47</v>
      </c>
      <c r="I67" s="1"/>
      <c r="J67" s="153"/>
    </row>
    <row r="68" spans="1:10" s="2" customFormat="1" ht="33">
      <c r="A68" s="76" t="s">
        <v>226</v>
      </c>
      <c r="B68" s="230">
        <v>91935</v>
      </c>
      <c r="C68" s="36" t="s">
        <v>10</v>
      </c>
      <c r="D68" s="238" t="s">
        <v>313</v>
      </c>
      <c r="E68" s="139" t="s">
        <v>13</v>
      </c>
      <c r="F68" s="195">
        <f>Memória!AX469</f>
        <v>20</v>
      </c>
      <c r="G68" s="234">
        <v>14.82</v>
      </c>
      <c r="H68" s="197">
        <f t="shared" si="10"/>
        <v>296.39999999999998</v>
      </c>
      <c r="I68" s="1"/>
      <c r="J68" s="153"/>
    </row>
    <row r="69" spans="1:10" s="2" customFormat="1" ht="33">
      <c r="A69" s="76" t="s">
        <v>227</v>
      </c>
      <c r="B69" s="230">
        <v>92980</v>
      </c>
      <c r="C69" s="36" t="s">
        <v>10</v>
      </c>
      <c r="D69" s="238" t="s">
        <v>314</v>
      </c>
      <c r="E69" s="139" t="s">
        <v>13</v>
      </c>
      <c r="F69" s="195">
        <f>Memória!AX475</f>
        <v>20</v>
      </c>
      <c r="G69" s="234">
        <v>5.77</v>
      </c>
      <c r="H69" s="197">
        <f t="shared" si="10"/>
        <v>115.4</v>
      </c>
      <c r="I69" s="1"/>
      <c r="J69" s="153"/>
    </row>
    <row r="70" spans="1:10" s="2" customFormat="1" ht="33">
      <c r="A70" s="76" t="s">
        <v>228</v>
      </c>
      <c r="B70" s="230">
        <v>91929</v>
      </c>
      <c r="C70" s="36" t="s">
        <v>10</v>
      </c>
      <c r="D70" s="238" t="s">
        <v>315</v>
      </c>
      <c r="E70" s="139" t="s">
        <v>13</v>
      </c>
      <c r="F70" s="195">
        <f>Memória!AX481</f>
        <v>471</v>
      </c>
      <c r="G70" s="234">
        <v>4.68</v>
      </c>
      <c r="H70" s="197">
        <f t="shared" si="10"/>
        <v>2204.2800000000002</v>
      </c>
      <c r="I70" s="1"/>
      <c r="J70" s="153"/>
    </row>
    <row r="71" spans="1:10" s="2" customFormat="1" ht="16.5">
      <c r="A71" s="76" t="s">
        <v>229</v>
      </c>
      <c r="B71" s="230">
        <v>72344</v>
      </c>
      <c r="C71" s="36" t="s">
        <v>10</v>
      </c>
      <c r="D71" s="238" t="s">
        <v>312</v>
      </c>
      <c r="E71" s="139" t="s">
        <v>4</v>
      </c>
      <c r="F71" s="195">
        <f>Memória!AX487</f>
        <v>2</v>
      </c>
      <c r="G71" s="234">
        <v>469.67</v>
      </c>
      <c r="H71" s="197">
        <f t="shared" ref="H71" si="11">ROUND(F71*G71,2)</f>
        <v>939.34</v>
      </c>
      <c r="I71" s="1"/>
      <c r="J71" s="153"/>
    </row>
    <row r="72" spans="1:10" s="2" customFormat="1" ht="33">
      <c r="A72" s="76" t="s">
        <v>304</v>
      </c>
      <c r="B72" s="230" t="s">
        <v>319</v>
      </c>
      <c r="C72" s="36" t="s">
        <v>10</v>
      </c>
      <c r="D72" s="238" t="s">
        <v>320</v>
      </c>
      <c r="E72" s="139" t="s">
        <v>4</v>
      </c>
      <c r="F72" s="195">
        <f>Memória!AX493</f>
        <v>1</v>
      </c>
      <c r="G72" s="234">
        <v>45.62</v>
      </c>
      <c r="H72" s="197">
        <f t="shared" si="10"/>
        <v>45.62</v>
      </c>
      <c r="I72" s="1"/>
      <c r="J72" s="153"/>
    </row>
    <row r="73" spans="1:10" s="2" customFormat="1" ht="16.5">
      <c r="A73" s="76" t="s">
        <v>311</v>
      </c>
      <c r="B73" s="230">
        <v>93673</v>
      </c>
      <c r="C73" s="36" t="s">
        <v>10</v>
      </c>
      <c r="D73" s="238" t="s">
        <v>324</v>
      </c>
      <c r="E73" s="139" t="s">
        <v>4</v>
      </c>
      <c r="F73" s="195">
        <f>Memória!AX499</f>
        <v>1</v>
      </c>
      <c r="G73" s="234">
        <v>71.86</v>
      </c>
      <c r="H73" s="197">
        <f t="shared" si="10"/>
        <v>71.86</v>
      </c>
      <c r="I73" s="1"/>
      <c r="J73" s="153"/>
    </row>
    <row r="74" spans="1:10" s="2" customFormat="1" ht="16.5">
      <c r="A74" s="76" t="s">
        <v>321</v>
      </c>
      <c r="B74" s="230">
        <v>93673</v>
      </c>
      <c r="C74" s="36" t="s">
        <v>10</v>
      </c>
      <c r="D74" s="238" t="s">
        <v>325</v>
      </c>
      <c r="E74" s="139" t="s">
        <v>4</v>
      </c>
      <c r="F74" s="195">
        <f>Memória!AX505</f>
        <v>1</v>
      </c>
      <c r="G74" s="234">
        <v>71.86</v>
      </c>
      <c r="H74" s="197">
        <f t="shared" si="10"/>
        <v>71.86</v>
      </c>
      <c r="I74" s="1"/>
      <c r="J74" s="153"/>
    </row>
    <row r="75" spans="1:10" s="2" customFormat="1" ht="16.5">
      <c r="A75" s="76" t="s">
        <v>322</v>
      </c>
      <c r="B75" s="38" t="s">
        <v>335</v>
      </c>
      <c r="C75" s="36" t="s">
        <v>334</v>
      </c>
      <c r="D75" s="238" t="s">
        <v>333</v>
      </c>
      <c r="E75" s="139" t="s">
        <v>4</v>
      </c>
      <c r="F75" s="195">
        <f>Memória!AX511</f>
        <v>21</v>
      </c>
      <c r="G75" s="192">
        <v>662.53</v>
      </c>
      <c r="H75" s="197">
        <f t="shared" si="10"/>
        <v>13913.13</v>
      </c>
      <c r="I75" s="1"/>
      <c r="J75" s="153"/>
    </row>
    <row r="76" spans="1:10" s="2" customFormat="1" ht="33">
      <c r="A76" s="76" t="s">
        <v>323</v>
      </c>
      <c r="B76" s="38" t="s">
        <v>338</v>
      </c>
      <c r="C76" s="36" t="s">
        <v>334</v>
      </c>
      <c r="D76" s="238" t="s">
        <v>339</v>
      </c>
      <c r="E76" s="139" t="s">
        <v>4</v>
      </c>
      <c r="F76" s="195">
        <f>Memória!AX517</f>
        <v>21</v>
      </c>
      <c r="G76" s="192">
        <v>346.5</v>
      </c>
      <c r="H76" s="197">
        <f t="shared" si="10"/>
        <v>7276.5</v>
      </c>
      <c r="I76" s="1"/>
      <c r="J76" s="153"/>
    </row>
    <row r="77" spans="1:10" s="2" customFormat="1" ht="33">
      <c r="A77" s="76" t="s">
        <v>332</v>
      </c>
      <c r="B77" s="38">
        <v>83399</v>
      </c>
      <c r="C77" s="36" t="s">
        <v>10</v>
      </c>
      <c r="D77" s="238" t="s">
        <v>331</v>
      </c>
      <c r="E77" s="139" t="s">
        <v>4</v>
      </c>
      <c r="F77" s="195">
        <f>Memória!AX523</f>
        <v>2</v>
      </c>
      <c r="G77" s="192">
        <v>33.31</v>
      </c>
      <c r="H77" s="197">
        <f t="shared" si="10"/>
        <v>66.62</v>
      </c>
      <c r="I77" s="1"/>
      <c r="J77" s="153"/>
    </row>
    <row r="78" spans="1:10" s="2" customFormat="1" ht="16.5">
      <c r="A78" s="50"/>
      <c r="B78" s="38"/>
      <c r="C78" s="36"/>
      <c r="D78" s="77" t="s">
        <v>12</v>
      </c>
      <c r="E78" s="138" t="str">
        <f>A62</f>
        <v>7.</v>
      </c>
      <c r="F78" s="195"/>
      <c r="G78" s="192"/>
      <c r="H78" s="194">
        <f>SUM(H63:H77)</f>
        <v>34605.19</v>
      </c>
      <c r="I78" s="251">
        <f>(H78*(1+$E$111))</f>
        <v>42951.961828000007</v>
      </c>
    </row>
    <row r="79" spans="1:10" s="2" customFormat="1" ht="16.5">
      <c r="A79" s="76"/>
      <c r="B79" s="38"/>
      <c r="C79" s="36"/>
      <c r="D79" s="82"/>
      <c r="E79" s="139"/>
      <c r="F79" s="195"/>
      <c r="G79" s="192"/>
      <c r="H79" s="199"/>
      <c r="I79" s="1"/>
      <c r="J79" s="153"/>
    </row>
    <row r="80" spans="1:10" s="2" customFormat="1" ht="16.5">
      <c r="A80" s="49" t="s">
        <v>129</v>
      </c>
      <c r="B80" s="38"/>
      <c r="C80" s="36"/>
      <c r="D80" s="84" t="s">
        <v>139</v>
      </c>
      <c r="E80" s="70"/>
      <c r="F80" s="195"/>
      <c r="G80" s="192"/>
      <c r="H80" s="193"/>
      <c r="I80" s="1"/>
      <c r="J80" s="1"/>
    </row>
    <row r="81" spans="1:10" s="2" customFormat="1" ht="33">
      <c r="A81" s="50" t="s">
        <v>131</v>
      </c>
      <c r="B81" s="230">
        <v>92269</v>
      </c>
      <c r="C81" s="36" t="s">
        <v>10</v>
      </c>
      <c r="D81" s="238" t="s">
        <v>303</v>
      </c>
      <c r="E81" s="70" t="s">
        <v>11</v>
      </c>
      <c r="F81" s="195">
        <f>Memória!AX530</f>
        <v>28.160000000000004</v>
      </c>
      <c r="G81" s="234">
        <v>96.57</v>
      </c>
      <c r="H81" s="193">
        <f>ROUND(F81*G81,2)</f>
        <v>2719.41</v>
      </c>
      <c r="I81" s="1"/>
    </row>
    <row r="82" spans="1:10" s="2" customFormat="1" ht="34.5" customHeight="1">
      <c r="A82" s="50" t="s">
        <v>132</v>
      </c>
      <c r="B82" s="230">
        <v>94964</v>
      </c>
      <c r="C82" s="36" t="s">
        <v>10</v>
      </c>
      <c r="D82" s="238" t="s">
        <v>136</v>
      </c>
      <c r="E82" s="70" t="s">
        <v>16</v>
      </c>
      <c r="F82" s="195">
        <f>Memória!AX541</f>
        <v>19.546999999999997</v>
      </c>
      <c r="G82" s="234">
        <v>278.2</v>
      </c>
      <c r="H82" s="193">
        <f>ROUND(F82*G82,2)</f>
        <v>5437.98</v>
      </c>
      <c r="I82" s="1"/>
    </row>
    <row r="83" spans="1:10" s="2" customFormat="1" ht="16.5" customHeight="1">
      <c r="A83" s="65"/>
      <c r="B83" s="38"/>
      <c r="C83" s="36"/>
      <c r="D83" s="77" t="s">
        <v>12</v>
      </c>
      <c r="E83" s="66" t="str">
        <f>A80</f>
        <v>8.</v>
      </c>
      <c r="F83" s="191"/>
      <c r="G83" s="192"/>
      <c r="H83" s="194">
        <f>SUM(H81:H82)</f>
        <v>8157.3899999999994</v>
      </c>
      <c r="I83" s="251">
        <f>ROUND(H83*(1+$E$111),2)</f>
        <v>10124.950000000001</v>
      </c>
      <c r="J83" s="1"/>
    </row>
    <row r="84" spans="1:10" s="2" customFormat="1" ht="16.5" customHeight="1">
      <c r="A84" s="65"/>
      <c r="B84" s="38"/>
      <c r="C84" s="36"/>
      <c r="D84" s="77"/>
      <c r="E84" s="66"/>
      <c r="F84" s="191"/>
      <c r="G84" s="192"/>
      <c r="H84" s="194"/>
      <c r="I84" s="1"/>
      <c r="J84" s="1"/>
    </row>
    <row r="85" spans="1:10" s="2" customFormat="1" ht="16.5" customHeight="1">
      <c r="A85" s="49" t="s">
        <v>134</v>
      </c>
      <c r="B85" s="38"/>
      <c r="C85" s="36"/>
      <c r="D85" s="75" t="s">
        <v>137</v>
      </c>
      <c r="E85" s="68"/>
      <c r="F85" s="191"/>
      <c r="G85" s="192"/>
      <c r="H85" s="194"/>
      <c r="I85" s="1"/>
      <c r="J85" s="1"/>
    </row>
    <row r="86" spans="1:10" s="48" customFormat="1" ht="16.5">
      <c r="A86" s="50" t="s">
        <v>135</v>
      </c>
      <c r="B86" s="220">
        <v>43922</v>
      </c>
      <c r="C86" s="36" t="s">
        <v>241</v>
      </c>
      <c r="D86" s="81" t="s">
        <v>138</v>
      </c>
      <c r="E86" s="70" t="s">
        <v>252</v>
      </c>
      <c r="F86" s="191">
        <v>1</v>
      </c>
      <c r="G86" s="192">
        <f>Memória!AX553</f>
        <v>5819.9333333333334</v>
      </c>
      <c r="H86" s="193">
        <f>ROUND(F86*G86,2)</f>
        <v>5819.93</v>
      </c>
      <c r="I86" s="1"/>
      <c r="J86" s="47"/>
    </row>
    <row r="87" spans="1:10" s="2" customFormat="1" ht="16.5" customHeight="1">
      <c r="A87" s="65"/>
      <c r="B87" s="38"/>
      <c r="C87" s="36"/>
      <c r="D87" s="77" t="s">
        <v>12</v>
      </c>
      <c r="E87" s="66" t="str">
        <f>A85</f>
        <v>9.</v>
      </c>
      <c r="F87" s="195"/>
      <c r="G87" s="192"/>
      <c r="H87" s="194">
        <f>SUM(H86:H86)</f>
        <v>5819.93</v>
      </c>
      <c r="I87" s="251">
        <f>ROUND(H87*(1+$E$111),2)</f>
        <v>7223.7</v>
      </c>
      <c r="J87" s="1"/>
    </row>
    <row r="88" spans="1:10" s="2" customFormat="1" ht="16.5" customHeight="1">
      <c r="A88" s="65"/>
      <c r="B88" s="38"/>
      <c r="C88" s="36"/>
      <c r="D88" s="77"/>
      <c r="E88" s="66"/>
      <c r="F88" s="195"/>
      <c r="G88" s="192"/>
      <c r="H88" s="194"/>
      <c r="I88" s="1"/>
      <c r="J88" s="1"/>
    </row>
    <row r="89" spans="1:10" s="2" customFormat="1" ht="16.5">
      <c r="A89" s="85" t="s">
        <v>140</v>
      </c>
      <c r="B89" s="38"/>
      <c r="C89" s="36"/>
      <c r="D89" s="75" t="s">
        <v>81</v>
      </c>
      <c r="E89" s="70"/>
      <c r="F89" s="195"/>
      <c r="G89" s="192"/>
      <c r="H89" s="193"/>
      <c r="I89" s="1"/>
      <c r="J89" s="1"/>
    </row>
    <row r="90" spans="1:10" s="2" customFormat="1" ht="33">
      <c r="A90" s="169" t="s">
        <v>141</v>
      </c>
      <c r="B90" s="230">
        <v>100324</v>
      </c>
      <c r="C90" s="36" t="s">
        <v>10</v>
      </c>
      <c r="D90" s="232" t="s">
        <v>302</v>
      </c>
      <c r="E90" s="70" t="s">
        <v>16</v>
      </c>
      <c r="F90" s="191">
        <f>Memória!AX565</f>
        <v>2.6305000000000001</v>
      </c>
      <c r="G90" s="234">
        <v>92.27</v>
      </c>
      <c r="H90" s="193">
        <f>ROUND(F90*G90,2)</f>
        <v>242.72</v>
      </c>
      <c r="I90" s="1"/>
      <c r="J90" s="1"/>
    </row>
    <row r="91" spans="1:10" s="2" customFormat="1" ht="16.5">
      <c r="A91" s="169" t="s">
        <v>230</v>
      </c>
      <c r="B91" s="220">
        <v>43922</v>
      </c>
      <c r="C91" s="36" t="s">
        <v>241</v>
      </c>
      <c r="D91" s="81" t="s">
        <v>142</v>
      </c>
      <c r="E91" s="70" t="s">
        <v>11</v>
      </c>
      <c r="F91" s="195">
        <f>Memória!O568</f>
        <v>52.61</v>
      </c>
      <c r="G91" s="192">
        <f>Memória!AX571</f>
        <v>243.79666666666662</v>
      </c>
      <c r="H91" s="193">
        <f>ROUND(F91*G91,2)</f>
        <v>12826.14</v>
      </c>
      <c r="I91" s="1"/>
      <c r="J91" s="1"/>
    </row>
    <row r="92" spans="1:10" s="2" customFormat="1" ht="16.5" customHeight="1">
      <c r="A92" s="71"/>
      <c r="B92" s="72"/>
      <c r="C92" s="73"/>
      <c r="D92" s="77" t="s">
        <v>12</v>
      </c>
      <c r="E92" s="74" t="str">
        <f>A89</f>
        <v>10.</v>
      </c>
      <c r="F92" s="191"/>
      <c r="G92" s="192"/>
      <c r="H92" s="194">
        <f>SUM(H90:H91)</f>
        <v>13068.859999999999</v>
      </c>
      <c r="I92" s="251">
        <f>ROUND(H92*(1+$E$111),2)</f>
        <v>16221.07</v>
      </c>
      <c r="J92" s="1"/>
    </row>
    <row r="93" spans="1:10" s="35" customFormat="1" ht="16.5">
      <c r="A93" s="49"/>
      <c r="B93" s="38"/>
      <c r="C93" s="36"/>
      <c r="D93" s="81"/>
      <c r="E93" s="68"/>
      <c r="F93" s="191"/>
      <c r="G93" s="192"/>
      <c r="H93" s="194"/>
      <c r="I93" s="1"/>
      <c r="J93" s="37"/>
    </row>
    <row r="94" spans="1:10" s="2" customFormat="1" ht="18" customHeight="1">
      <c r="A94" s="49" t="s">
        <v>143</v>
      </c>
      <c r="B94" s="38"/>
      <c r="C94" s="36"/>
      <c r="D94" s="75" t="s">
        <v>82</v>
      </c>
      <c r="E94" s="68"/>
      <c r="F94" s="195"/>
      <c r="G94" s="192"/>
      <c r="H94" s="194"/>
      <c r="I94" s="1"/>
      <c r="J94" s="1"/>
    </row>
    <row r="95" spans="1:10" s="2" customFormat="1" ht="16.5">
      <c r="A95" s="50" t="s">
        <v>144</v>
      </c>
      <c r="B95" s="220">
        <v>43922</v>
      </c>
      <c r="C95" s="36" t="s">
        <v>241</v>
      </c>
      <c r="D95" s="81" t="s">
        <v>256</v>
      </c>
      <c r="E95" s="70" t="s">
        <v>145</v>
      </c>
      <c r="F95" s="195">
        <f>Memória!O586</f>
        <v>10</v>
      </c>
      <c r="G95" s="192">
        <f>Memória!AX583</f>
        <v>530.29999999999995</v>
      </c>
      <c r="H95" s="193">
        <f>ROUND(F95*G95,2)</f>
        <v>5303</v>
      </c>
      <c r="I95" s="1"/>
    </row>
    <row r="96" spans="1:10" s="2" customFormat="1" ht="16.5" customHeight="1">
      <c r="A96" s="71"/>
      <c r="B96" s="72"/>
      <c r="C96" s="73"/>
      <c r="D96" s="77" t="s">
        <v>12</v>
      </c>
      <c r="E96" s="74" t="str">
        <f>A94</f>
        <v>11.</v>
      </c>
      <c r="F96" s="195"/>
      <c r="G96" s="234"/>
      <c r="H96" s="194">
        <f>SUM(H95:H95)</f>
        <v>5303</v>
      </c>
      <c r="I96" s="251">
        <f>(H96*(1+$E$111))</f>
        <v>6582.0836000000008</v>
      </c>
      <c r="J96" s="1"/>
    </row>
    <row r="97" spans="1:10" s="2" customFormat="1" ht="16.5">
      <c r="A97" s="50"/>
      <c r="B97" s="230"/>
      <c r="C97" s="36"/>
      <c r="D97" s="137"/>
      <c r="E97" s="158"/>
      <c r="F97" s="195"/>
      <c r="G97" s="234"/>
      <c r="H97" s="194"/>
      <c r="I97" s="1"/>
    </row>
    <row r="98" spans="1:10" s="2" customFormat="1" ht="16.5" customHeight="1">
      <c r="A98" s="135" t="s">
        <v>146</v>
      </c>
      <c r="B98" s="230"/>
      <c r="C98" s="36"/>
      <c r="D98" s="75" t="s">
        <v>83</v>
      </c>
      <c r="E98" s="67"/>
      <c r="F98" s="195"/>
      <c r="G98" s="234"/>
      <c r="H98" s="200"/>
      <c r="I98" s="1"/>
    </row>
    <row r="99" spans="1:10" s="2" customFormat="1" ht="16.5">
      <c r="A99" s="76" t="s">
        <v>147</v>
      </c>
      <c r="B99" s="230">
        <v>98504</v>
      </c>
      <c r="C99" s="36" t="s">
        <v>10</v>
      </c>
      <c r="D99" s="82" t="s">
        <v>148</v>
      </c>
      <c r="E99" s="69" t="s">
        <v>11</v>
      </c>
      <c r="F99" s="201">
        <f>Memória!AX595</f>
        <v>306.45</v>
      </c>
      <c r="G99" s="234">
        <v>9.39</v>
      </c>
      <c r="H99" s="197">
        <f>ROUND(F99*G99,2)</f>
        <v>2877.57</v>
      </c>
      <c r="I99" s="1"/>
    </row>
    <row r="100" spans="1:10" s="2" customFormat="1" ht="16.5">
      <c r="A100" s="76" t="s">
        <v>231</v>
      </c>
      <c r="B100" s="230">
        <v>98509</v>
      </c>
      <c r="C100" s="36" t="s">
        <v>10</v>
      </c>
      <c r="D100" s="82" t="s">
        <v>150</v>
      </c>
      <c r="E100" s="70" t="s">
        <v>145</v>
      </c>
      <c r="F100" s="196">
        <f>Memória!AX600</f>
        <v>81</v>
      </c>
      <c r="G100" s="234">
        <v>28.81</v>
      </c>
      <c r="H100" s="197">
        <f>ROUND(F100*G100,2)</f>
        <v>2333.61</v>
      </c>
      <c r="I100" s="1"/>
    </row>
    <row r="101" spans="1:10" s="2" customFormat="1" ht="33">
      <c r="A101" s="76" t="s">
        <v>232</v>
      </c>
      <c r="B101" s="230">
        <v>98511</v>
      </c>
      <c r="C101" s="36" t="s">
        <v>10</v>
      </c>
      <c r="D101" s="82" t="s">
        <v>149</v>
      </c>
      <c r="E101" s="70" t="s">
        <v>145</v>
      </c>
      <c r="F101" s="196">
        <f>Memória!AX611</f>
        <v>24</v>
      </c>
      <c r="G101" s="234">
        <v>91.13</v>
      </c>
      <c r="H101" s="197">
        <f>ROUND(F101*G101,2)</f>
        <v>2187.12</v>
      </c>
      <c r="I101" s="1"/>
    </row>
    <row r="102" spans="1:10" s="2" customFormat="1" ht="16.5">
      <c r="A102" s="76"/>
      <c r="B102" s="230"/>
      <c r="C102" s="36"/>
      <c r="D102" s="77" t="s">
        <v>12</v>
      </c>
      <c r="E102" s="138" t="str">
        <f>A98</f>
        <v>12.</v>
      </c>
      <c r="F102" s="196"/>
      <c r="G102" s="234"/>
      <c r="H102" s="194">
        <f>SUM(H99:H101)</f>
        <v>7398.3</v>
      </c>
      <c r="I102" s="251">
        <f>(H102*(1+$E$111))</f>
        <v>9182.7699600000014</v>
      </c>
    </row>
    <row r="103" spans="1:10" s="2" customFormat="1" ht="16.5">
      <c r="A103" s="50"/>
      <c r="B103" s="230"/>
      <c r="C103" s="36"/>
      <c r="D103" s="137"/>
      <c r="E103" s="158"/>
      <c r="F103" s="195"/>
      <c r="G103" s="234"/>
      <c r="H103" s="194"/>
      <c r="I103" s="1"/>
    </row>
    <row r="104" spans="1:10" s="2" customFormat="1" ht="16.5" customHeight="1">
      <c r="A104" s="135" t="s">
        <v>21</v>
      </c>
      <c r="B104" s="38"/>
      <c r="C104" s="36"/>
      <c r="D104" s="75" t="s">
        <v>84</v>
      </c>
      <c r="E104" s="67"/>
      <c r="F104" s="195"/>
      <c r="G104" s="192"/>
      <c r="H104" s="200"/>
      <c r="I104" s="1"/>
    </row>
    <row r="105" spans="1:10" s="2" customFormat="1" ht="16.5">
      <c r="A105" s="76" t="s">
        <v>22</v>
      </c>
      <c r="B105" s="220">
        <v>43922</v>
      </c>
      <c r="C105" s="36" t="s">
        <v>241</v>
      </c>
      <c r="D105" s="82" t="s">
        <v>151</v>
      </c>
      <c r="E105" s="70" t="s">
        <v>274</v>
      </c>
      <c r="F105" s="201">
        <f>Memória!O628</f>
        <v>1</v>
      </c>
      <c r="G105" s="192">
        <f>Memória!AX625</f>
        <v>9480</v>
      </c>
      <c r="H105" s="197">
        <f>ROUND(F105*G105,2)</f>
        <v>9480</v>
      </c>
      <c r="I105" s="1"/>
    </row>
    <row r="106" spans="1:10" s="2" customFormat="1" ht="16.5">
      <c r="A106" s="76" t="s">
        <v>23</v>
      </c>
      <c r="B106" s="220">
        <v>43922</v>
      </c>
      <c r="C106" s="36" t="s">
        <v>241</v>
      </c>
      <c r="D106" s="82" t="s">
        <v>264</v>
      </c>
      <c r="E106" s="70" t="s">
        <v>274</v>
      </c>
      <c r="F106" s="196">
        <f>Memória!O638</f>
        <v>1</v>
      </c>
      <c r="G106" s="192">
        <f>Memória!AX635</f>
        <v>4208.666666666667</v>
      </c>
      <c r="H106" s="197">
        <f>ROUND(F106*G106,2)</f>
        <v>4208.67</v>
      </c>
      <c r="I106" s="1"/>
    </row>
    <row r="107" spans="1:10" s="2" customFormat="1" ht="16.5">
      <c r="A107" s="76" t="s">
        <v>40</v>
      </c>
      <c r="B107" s="220">
        <v>43922</v>
      </c>
      <c r="C107" s="36" t="s">
        <v>241</v>
      </c>
      <c r="D107" s="82" t="s">
        <v>265</v>
      </c>
      <c r="E107" s="70" t="s">
        <v>274</v>
      </c>
      <c r="F107" s="196">
        <f>Memória!O662</f>
        <v>1</v>
      </c>
      <c r="G107" s="192">
        <f>Memória!AX659</f>
        <v>8641</v>
      </c>
      <c r="H107" s="197">
        <f>ROUND(F107*G107,2)</f>
        <v>8641</v>
      </c>
      <c r="I107" s="1"/>
    </row>
    <row r="108" spans="1:10" s="2" customFormat="1" ht="16.5">
      <c r="A108" s="76"/>
      <c r="B108" s="38"/>
      <c r="C108" s="36"/>
      <c r="D108" s="77" t="s">
        <v>12</v>
      </c>
      <c r="E108" s="138" t="str">
        <f>A104</f>
        <v>13.</v>
      </c>
      <c r="F108" s="196"/>
      <c r="G108" s="192"/>
      <c r="H108" s="194">
        <f>SUM(H105:H107)</f>
        <v>22329.67</v>
      </c>
      <c r="I108" s="251">
        <f>(H108*(1+$E$111))</f>
        <v>27715.586403999998</v>
      </c>
    </row>
    <row r="109" spans="1:10" s="2" customFormat="1" ht="17.25" thickBot="1">
      <c r="A109" s="50"/>
      <c r="B109" s="230"/>
      <c r="C109" s="231"/>
      <c r="D109" s="239"/>
      <c r="E109" s="240"/>
      <c r="F109" s="241"/>
      <c r="G109" s="234"/>
      <c r="H109" s="194"/>
      <c r="I109" s="1"/>
    </row>
    <row r="110" spans="1:10" s="2" customFormat="1" ht="16.5" customHeight="1">
      <c r="A110" s="159"/>
      <c r="B110" s="160"/>
      <c r="C110" s="160"/>
      <c r="D110" s="161" t="s">
        <v>14</v>
      </c>
      <c r="E110" s="162"/>
      <c r="F110" s="163"/>
      <c r="G110" s="163"/>
      <c r="H110" s="166">
        <f>H108+H102+H96+H92+H87+H83+H78+H60+H52+H42+H27+H20+H14</f>
        <v>243144.91</v>
      </c>
      <c r="I110" s="251">
        <f>I108+I102+I96+I92+I87+I83+I78+I60+I52+I42+I27+I20+I14</f>
        <v>301791.46179199999</v>
      </c>
      <c r="J110" s="1"/>
    </row>
    <row r="111" spans="1:10" s="2" customFormat="1" ht="16.5" customHeight="1">
      <c r="A111" s="41"/>
      <c r="B111" s="16"/>
      <c r="C111" s="16"/>
      <c r="D111" s="59" t="s">
        <v>15</v>
      </c>
      <c r="E111" s="61">
        <v>0.2412</v>
      </c>
      <c r="F111" s="60"/>
      <c r="G111" s="60"/>
      <c r="H111" s="167">
        <f>ROUND(H110*E111,2)</f>
        <v>58646.55</v>
      </c>
      <c r="I111" s="1"/>
      <c r="J111" s="1"/>
    </row>
    <row r="112" spans="1:10" s="2" customFormat="1" ht="16.5" customHeight="1" thickBot="1">
      <c r="A112" s="42"/>
      <c r="B112" s="43"/>
      <c r="C112" s="43"/>
      <c r="D112" s="62" t="s">
        <v>35</v>
      </c>
      <c r="E112" s="63"/>
      <c r="F112" s="64"/>
      <c r="G112" s="64"/>
      <c r="H112" s="168">
        <f>SUM(H110:H111)</f>
        <v>301791.46000000002</v>
      </c>
      <c r="I112" s="1"/>
      <c r="J112" s="1"/>
    </row>
    <row r="113" spans="1:240" ht="16.149999999999999" customHeight="1">
      <c r="A113" s="30"/>
      <c r="B113" s="30"/>
      <c r="C113" s="30"/>
      <c r="D113" s="31"/>
      <c r="E113" s="32"/>
      <c r="F113" s="88"/>
      <c r="G113" s="33"/>
      <c r="H113" s="34"/>
    </row>
    <row r="114" spans="1:240" ht="16.149999999999999" customHeight="1">
      <c r="A114" s="30"/>
      <c r="B114" s="30"/>
      <c r="C114" s="30"/>
      <c r="D114" s="31"/>
      <c r="E114" s="32"/>
      <c r="F114" s="89"/>
      <c r="G114" s="33"/>
      <c r="H114" s="34"/>
    </row>
    <row r="115" spans="1:240" ht="16.149999999999999" customHeight="1">
      <c r="A115" s="30"/>
      <c r="B115" s="30"/>
      <c r="C115" s="30"/>
      <c r="D115" s="31"/>
      <c r="E115" s="32"/>
      <c r="F115" s="89"/>
      <c r="G115" s="33"/>
      <c r="H115" s="34"/>
    </row>
    <row r="116" spans="1:240" ht="33">
      <c r="A116" s="17"/>
      <c r="B116" s="18"/>
      <c r="C116" s="154" t="s">
        <v>70</v>
      </c>
      <c r="D116" s="291" t="s">
        <v>71</v>
      </c>
      <c r="E116" s="291"/>
      <c r="F116" s="155" t="s">
        <v>72</v>
      </c>
      <c r="G116" s="51"/>
      <c r="H116" s="13"/>
    </row>
    <row r="117" spans="1:240" ht="16.5">
      <c r="A117" s="17"/>
      <c r="B117" s="18"/>
      <c r="C117" s="132" t="s">
        <v>10</v>
      </c>
      <c r="D117" s="292" t="s">
        <v>73</v>
      </c>
      <c r="E117" s="292"/>
      <c r="F117" s="245">
        <v>43831</v>
      </c>
      <c r="G117" s="51"/>
      <c r="H117" s="13"/>
    </row>
    <row r="118" spans="1:240" ht="16.5">
      <c r="A118" s="17"/>
      <c r="B118" s="18"/>
      <c r="C118" s="132" t="s">
        <v>10</v>
      </c>
      <c r="D118" s="292" t="s">
        <v>73</v>
      </c>
      <c r="E118" s="292"/>
      <c r="F118" s="245">
        <v>43891</v>
      </c>
      <c r="G118" s="51"/>
      <c r="H118" s="13"/>
    </row>
    <row r="119" spans="1:240" ht="16.5">
      <c r="A119" s="17"/>
      <c r="B119" s="18"/>
      <c r="C119" s="132" t="s">
        <v>334</v>
      </c>
      <c r="D119" s="292" t="s">
        <v>336</v>
      </c>
      <c r="E119" s="292"/>
      <c r="F119" s="245">
        <v>43891</v>
      </c>
      <c r="G119" s="51"/>
      <c r="H119" s="13"/>
    </row>
    <row r="120" spans="1:240" ht="14.25" customHeight="1">
      <c r="A120" s="46"/>
      <c r="B120" s="46"/>
      <c r="C120" s="4"/>
      <c r="D120" s="133"/>
      <c r="E120" s="133"/>
      <c r="F120" s="134"/>
      <c r="G120" s="44"/>
      <c r="H120" s="44"/>
      <c r="I120" s="44"/>
      <c r="K120" s="1"/>
      <c r="IF120" s="2"/>
    </row>
    <row r="121" spans="1:240" ht="14.25" customHeight="1">
      <c r="A121" s="20"/>
      <c r="B121" s="20"/>
      <c r="C121" s="19"/>
      <c r="D121" s="22"/>
      <c r="E121" s="23"/>
      <c r="F121" s="89"/>
      <c r="G121" s="7"/>
      <c r="H121" s="7"/>
    </row>
    <row r="122" spans="1:240" ht="14.25" customHeight="1">
      <c r="A122" s="20"/>
      <c r="B122" s="20"/>
      <c r="C122" s="19"/>
      <c r="D122" s="22"/>
      <c r="E122" s="23"/>
      <c r="F122" s="89"/>
      <c r="G122" s="7"/>
      <c r="H122" s="7"/>
    </row>
    <row r="123" spans="1:240" ht="15.4" hidden="1" customHeight="1">
      <c r="A123" s="20"/>
      <c r="B123" s="20"/>
      <c r="C123" s="283" t="s">
        <v>18</v>
      </c>
      <c r="D123" s="284"/>
      <c r="E123" s="7"/>
      <c r="F123" s="87"/>
      <c r="G123" s="7"/>
      <c r="H123" s="7"/>
    </row>
    <row r="124" spans="1:240" ht="9" hidden="1" customHeight="1">
      <c r="A124" s="20"/>
      <c r="B124" s="20"/>
      <c r="C124" s="285"/>
      <c r="D124" s="286"/>
      <c r="E124" s="7"/>
      <c r="F124" s="86"/>
      <c r="G124" s="7"/>
      <c r="H124" s="7"/>
    </row>
    <row r="125" spans="1:240" ht="6.75" hidden="1" customHeight="1">
      <c r="A125" s="20"/>
      <c r="B125" s="20"/>
      <c r="C125" s="285"/>
      <c r="D125" s="286"/>
      <c r="E125" s="7"/>
      <c r="F125" s="86"/>
      <c r="G125" s="7"/>
      <c r="H125" s="7"/>
    </row>
    <row r="126" spans="1:240" ht="8.25" hidden="1" customHeight="1">
      <c r="A126" s="20"/>
      <c r="B126" s="20"/>
      <c r="C126" s="285"/>
      <c r="D126" s="286"/>
      <c r="E126" s="7"/>
      <c r="F126" s="86"/>
      <c r="G126" s="7"/>
      <c r="H126" s="7"/>
    </row>
    <row r="127" spans="1:240" ht="5.25" hidden="1" customHeight="1">
      <c r="A127" s="20"/>
      <c r="B127" s="20"/>
      <c r="C127" s="285"/>
      <c r="D127" s="286"/>
      <c r="E127" s="7"/>
      <c r="F127" s="86"/>
      <c r="G127" s="7"/>
      <c r="H127" s="7"/>
    </row>
    <row r="128" spans="1:240" ht="25.15" hidden="1" customHeight="1" thickBot="1">
      <c r="A128" s="20"/>
      <c r="B128" s="20"/>
      <c r="C128" s="287"/>
      <c r="D128" s="288"/>
      <c r="E128" s="7"/>
      <c r="F128" s="86"/>
      <c r="G128" s="7"/>
      <c r="H128" s="7"/>
    </row>
    <row r="129" spans="1:8" ht="14.25" hidden="1" customHeight="1">
      <c r="A129" s="45"/>
      <c r="B129" s="45"/>
      <c r="C129" s="45"/>
      <c r="D129" s="21"/>
      <c r="E129" s="9"/>
      <c r="F129" s="86"/>
      <c r="G129" s="24"/>
      <c r="H129" s="7"/>
    </row>
    <row r="130" spans="1:8" ht="14.25" hidden="1" customHeight="1">
      <c r="A130" s="45"/>
      <c r="B130" s="45"/>
      <c r="C130" s="45"/>
      <c r="D130" s="21"/>
      <c r="E130" s="9"/>
      <c r="F130" s="86"/>
      <c r="G130" s="24"/>
      <c r="H130" s="7"/>
    </row>
    <row r="131" spans="1:8" ht="14.25" hidden="1" customHeight="1">
      <c r="A131" s="45"/>
      <c r="B131" s="45"/>
      <c r="C131" s="45"/>
      <c r="D131" s="21"/>
      <c r="E131" s="9"/>
      <c r="F131" s="52"/>
      <c r="G131" s="24"/>
      <c r="H131" s="7"/>
    </row>
    <row r="132" spans="1:8" ht="14.25" hidden="1" customHeight="1">
      <c r="A132" s="45"/>
      <c r="B132" s="45"/>
      <c r="C132" s="45"/>
      <c r="D132" s="21"/>
      <c r="E132" s="9"/>
      <c r="F132" s="52"/>
      <c r="G132" s="24"/>
      <c r="H132" s="7"/>
    </row>
    <row r="133" spans="1:8" ht="14.25" hidden="1" customHeight="1">
      <c r="A133" s="45"/>
      <c r="B133" s="45"/>
      <c r="C133" s="45"/>
      <c r="D133" s="21"/>
      <c r="E133" s="9"/>
      <c r="F133" s="86"/>
      <c r="G133" s="24"/>
      <c r="H133" s="7"/>
    </row>
    <row r="134" spans="1:8" ht="14.25" hidden="1" customHeight="1">
      <c r="A134" s="45"/>
      <c r="B134" s="45"/>
      <c r="C134" s="45"/>
      <c r="D134" s="21"/>
      <c r="E134" s="9"/>
      <c r="F134" s="86"/>
      <c r="G134" s="24"/>
      <c r="H134" s="7"/>
    </row>
    <row r="135" spans="1:8" ht="14.25" hidden="1" customHeight="1">
      <c r="A135" s="45"/>
      <c r="B135" s="45"/>
      <c r="C135" s="45"/>
      <c r="D135" s="21"/>
      <c r="E135" s="9"/>
      <c r="F135" s="52"/>
      <c r="G135" s="24"/>
      <c r="H135" s="7"/>
    </row>
    <row r="136" spans="1:8" ht="14.25" hidden="1" customHeight="1" thickBot="1">
      <c r="A136" s="46"/>
      <c r="B136" s="46"/>
      <c r="C136" s="46"/>
      <c r="D136" s="80"/>
      <c r="E136" s="44"/>
      <c r="F136" s="52"/>
      <c r="G136" s="44"/>
      <c r="H136" s="44"/>
    </row>
    <row r="137" spans="1:8" ht="16.5" hidden="1" customHeight="1">
      <c r="A137" s="46"/>
      <c r="B137" s="46"/>
      <c r="C137" s="46"/>
      <c r="D137" s="79" t="s">
        <v>43</v>
      </c>
      <c r="E137" s="44"/>
      <c r="F137" s="52"/>
      <c r="G137" s="44"/>
      <c r="H137" s="44"/>
    </row>
    <row r="138" spans="1:8" ht="16.5" hidden="1" customHeight="1">
      <c r="A138" s="46"/>
      <c r="B138" s="46"/>
      <c r="C138" s="46"/>
      <c r="D138" s="78" t="s">
        <v>41</v>
      </c>
      <c r="E138" s="44"/>
      <c r="F138" s="86"/>
      <c r="G138" s="44"/>
      <c r="H138" s="44"/>
    </row>
    <row r="139" spans="1:8" ht="16.5" hidden="1" customHeight="1">
      <c r="A139" s="46"/>
      <c r="B139" s="46"/>
      <c r="C139" s="46"/>
      <c r="D139" s="78" t="s">
        <v>42</v>
      </c>
      <c r="E139" s="44"/>
      <c r="F139" s="86"/>
      <c r="G139" s="44"/>
      <c r="H139" s="44"/>
    </row>
    <row r="146" spans="2:2" ht="14.25" customHeight="1">
      <c r="B146" s="209"/>
    </row>
    <row r="147" spans="2:2" ht="14.25" customHeight="1">
      <c r="B147" s="209"/>
    </row>
    <row r="148" spans="2:2" ht="14.25" customHeight="1">
      <c r="B148" s="209"/>
    </row>
    <row r="149" spans="2:2" ht="14.25" customHeight="1">
      <c r="B149" s="209"/>
    </row>
  </sheetData>
  <sheetProtection selectLockedCells="1" selectUnlockedCells="1"/>
  <mergeCells count="6">
    <mergeCell ref="C123:D128"/>
    <mergeCell ref="A6:H6"/>
    <mergeCell ref="D116:E116"/>
    <mergeCell ref="D117:E117"/>
    <mergeCell ref="D118:E118"/>
    <mergeCell ref="D119:E119"/>
  </mergeCells>
  <pageMargins left="0.78740157480314965" right="0.39370078740157483" top="0.78740157480314965" bottom="0.78740157480314965" header="0.78740157480314965" footer="0.78740157480314965"/>
  <pageSetup paperSize="9" scale="57" firstPageNumber="0" fitToHeight="0" orientation="portrait" r:id="rId1"/>
  <headerFooter scaleWithDoc="0" alignWithMargins="0"/>
  <rowBreaks count="2" manualBreakCount="2">
    <brk id="53" max="7" man="1"/>
    <brk id="103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82"/>
  <sheetViews>
    <sheetView view="pageBreakPreview" topLeftCell="A529" zoomScaleNormal="110" zoomScaleSheetLayoutView="100" workbookViewId="0">
      <selection activeCell="AS690" sqref="AS690"/>
    </sheetView>
  </sheetViews>
  <sheetFormatPr defaultRowHeight="13.5" customHeight="1"/>
  <cols>
    <col min="1" max="1" width="8.5" style="104" customWidth="1"/>
    <col min="2" max="14" width="2" style="103" customWidth="1"/>
    <col min="15" max="15" width="2.875" style="103" customWidth="1"/>
    <col min="16" max="16" width="2" style="103" customWidth="1"/>
    <col min="17" max="17" width="2.75" style="103" customWidth="1"/>
    <col min="18" max="19" width="2" style="103" customWidth="1"/>
    <col min="20" max="20" width="3" style="103" customWidth="1"/>
    <col min="21" max="22" width="2" style="103" customWidth="1"/>
    <col min="23" max="23" width="2.5" style="103" customWidth="1"/>
    <col min="24" max="24" width="2.625" style="103" customWidth="1"/>
    <col min="25" max="25" width="2.5" style="103" customWidth="1"/>
    <col min="26" max="26" width="2.375" style="103" customWidth="1"/>
    <col min="27" max="27" width="2.75" style="103" customWidth="1"/>
    <col min="28" max="28" width="2.25" style="103" customWidth="1"/>
    <col min="29" max="30" width="2" style="103" customWidth="1"/>
    <col min="31" max="31" width="2.375" style="103" bestFit="1" customWidth="1"/>
    <col min="32" max="33" width="2" style="103" customWidth="1"/>
    <col min="34" max="34" width="3.875" style="103" customWidth="1"/>
    <col min="35" max="45" width="2" style="103" customWidth="1"/>
    <col min="46" max="46" width="3" style="103" customWidth="1"/>
    <col min="47" max="47" width="3.625" style="103" customWidth="1"/>
    <col min="48" max="48" width="2" style="103" customWidth="1"/>
    <col min="49" max="49" width="7.125" style="104" customWidth="1"/>
    <col min="50" max="50" width="9.375" style="104" customWidth="1"/>
    <col min="51" max="16384" width="9" style="90"/>
  </cols>
  <sheetData>
    <row r="1" spans="1:50" ht="18.75" customHeight="1">
      <c r="A1" s="302" t="s">
        <v>326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4"/>
    </row>
    <row r="2" spans="1:50" ht="13.5" customHeight="1">
      <c r="A2" s="305" t="s">
        <v>154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306"/>
      <c r="AP2" s="306"/>
      <c r="AQ2" s="306"/>
      <c r="AR2" s="306"/>
      <c r="AS2" s="306"/>
      <c r="AT2" s="306"/>
      <c r="AU2" s="306"/>
      <c r="AV2" s="306"/>
      <c r="AW2" s="306"/>
      <c r="AX2" s="307"/>
    </row>
    <row r="3" spans="1:50" ht="6" customHeight="1">
      <c r="A3" s="91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3"/>
      <c r="AX3" s="94"/>
    </row>
    <row r="4" spans="1:50" s="98" customFormat="1" ht="18.75" customHeight="1">
      <c r="A4" s="164" t="str">
        <f>' Plan Orç. Total'!A3</f>
        <v>OBRA: CONSTRUÇÃO DA PRAÇA SÃO FRANCISCO - CORDEIRÓPOLIS/SP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6"/>
      <c r="AS4" s="96"/>
      <c r="AT4" s="96"/>
      <c r="AU4" s="96"/>
      <c r="AV4" s="96"/>
      <c r="AW4" s="96"/>
      <c r="AX4" s="97"/>
    </row>
    <row r="5" spans="1:50" s="98" customFormat="1" ht="18.75" customHeight="1">
      <c r="A5" s="165" t="str">
        <f>' Plan Orç. Total'!A4</f>
        <v>LOCAL: RUA JOSÉ FIRMINO, S/N, JARDIM SÃO FRANCISCO, CORDEIRÓPOLIS/SP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309" t="str">
        <f>' Plan Orç. Total'!A5</f>
        <v>DATA: 25/06/2020</v>
      </c>
      <c r="AS5" s="309"/>
      <c r="AT5" s="309"/>
      <c r="AU5" s="309"/>
      <c r="AV5" s="309"/>
      <c r="AW5" s="309"/>
      <c r="AX5" s="310"/>
    </row>
    <row r="6" spans="1:50" s="98" customFormat="1" ht="6" customHeight="1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2"/>
    </row>
    <row r="7" spans="1:50" s="98" customFormat="1" ht="18" customHeight="1">
      <c r="A7" s="170" t="s">
        <v>49</v>
      </c>
      <c r="B7" s="308" t="s">
        <v>50</v>
      </c>
      <c r="C7" s="308"/>
      <c r="D7" s="308"/>
      <c r="E7" s="308"/>
      <c r="F7" s="308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171" t="s">
        <v>51</v>
      </c>
      <c r="AX7" s="171" t="s">
        <v>52</v>
      </c>
    </row>
    <row r="8" spans="1:50" ht="12.75">
      <c r="A8" s="172" t="s">
        <v>26</v>
      </c>
      <c r="B8" s="301" t="str">
        <f>' Plan Orç. Total'!$D$8</f>
        <v>SERVIÇOS PRELIMINARES</v>
      </c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173"/>
      <c r="AX8" s="174"/>
    </row>
    <row r="9" spans="1:50" s="98" customFormat="1" ht="12.75">
      <c r="A9" s="175" t="s">
        <v>9</v>
      </c>
      <c r="B9" s="294" t="str">
        <f>' Plan Orç. Total'!$D$9</f>
        <v>PLACA DE OBRA EM CHAPA DE ACO GALVANIZADO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176" t="str">
        <f>AV12</f>
        <v>m²</v>
      </c>
      <c r="AX9" s="177">
        <f>AS12</f>
        <v>3</v>
      </c>
    </row>
    <row r="10" spans="1:50" s="98" customFormat="1" ht="12.75">
      <c r="A10" s="175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293"/>
      <c r="P10" s="293"/>
      <c r="Q10" s="293"/>
      <c r="R10" s="181"/>
      <c r="S10" s="293"/>
      <c r="T10" s="293"/>
      <c r="U10" s="293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82"/>
      <c r="AR10" s="181"/>
      <c r="AS10" s="293"/>
      <c r="AT10" s="293"/>
      <c r="AU10" s="293"/>
      <c r="AV10" s="186"/>
      <c r="AW10" s="182"/>
      <c r="AX10" s="180"/>
    </row>
    <row r="11" spans="1:50" s="98" customFormat="1" ht="12.75">
      <c r="A11" s="175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 t="s">
        <v>54</v>
      </c>
      <c r="O11" s="293">
        <v>1.5</v>
      </c>
      <c r="P11" s="293"/>
      <c r="Q11" s="293"/>
      <c r="R11" s="181" t="s">
        <v>55</v>
      </c>
      <c r="S11" s="293">
        <v>2</v>
      </c>
      <c r="T11" s="293"/>
      <c r="U11" s="293"/>
      <c r="V11" s="178" t="s">
        <v>56</v>
      </c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82"/>
      <c r="AR11" s="183" t="s">
        <v>57</v>
      </c>
      <c r="AS11" s="297">
        <f>O11*S11</f>
        <v>3</v>
      </c>
      <c r="AT11" s="297"/>
      <c r="AU11" s="297"/>
      <c r="AV11" s="184" t="s">
        <v>53</v>
      </c>
      <c r="AW11" s="182"/>
      <c r="AX11" s="180"/>
    </row>
    <row r="12" spans="1:50" s="98" customFormat="1" ht="12.75">
      <c r="A12" s="175"/>
      <c r="B12" s="185"/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2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 t="s">
        <v>58</v>
      </c>
      <c r="AO12" s="185"/>
      <c r="AP12" s="185"/>
      <c r="AQ12" s="182"/>
      <c r="AR12" s="181" t="s">
        <v>57</v>
      </c>
      <c r="AS12" s="293">
        <f>SUM(AS11)</f>
        <v>3</v>
      </c>
      <c r="AT12" s="293"/>
      <c r="AU12" s="293"/>
      <c r="AV12" s="186" t="str">
        <f>AV11</f>
        <v>m²</v>
      </c>
      <c r="AW12" s="182"/>
      <c r="AX12" s="180"/>
    </row>
    <row r="13" spans="1:50" s="98" customFormat="1" ht="12.75">
      <c r="A13" s="187"/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9"/>
      <c r="AX13" s="190"/>
    </row>
    <row r="14" spans="1:50" s="98" customFormat="1" ht="12.75">
      <c r="A14" s="175" t="s">
        <v>36</v>
      </c>
      <c r="B14" s="294" t="str">
        <f>' Plan Orç. Total'!$D$10</f>
        <v>EXECUÇÃO DE ESCRITÓRIO EM CANTEIRO DE OBRA EM CHAPA DE MADEIRA COMPENSADA, NÃO INCLUSO MOBILIÁRIO E EQUIPAMENTOS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176" t="str">
        <f>AV17</f>
        <v>m²</v>
      </c>
      <c r="AX14" s="177">
        <f>AS17</f>
        <v>12</v>
      </c>
    </row>
    <row r="15" spans="1:50" s="98" customFormat="1" ht="12.75">
      <c r="A15" s="175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293"/>
      <c r="P15" s="293"/>
      <c r="Q15" s="293"/>
      <c r="R15" s="181"/>
      <c r="S15" s="293"/>
      <c r="T15" s="293"/>
      <c r="U15" s="293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82"/>
      <c r="AR15" s="181"/>
      <c r="AS15" s="293"/>
      <c r="AT15" s="293"/>
      <c r="AU15" s="293"/>
      <c r="AV15" s="186"/>
      <c r="AW15" s="182"/>
      <c r="AX15" s="180"/>
    </row>
    <row r="16" spans="1:50" s="98" customFormat="1" ht="12.75">
      <c r="A16" s="175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 t="s">
        <v>54</v>
      </c>
      <c r="O16" s="293">
        <v>4</v>
      </c>
      <c r="P16" s="293"/>
      <c r="Q16" s="293"/>
      <c r="R16" s="181" t="s">
        <v>55</v>
      </c>
      <c r="S16" s="293">
        <v>3</v>
      </c>
      <c r="T16" s="293"/>
      <c r="U16" s="293"/>
      <c r="V16" s="178" t="s">
        <v>56</v>
      </c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82"/>
      <c r="AR16" s="183" t="s">
        <v>57</v>
      </c>
      <c r="AS16" s="297">
        <f>O16*S16</f>
        <v>12</v>
      </c>
      <c r="AT16" s="297"/>
      <c r="AU16" s="297"/>
      <c r="AV16" s="184" t="s">
        <v>53</v>
      </c>
      <c r="AW16" s="182"/>
      <c r="AX16" s="180"/>
    </row>
    <row r="17" spans="1:50" s="98" customFormat="1" ht="12.75">
      <c r="A17" s="175"/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2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 t="s">
        <v>58</v>
      </c>
      <c r="AO17" s="185"/>
      <c r="AP17" s="185"/>
      <c r="AQ17" s="182"/>
      <c r="AR17" s="181" t="s">
        <v>57</v>
      </c>
      <c r="AS17" s="293">
        <f>SUM(AS16)</f>
        <v>12</v>
      </c>
      <c r="AT17" s="293"/>
      <c r="AU17" s="293"/>
      <c r="AV17" s="186" t="str">
        <f>AV16</f>
        <v>m²</v>
      </c>
      <c r="AW17" s="182"/>
      <c r="AX17" s="180"/>
    </row>
    <row r="18" spans="1:50" s="98" customFormat="1" ht="12.75">
      <c r="A18" s="187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9"/>
      <c r="AX18" s="190"/>
    </row>
    <row r="19" spans="1:50" s="98" customFormat="1" ht="12.75">
      <c r="A19" s="175" t="s">
        <v>37</v>
      </c>
      <c r="B19" s="294" t="str">
        <f>' Plan Orç. Total'!D11</f>
        <v>ENTRADA PROVISORIA DE ENERGIA ELETRICA AEREA TRIFASICA 40A EM POSTE MADEIRA OU CONCRETO</v>
      </c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176" t="str">
        <f>AV23</f>
        <v>uni</v>
      </c>
      <c r="AX19" s="177">
        <f>AS23</f>
        <v>1</v>
      </c>
    </row>
    <row r="20" spans="1:50" s="98" customFormat="1" ht="12.75">
      <c r="A20" s="175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179"/>
      <c r="AX20" s="180"/>
    </row>
    <row r="21" spans="1:50" s="98" customFormat="1" ht="12.75">
      <c r="A21" s="175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293" t="s">
        <v>155</v>
      </c>
      <c r="P21" s="293"/>
      <c r="Q21" s="293"/>
      <c r="R21" s="181"/>
      <c r="S21" s="293"/>
      <c r="T21" s="293"/>
      <c r="U21" s="293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82"/>
      <c r="AR21" s="181"/>
      <c r="AS21" s="293"/>
      <c r="AT21" s="293"/>
      <c r="AU21" s="293"/>
      <c r="AV21" s="186"/>
      <c r="AW21" s="182"/>
      <c r="AX21" s="180"/>
    </row>
    <row r="22" spans="1:50" s="98" customFormat="1" ht="12.75">
      <c r="A22" s="175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 t="s">
        <v>54</v>
      </c>
      <c r="O22" s="293">
        <v>1</v>
      </c>
      <c r="P22" s="293"/>
      <c r="Q22" s="293"/>
      <c r="R22" s="178" t="s">
        <v>56</v>
      </c>
      <c r="S22" s="293"/>
      <c r="T22" s="293"/>
      <c r="U22" s="293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82"/>
      <c r="AR22" s="183" t="s">
        <v>57</v>
      </c>
      <c r="AS22" s="297">
        <f>O22</f>
        <v>1</v>
      </c>
      <c r="AT22" s="297"/>
      <c r="AU22" s="297"/>
      <c r="AV22" s="184" t="s">
        <v>156</v>
      </c>
      <c r="AW22" s="182"/>
      <c r="AX22" s="180"/>
    </row>
    <row r="23" spans="1:50" s="98" customFormat="1" ht="12.75">
      <c r="A23" s="17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2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 t="s">
        <v>58</v>
      </c>
      <c r="AO23" s="185"/>
      <c r="AP23" s="185"/>
      <c r="AQ23" s="182"/>
      <c r="AR23" s="181" t="s">
        <v>57</v>
      </c>
      <c r="AS23" s="293">
        <f>SUM(AS22)</f>
        <v>1</v>
      </c>
      <c r="AT23" s="293"/>
      <c r="AU23" s="293"/>
      <c r="AV23" s="186" t="str">
        <f>AV22</f>
        <v>uni</v>
      </c>
      <c r="AW23" s="182"/>
      <c r="AX23" s="180"/>
    </row>
    <row r="24" spans="1:50" s="98" customFormat="1" ht="12.75">
      <c r="A24" s="187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9"/>
      <c r="AX24" s="190"/>
    </row>
    <row r="25" spans="1:50" s="98" customFormat="1" ht="12.75">
      <c r="A25" s="175" t="s">
        <v>38</v>
      </c>
      <c r="B25" s="294" t="str">
        <f>' Plan Orç. Total'!D12</f>
        <v>KIT CAVALETE PARA MEDIÇÃO DE ÁGUA - ENTRADA PRINCIPAL, EM PVC SOLDÁVEL DN 25 (¾") FORNECIMENTO E INSTALAÇÃO (EXCLUSIVE HIDRÔMETRO)</v>
      </c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176" t="str">
        <f>AV29</f>
        <v>uni</v>
      </c>
      <c r="AX25" s="177">
        <f>AS29</f>
        <v>1</v>
      </c>
    </row>
    <row r="26" spans="1:50" s="98" customFormat="1" ht="12.75">
      <c r="A26" s="175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179"/>
      <c r="AX26" s="180"/>
    </row>
    <row r="27" spans="1:50" s="98" customFormat="1" ht="12.75">
      <c r="A27" s="175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293" t="s">
        <v>155</v>
      </c>
      <c r="P27" s="293"/>
      <c r="Q27" s="293"/>
      <c r="R27" s="181"/>
      <c r="S27" s="293"/>
      <c r="T27" s="293"/>
      <c r="U27" s="293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82"/>
      <c r="AR27" s="181"/>
      <c r="AS27" s="293"/>
      <c r="AT27" s="293"/>
      <c r="AU27" s="293"/>
      <c r="AV27" s="186"/>
      <c r="AW27" s="182"/>
      <c r="AX27" s="180"/>
    </row>
    <row r="28" spans="1:50" s="98" customFormat="1" ht="12.75">
      <c r="A28" s="175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 t="s">
        <v>54</v>
      </c>
      <c r="O28" s="293">
        <v>1</v>
      </c>
      <c r="P28" s="293"/>
      <c r="Q28" s="293"/>
      <c r="R28" s="178" t="s">
        <v>56</v>
      </c>
      <c r="S28" s="293"/>
      <c r="T28" s="293"/>
      <c r="U28" s="293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82"/>
      <c r="AR28" s="183" t="s">
        <v>57</v>
      </c>
      <c r="AS28" s="297">
        <f>O28</f>
        <v>1</v>
      </c>
      <c r="AT28" s="297"/>
      <c r="AU28" s="297"/>
      <c r="AV28" s="184" t="s">
        <v>156</v>
      </c>
      <c r="AW28" s="182"/>
      <c r="AX28" s="180"/>
    </row>
    <row r="29" spans="1:50" s="98" customFormat="1" ht="12.75">
      <c r="A29" s="17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2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 t="s">
        <v>58</v>
      </c>
      <c r="AO29" s="185"/>
      <c r="AP29" s="185"/>
      <c r="AQ29" s="182"/>
      <c r="AR29" s="181" t="s">
        <v>57</v>
      </c>
      <c r="AS29" s="293">
        <f>SUM(AS28)</f>
        <v>1</v>
      </c>
      <c r="AT29" s="293"/>
      <c r="AU29" s="293"/>
      <c r="AV29" s="186" t="str">
        <f>AV28</f>
        <v>uni</v>
      </c>
      <c r="AW29" s="182"/>
      <c r="AX29" s="180"/>
    </row>
    <row r="30" spans="1:50" s="98" customFormat="1" ht="12.75">
      <c r="A30" s="187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9"/>
      <c r="AX30" s="190"/>
    </row>
    <row r="31" spans="1:50" s="98" customFormat="1" ht="12.75">
      <c r="A31" s="175" t="s">
        <v>39</v>
      </c>
      <c r="B31" s="294" t="str">
        <f>' Plan Orç. Total'!D13</f>
        <v>HIDRÔMETRO DN 25 (¾ ), 5,0 M³/H FORNECIMENTO E INSTALAÇÃO</v>
      </c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176" t="str">
        <f>AV35</f>
        <v>uni</v>
      </c>
      <c r="AX31" s="177">
        <f>AS35</f>
        <v>1</v>
      </c>
    </row>
    <row r="32" spans="1:50" s="98" customFormat="1" ht="12.75">
      <c r="A32" s="175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179"/>
      <c r="AX32" s="180"/>
    </row>
    <row r="33" spans="1:50" s="98" customFormat="1" ht="12.75">
      <c r="A33" s="175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293" t="s">
        <v>155</v>
      </c>
      <c r="P33" s="293"/>
      <c r="Q33" s="293"/>
      <c r="R33" s="181"/>
      <c r="S33" s="293"/>
      <c r="T33" s="293"/>
      <c r="U33" s="293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82"/>
      <c r="AR33" s="181"/>
      <c r="AS33" s="293"/>
      <c r="AT33" s="293"/>
      <c r="AU33" s="293"/>
      <c r="AV33" s="186"/>
      <c r="AW33" s="182"/>
      <c r="AX33" s="180"/>
    </row>
    <row r="34" spans="1:50" s="98" customFormat="1" ht="12.75">
      <c r="A34" s="175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 t="s">
        <v>54</v>
      </c>
      <c r="O34" s="293">
        <v>1</v>
      </c>
      <c r="P34" s="293"/>
      <c r="Q34" s="293"/>
      <c r="R34" s="178" t="s">
        <v>56</v>
      </c>
      <c r="S34" s="293"/>
      <c r="T34" s="293"/>
      <c r="U34" s="293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82"/>
      <c r="AR34" s="183" t="s">
        <v>57</v>
      </c>
      <c r="AS34" s="297">
        <f>O34</f>
        <v>1</v>
      </c>
      <c r="AT34" s="297"/>
      <c r="AU34" s="297"/>
      <c r="AV34" s="184" t="s">
        <v>156</v>
      </c>
      <c r="AW34" s="182"/>
      <c r="AX34" s="180"/>
    </row>
    <row r="35" spans="1:50" s="98" customFormat="1" ht="12.75">
      <c r="A35" s="17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2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 t="s">
        <v>58</v>
      </c>
      <c r="AO35" s="185"/>
      <c r="AP35" s="185"/>
      <c r="AQ35" s="182"/>
      <c r="AR35" s="181" t="s">
        <v>57</v>
      </c>
      <c r="AS35" s="293">
        <f>SUM(AS34)</f>
        <v>1</v>
      </c>
      <c r="AT35" s="293"/>
      <c r="AU35" s="293"/>
      <c r="AV35" s="186" t="str">
        <f>AV34</f>
        <v>uni</v>
      </c>
      <c r="AW35" s="182"/>
      <c r="AX35" s="180"/>
    </row>
    <row r="36" spans="1:50" s="98" customFormat="1" ht="12.7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9"/>
      <c r="AX36" s="190"/>
    </row>
    <row r="37" spans="1:50" ht="12.75">
      <c r="A37" s="172" t="s">
        <v>27</v>
      </c>
      <c r="B37" s="301" t="str">
        <f>' Plan Orç. Total'!D16</f>
        <v>LIMPEZA TERRENO</v>
      </c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173"/>
      <c r="AX37" s="174"/>
    </row>
    <row r="38" spans="1:50" s="98" customFormat="1" ht="12.75">
      <c r="A38" s="175" t="s">
        <v>24</v>
      </c>
      <c r="B38" s="294" t="str">
        <f>' Plan Orç. Total'!D17</f>
        <v>LIMPEZA MECANIZADA DE TERRENO COM REMOCAO DE CAMADA VEGETAL, UTILIZANDO RETROESCAVADEIRA</v>
      </c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176" t="str">
        <f>AV42</f>
        <v>m²</v>
      </c>
      <c r="AX38" s="177">
        <f>AS42</f>
        <v>1676.1</v>
      </c>
    </row>
    <row r="39" spans="1:50" s="98" customFormat="1" ht="12.75">
      <c r="A39" s="175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179"/>
      <c r="AX39" s="180"/>
    </row>
    <row r="40" spans="1:50" s="98" customFormat="1" ht="12.75">
      <c r="A40" s="175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293" t="s">
        <v>159</v>
      </c>
      <c r="P40" s="293"/>
      <c r="Q40" s="293"/>
      <c r="R40" s="181"/>
      <c r="S40" s="293"/>
      <c r="T40" s="293"/>
      <c r="U40" s="293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82"/>
      <c r="AR40" s="181"/>
      <c r="AS40" s="293"/>
      <c r="AT40" s="293"/>
      <c r="AU40" s="293"/>
      <c r="AV40" s="186"/>
      <c r="AW40" s="182"/>
      <c r="AX40" s="180"/>
    </row>
    <row r="41" spans="1:50" s="98" customFormat="1" ht="12.75">
      <c r="A41" s="175"/>
      <c r="B41" s="185" t="s">
        <v>160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 t="s">
        <v>54</v>
      </c>
      <c r="O41" s="293">
        <v>1676.1</v>
      </c>
      <c r="P41" s="293"/>
      <c r="Q41" s="293"/>
      <c r="R41" s="181" t="s">
        <v>56</v>
      </c>
      <c r="S41" s="293"/>
      <c r="T41" s="293"/>
      <c r="U41" s="293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82"/>
      <c r="AR41" s="183" t="s">
        <v>57</v>
      </c>
      <c r="AS41" s="297">
        <f>O41</f>
        <v>1676.1</v>
      </c>
      <c r="AT41" s="297"/>
      <c r="AU41" s="297"/>
      <c r="AV41" s="184" t="s">
        <v>53</v>
      </c>
      <c r="AW41" s="182"/>
      <c r="AX41" s="180"/>
    </row>
    <row r="42" spans="1:50" s="98" customFormat="1" ht="12.75">
      <c r="A42" s="17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2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 t="s">
        <v>58</v>
      </c>
      <c r="AO42" s="185"/>
      <c r="AP42" s="185"/>
      <c r="AQ42" s="182"/>
      <c r="AR42" s="181" t="s">
        <v>57</v>
      </c>
      <c r="AS42" s="293">
        <f>SUM(AS41)</f>
        <v>1676.1</v>
      </c>
      <c r="AT42" s="293"/>
      <c r="AU42" s="293"/>
      <c r="AV42" s="186" t="str">
        <f>AV41</f>
        <v>m²</v>
      </c>
      <c r="AW42" s="182"/>
      <c r="AX42" s="180"/>
    </row>
    <row r="43" spans="1:50" s="98" customFormat="1" ht="12.75">
      <c r="A43" s="187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9"/>
      <c r="AX43" s="190"/>
    </row>
    <row r="44" spans="1:50" s="98" customFormat="1" ht="12.75">
      <c r="A44" s="175" t="s">
        <v>17</v>
      </c>
      <c r="B44" s="294" t="str">
        <f>' Plan Orç. Total'!D18</f>
        <v>RETROESCAVADEIRA SOBRE RODAS COM CARREGADEIRA, TRAÇÃO 4X4, POTÊNCIA LÍQ. 88 HP, CAÇAMBA CARREG. CAP. MÍN. 1 M3, CAÇAMBA RETRO CAP. 0,26 M3</v>
      </c>
      <c r="C44" s="294"/>
      <c r="D44" s="294"/>
      <c r="E44" s="294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176" t="str">
        <f>AV48</f>
        <v>h</v>
      </c>
      <c r="AX44" s="177">
        <f>AS48</f>
        <v>16</v>
      </c>
    </row>
    <row r="45" spans="1:50" s="98" customFormat="1" ht="12.75">
      <c r="A45" s="175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2"/>
      <c r="AM45" s="202"/>
      <c r="AN45" s="202"/>
      <c r="AO45" s="202"/>
      <c r="AP45" s="202"/>
      <c r="AQ45" s="202"/>
      <c r="AR45" s="202"/>
      <c r="AS45" s="202"/>
      <c r="AT45" s="202"/>
      <c r="AU45" s="202"/>
      <c r="AV45" s="202"/>
      <c r="AW45" s="179"/>
      <c r="AX45" s="180"/>
    </row>
    <row r="46" spans="1:50" s="98" customFormat="1" ht="12.75">
      <c r="A46" s="175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293" t="s">
        <v>161</v>
      </c>
      <c r="P46" s="293"/>
      <c r="Q46" s="293"/>
      <c r="R46" s="181"/>
      <c r="S46" s="293" t="s">
        <v>162</v>
      </c>
      <c r="T46" s="293"/>
      <c r="U46" s="293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82"/>
      <c r="AR46" s="181"/>
      <c r="AS46" s="293"/>
      <c r="AT46" s="293"/>
      <c r="AU46" s="293"/>
      <c r="AV46" s="186"/>
      <c r="AW46" s="182"/>
      <c r="AX46" s="180"/>
    </row>
    <row r="47" spans="1:50" s="98" customFormat="1" ht="12.75">
      <c r="A47" s="175"/>
      <c r="B47" s="185" t="s">
        <v>160</v>
      </c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 t="s">
        <v>54</v>
      </c>
      <c r="O47" s="293">
        <v>2</v>
      </c>
      <c r="P47" s="293"/>
      <c r="Q47" s="293"/>
      <c r="R47" s="181" t="s">
        <v>55</v>
      </c>
      <c r="S47" s="293">
        <v>8</v>
      </c>
      <c r="T47" s="293"/>
      <c r="U47" s="293"/>
      <c r="V47" s="178" t="s">
        <v>56</v>
      </c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82"/>
      <c r="AR47" s="183" t="s">
        <v>57</v>
      </c>
      <c r="AS47" s="297">
        <f>O47*S47</f>
        <v>16</v>
      </c>
      <c r="AT47" s="297"/>
      <c r="AU47" s="297"/>
      <c r="AV47" s="184" t="s">
        <v>163</v>
      </c>
      <c r="AW47" s="182"/>
      <c r="AX47" s="180"/>
    </row>
    <row r="48" spans="1:50" s="98" customFormat="1" ht="12.75">
      <c r="A48" s="17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2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 t="s">
        <v>58</v>
      </c>
      <c r="AO48" s="185"/>
      <c r="AP48" s="185"/>
      <c r="AQ48" s="182"/>
      <c r="AR48" s="181" t="s">
        <v>57</v>
      </c>
      <c r="AS48" s="293">
        <f>SUM(AS47)</f>
        <v>16</v>
      </c>
      <c r="AT48" s="293"/>
      <c r="AU48" s="293"/>
      <c r="AV48" s="186" t="str">
        <f>AV47</f>
        <v>h</v>
      </c>
      <c r="AW48" s="182"/>
      <c r="AX48" s="180"/>
    </row>
    <row r="49" spans="1:50" s="98" customFormat="1" ht="12.75">
      <c r="A49" s="187"/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9"/>
      <c r="AX49" s="190"/>
    </row>
    <row r="50" spans="1:50" s="98" customFormat="1" ht="12.75">
      <c r="A50" s="175" t="s">
        <v>47</v>
      </c>
      <c r="B50" s="294" t="str">
        <f>' Plan Orç. Total'!D19</f>
        <v>TRANSPORTE COMERCIAL COM CAMINHAO CARROCERIA 9 T, RODOVIA PAVIMENTADA</v>
      </c>
      <c r="C50" s="294"/>
      <c r="D50" s="294"/>
      <c r="E50" s="294"/>
      <c r="F50" s="294"/>
      <c r="G50" s="294"/>
      <c r="H50" s="294"/>
      <c r="I50" s="294"/>
      <c r="J50" s="294"/>
      <c r="K50" s="294"/>
      <c r="L50" s="294"/>
      <c r="M50" s="294"/>
      <c r="N50" s="294"/>
      <c r="O50" s="294"/>
      <c r="P50" s="294"/>
      <c r="Q50" s="294"/>
      <c r="R50" s="294"/>
      <c r="S50" s="294"/>
      <c r="T50" s="294"/>
      <c r="U50" s="294"/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176" t="str">
        <f>AV54</f>
        <v>T x KM</v>
      </c>
      <c r="AX50" s="177">
        <f>AS54</f>
        <v>628.53749999999991</v>
      </c>
    </row>
    <row r="51" spans="1:50" s="98" customFormat="1" ht="12.75">
      <c r="A51" s="175"/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02"/>
      <c r="AD51" s="202"/>
      <c r="AE51" s="202"/>
      <c r="AF51" s="202"/>
      <c r="AG51" s="202"/>
      <c r="AH51" s="202"/>
      <c r="AI51" s="202"/>
      <c r="AJ51" s="202"/>
      <c r="AK51" s="202"/>
      <c r="AL51" s="202"/>
      <c r="AM51" s="202"/>
      <c r="AN51" s="202"/>
      <c r="AO51" s="202"/>
      <c r="AP51" s="202"/>
      <c r="AQ51" s="202"/>
      <c r="AR51" s="202"/>
      <c r="AS51" s="202"/>
      <c r="AT51" s="202"/>
      <c r="AU51" s="202"/>
      <c r="AV51" s="202"/>
      <c r="AW51" s="179"/>
      <c r="AX51" s="180"/>
    </row>
    <row r="52" spans="1:50" s="98" customFormat="1" ht="12.75" customHeight="1">
      <c r="A52" s="175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205" t="s">
        <v>165</v>
      </c>
      <c r="O52" s="205"/>
      <c r="P52" s="205"/>
      <c r="Q52" s="205"/>
      <c r="R52" s="203"/>
      <c r="S52" s="204"/>
      <c r="T52" s="204"/>
      <c r="U52" s="204"/>
      <c r="V52" s="178"/>
      <c r="W52" s="293" t="s">
        <v>159</v>
      </c>
      <c r="X52" s="293"/>
      <c r="Y52" s="293"/>
      <c r="Z52" s="178"/>
      <c r="AA52" s="178"/>
      <c r="AB52" s="178"/>
      <c r="AC52" s="293" t="s">
        <v>164</v>
      </c>
      <c r="AD52" s="293"/>
      <c r="AE52" s="293"/>
      <c r="AF52" s="293"/>
      <c r="AG52" s="293"/>
      <c r="AH52" s="178"/>
      <c r="AI52" s="178"/>
      <c r="AJ52" s="296" t="s">
        <v>166</v>
      </c>
      <c r="AK52" s="296"/>
      <c r="AL52" s="178"/>
      <c r="AM52" s="178"/>
      <c r="AN52" s="178"/>
      <c r="AO52" s="178"/>
      <c r="AP52" s="178"/>
      <c r="AQ52" s="182"/>
      <c r="AR52" s="181"/>
      <c r="AS52" s="293"/>
      <c r="AT52" s="293"/>
      <c r="AU52" s="293"/>
      <c r="AV52" s="186"/>
      <c r="AW52" s="182"/>
      <c r="AX52" s="180"/>
    </row>
    <row r="53" spans="1:50" s="98" customFormat="1" ht="14.25" customHeight="1">
      <c r="A53" s="175"/>
      <c r="B53" s="185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 t="s">
        <v>54</v>
      </c>
      <c r="O53" s="293">
        <v>1.25</v>
      </c>
      <c r="P53" s="293"/>
      <c r="Q53" s="293"/>
      <c r="R53" s="293"/>
      <c r="S53" s="293"/>
      <c r="T53" s="204" t="s">
        <v>56</v>
      </c>
      <c r="U53" s="204" t="s">
        <v>55</v>
      </c>
      <c r="V53" s="178" t="s">
        <v>54</v>
      </c>
      <c r="W53" s="293">
        <v>1676.1</v>
      </c>
      <c r="X53" s="293"/>
      <c r="Y53" s="293"/>
      <c r="Z53" s="178" t="s">
        <v>56</v>
      </c>
      <c r="AA53" s="178" t="s">
        <v>55</v>
      </c>
      <c r="AB53" s="178" t="s">
        <v>54</v>
      </c>
      <c r="AC53" s="178"/>
      <c r="AD53" s="296">
        <v>0.03</v>
      </c>
      <c r="AE53" s="296"/>
      <c r="AF53" s="178"/>
      <c r="AG53" s="178"/>
      <c r="AH53" s="178" t="s">
        <v>56</v>
      </c>
      <c r="AI53" s="178" t="s">
        <v>55</v>
      </c>
      <c r="AJ53" s="296">
        <v>10</v>
      </c>
      <c r="AK53" s="296"/>
      <c r="AL53" s="178"/>
      <c r="AM53" s="178"/>
      <c r="AN53" s="178"/>
      <c r="AO53" s="178"/>
      <c r="AP53" s="178"/>
      <c r="AQ53" s="182"/>
      <c r="AR53" s="183" t="s">
        <v>57</v>
      </c>
      <c r="AS53" s="297">
        <f>(W53*AD53)*O53*AJ53</f>
        <v>628.53749999999991</v>
      </c>
      <c r="AT53" s="297"/>
      <c r="AU53" s="297"/>
      <c r="AV53" s="184" t="s">
        <v>171</v>
      </c>
      <c r="AW53" s="182"/>
      <c r="AX53" s="180"/>
    </row>
    <row r="54" spans="1:50" s="98" customFormat="1" ht="12.75">
      <c r="A54" s="17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2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 t="s">
        <v>58</v>
      </c>
      <c r="AO54" s="185"/>
      <c r="AP54" s="185"/>
      <c r="AQ54" s="182"/>
      <c r="AR54" s="181" t="s">
        <v>57</v>
      </c>
      <c r="AS54" s="293">
        <f>SUM(AS53)</f>
        <v>628.53749999999991</v>
      </c>
      <c r="AT54" s="293"/>
      <c r="AU54" s="293"/>
      <c r="AV54" s="186" t="str">
        <f>AV53</f>
        <v>T x KM</v>
      </c>
      <c r="AW54" s="182"/>
      <c r="AX54" s="180"/>
    </row>
    <row r="55" spans="1:50" s="98" customFormat="1" ht="12.75">
      <c r="A55" s="187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9"/>
      <c r="AX55" s="190"/>
    </row>
    <row r="56" spans="1:50" ht="12.75">
      <c r="A56" s="172" t="s">
        <v>25</v>
      </c>
      <c r="B56" s="301" t="str">
        <f>' Plan Orç. Total'!D22</f>
        <v>LOCAÇÃO DE OBRA</v>
      </c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173"/>
      <c r="AX56" s="174"/>
    </row>
    <row r="57" spans="1:50" s="98" customFormat="1" ht="12.75">
      <c r="A57" s="175" t="s">
        <v>28</v>
      </c>
      <c r="B57" s="294" t="str">
        <f>' Plan Orç. Total'!D23</f>
        <v>LOCAÇÃO DE PAVIMENTAÇÃO</v>
      </c>
      <c r="C57" s="294"/>
      <c r="D57" s="294"/>
      <c r="E57" s="294"/>
      <c r="F57" s="294"/>
      <c r="G57" s="294"/>
      <c r="H57" s="294"/>
      <c r="I57" s="294"/>
      <c r="J57" s="294"/>
      <c r="K57" s="294"/>
      <c r="L57" s="294"/>
      <c r="M57" s="294"/>
      <c r="N57" s="294"/>
      <c r="O57" s="294"/>
      <c r="P57" s="294"/>
      <c r="Q57" s="294"/>
      <c r="R57" s="294"/>
      <c r="S57" s="294"/>
      <c r="T57" s="294"/>
      <c r="U57" s="294"/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176" t="str">
        <f>AV61</f>
        <v>m</v>
      </c>
      <c r="AX57" s="177">
        <f>AS61</f>
        <v>154.51</v>
      </c>
    </row>
    <row r="58" spans="1:50" s="98" customFormat="1" ht="12.75">
      <c r="A58" s="175"/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2"/>
      <c r="Q58" s="202"/>
      <c r="R58" s="202"/>
      <c r="S58" s="202"/>
      <c r="T58" s="202"/>
      <c r="U58" s="202"/>
      <c r="V58" s="202"/>
      <c r="W58" s="202"/>
      <c r="X58" s="202"/>
      <c r="Y58" s="202"/>
      <c r="Z58" s="202"/>
      <c r="AA58" s="202"/>
      <c r="AB58" s="202"/>
      <c r="AC58" s="202"/>
      <c r="AD58" s="202"/>
      <c r="AE58" s="202"/>
      <c r="AF58" s="202"/>
      <c r="AG58" s="202"/>
      <c r="AH58" s="202"/>
      <c r="AI58" s="202"/>
      <c r="AJ58" s="202"/>
      <c r="AK58" s="202"/>
      <c r="AL58" s="202"/>
      <c r="AM58" s="202"/>
      <c r="AN58" s="202"/>
      <c r="AO58" s="202"/>
      <c r="AP58" s="202"/>
      <c r="AQ58" s="202"/>
      <c r="AR58" s="202"/>
      <c r="AS58" s="202"/>
      <c r="AT58" s="202"/>
      <c r="AU58" s="202"/>
      <c r="AV58" s="202"/>
      <c r="AW58" s="179"/>
      <c r="AX58" s="180"/>
    </row>
    <row r="59" spans="1:50" s="98" customFormat="1" ht="12.75">
      <c r="A59" s="175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293"/>
      <c r="P59" s="293"/>
      <c r="Q59" s="293"/>
      <c r="R59" s="206"/>
      <c r="S59" s="293"/>
      <c r="T59" s="293"/>
      <c r="U59" s="293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82"/>
      <c r="AR59" s="206"/>
      <c r="AS59" s="293"/>
      <c r="AT59" s="293"/>
      <c r="AU59" s="293"/>
      <c r="AV59" s="186"/>
      <c r="AW59" s="182"/>
      <c r="AX59" s="180"/>
    </row>
    <row r="60" spans="1:50" s="98" customFormat="1" ht="12.75">
      <c r="A60" s="175"/>
      <c r="B60" s="185" t="s">
        <v>167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 t="s">
        <v>54</v>
      </c>
      <c r="O60" s="293">
        <v>40.49</v>
      </c>
      <c r="P60" s="293"/>
      <c r="Q60" s="293"/>
      <c r="R60" s="206" t="s">
        <v>168</v>
      </c>
      <c r="S60" s="293">
        <v>40.159999999999997</v>
      </c>
      <c r="T60" s="293"/>
      <c r="U60" s="293"/>
      <c r="V60" s="178" t="s">
        <v>168</v>
      </c>
      <c r="W60" s="293">
        <v>40</v>
      </c>
      <c r="X60" s="293"/>
      <c r="Y60" s="293"/>
      <c r="Z60" s="178" t="s">
        <v>168</v>
      </c>
      <c r="AA60" s="293">
        <v>33.86</v>
      </c>
      <c r="AB60" s="293"/>
      <c r="AC60" s="293"/>
      <c r="AD60" s="178" t="s">
        <v>56</v>
      </c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82"/>
      <c r="AR60" s="183" t="s">
        <v>57</v>
      </c>
      <c r="AS60" s="297">
        <f>O60+S60+W60+AA60</f>
        <v>154.51</v>
      </c>
      <c r="AT60" s="297"/>
      <c r="AU60" s="297"/>
      <c r="AV60" s="184" t="s">
        <v>169</v>
      </c>
      <c r="AW60" s="182"/>
      <c r="AX60" s="180"/>
    </row>
    <row r="61" spans="1:50" s="98" customFormat="1" ht="12.75">
      <c r="A61" s="17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2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 t="s">
        <v>58</v>
      </c>
      <c r="AO61" s="185"/>
      <c r="AP61" s="185"/>
      <c r="AQ61" s="182"/>
      <c r="AR61" s="206" t="s">
        <v>57</v>
      </c>
      <c r="AS61" s="293">
        <f>SUM(AS60)</f>
        <v>154.51</v>
      </c>
      <c r="AT61" s="293"/>
      <c r="AU61" s="293"/>
      <c r="AV61" s="186" t="str">
        <f>AV60</f>
        <v>m</v>
      </c>
      <c r="AW61" s="182"/>
      <c r="AX61" s="180"/>
    </row>
    <row r="62" spans="1:50" s="98" customFormat="1" ht="12.75">
      <c r="A62" s="187"/>
      <c r="B62" s="188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9"/>
      <c r="AX62" s="190"/>
    </row>
    <row r="63" spans="1:50" s="98" customFormat="1" ht="12.75">
      <c r="A63" s="175" t="s">
        <v>29</v>
      </c>
      <c r="B63" s="294" t="str">
        <f>' Plan Orç. Total'!D24</f>
        <v>ATERRO MECANIZADO DE VALA COM RETROESCAVADEIRA (CAPACIDADE DA CAÇAMBA DA RETRO: 0,26 M³ / POTÊNCIA: 88 HP), LARGURA ATÉ 0,8 M, PROFUNDIDADE ATÉ 1,5 M, COM SOLO ARGILO-ARENOSO</v>
      </c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  <c r="O63" s="294"/>
      <c r="P63" s="294"/>
      <c r="Q63" s="294"/>
      <c r="R63" s="294"/>
      <c r="S63" s="294"/>
      <c r="T63" s="294"/>
      <c r="U63" s="294"/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176" t="str">
        <f>AV67</f>
        <v>m³</v>
      </c>
      <c r="AX63" s="177">
        <f>AS67</f>
        <v>75</v>
      </c>
    </row>
    <row r="64" spans="1:50" s="98" customFormat="1" ht="12.75">
      <c r="A64" s="175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179"/>
      <c r="AX64" s="180"/>
    </row>
    <row r="65" spans="1:50" s="98" customFormat="1" ht="12.75">
      <c r="A65" s="175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293" t="s">
        <v>159</v>
      </c>
      <c r="P65" s="293"/>
      <c r="Q65" s="293"/>
      <c r="R65" s="208"/>
      <c r="S65" s="311" t="s">
        <v>164</v>
      </c>
      <c r="T65" s="311"/>
      <c r="U65" s="311"/>
      <c r="V65" s="185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82"/>
      <c r="AR65" s="208"/>
      <c r="AS65" s="293"/>
      <c r="AT65" s="293"/>
      <c r="AU65" s="293"/>
      <c r="AV65" s="186"/>
      <c r="AW65" s="182"/>
      <c r="AX65" s="180"/>
    </row>
    <row r="66" spans="1:50" s="98" customFormat="1" ht="12.75">
      <c r="A66" s="175"/>
      <c r="B66" s="185" t="s">
        <v>160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 t="s">
        <v>54</v>
      </c>
      <c r="O66" s="293">
        <v>500</v>
      </c>
      <c r="P66" s="293"/>
      <c r="Q66" s="293"/>
      <c r="R66" s="208" t="s">
        <v>55</v>
      </c>
      <c r="S66" s="293">
        <v>0.15</v>
      </c>
      <c r="T66" s="293"/>
      <c r="U66" s="293"/>
      <c r="V66" s="178"/>
      <c r="W66" s="178" t="s">
        <v>56</v>
      </c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82"/>
      <c r="AR66" s="183" t="s">
        <v>57</v>
      </c>
      <c r="AS66" s="297">
        <f>O66*S66</f>
        <v>75</v>
      </c>
      <c r="AT66" s="297"/>
      <c r="AU66" s="297"/>
      <c r="AV66" s="184" t="s">
        <v>170</v>
      </c>
      <c r="AW66" s="182"/>
      <c r="AX66" s="180"/>
    </row>
    <row r="67" spans="1:50" s="98" customFormat="1" ht="12.75">
      <c r="A67" s="17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2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 t="s">
        <v>58</v>
      </c>
      <c r="AO67" s="185"/>
      <c r="AP67" s="185"/>
      <c r="AQ67" s="182"/>
      <c r="AR67" s="208" t="s">
        <v>57</v>
      </c>
      <c r="AS67" s="293">
        <f>SUM(AS66)</f>
        <v>75</v>
      </c>
      <c r="AT67" s="293"/>
      <c r="AU67" s="293"/>
      <c r="AV67" s="186" t="str">
        <f>AV66</f>
        <v>m³</v>
      </c>
      <c r="AW67" s="182"/>
      <c r="AX67" s="180"/>
    </row>
    <row r="68" spans="1:50" s="98" customFormat="1" ht="12.75">
      <c r="A68" s="187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9"/>
      <c r="AX68" s="190"/>
    </row>
    <row r="69" spans="1:50" s="98" customFormat="1" ht="12.75">
      <c r="A69" s="175" t="s">
        <v>30</v>
      </c>
      <c r="B69" s="294" t="str">
        <f>' Plan Orç. Total'!D25</f>
        <v>EXECUÇÃO E COMPACTAÇÃO DE ATERRO COM SOLO PREDOMINANTEMENTE ARGILOSO -EXCLUSIVE SOLO, ESCAVAÇÃO, CARGA E TRANSPORTE</v>
      </c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176" t="str">
        <f>AV73</f>
        <v>m³</v>
      </c>
      <c r="AX69" s="177">
        <f>AS73</f>
        <v>75</v>
      </c>
    </row>
    <row r="70" spans="1:50" s="98" customFormat="1" ht="12.75">
      <c r="A70" s="175"/>
      <c r="B70" s="202"/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179"/>
      <c r="AX70" s="180"/>
    </row>
    <row r="71" spans="1:50" s="98" customFormat="1" ht="12.75">
      <c r="A71" s="175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293" t="s">
        <v>159</v>
      </c>
      <c r="P71" s="293"/>
      <c r="Q71" s="293"/>
      <c r="R71" s="208"/>
      <c r="S71" s="311" t="s">
        <v>164</v>
      </c>
      <c r="T71" s="311"/>
      <c r="U71" s="311"/>
      <c r="V71" s="185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82"/>
      <c r="AR71" s="208"/>
      <c r="AS71" s="293"/>
      <c r="AT71" s="293"/>
      <c r="AU71" s="293"/>
      <c r="AV71" s="186"/>
      <c r="AW71" s="182"/>
      <c r="AX71" s="180"/>
    </row>
    <row r="72" spans="1:50" s="98" customFormat="1" ht="12.75">
      <c r="A72" s="175"/>
      <c r="B72" s="185" t="s">
        <v>160</v>
      </c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 t="s">
        <v>54</v>
      </c>
      <c r="O72" s="293">
        <v>500</v>
      </c>
      <c r="P72" s="293"/>
      <c r="Q72" s="293"/>
      <c r="R72" s="208" t="s">
        <v>55</v>
      </c>
      <c r="S72" s="293">
        <v>0.15</v>
      </c>
      <c r="T72" s="293"/>
      <c r="U72" s="293"/>
      <c r="V72" s="178"/>
      <c r="W72" s="178" t="s">
        <v>56</v>
      </c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82"/>
      <c r="AR72" s="183" t="s">
        <v>57</v>
      </c>
      <c r="AS72" s="297">
        <f>O72*S72</f>
        <v>75</v>
      </c>
      <c r="AT72" s="297"/>
      <c r="AU72" s="297"/>
      <c r="AV72" s="184" t="s">
        <v>170</v>
      </c>
      <c r="AW72" s="182"/>
      <c r="AX72" s="180"/>
    </row>
    <row r="73" spans="1:50" s="98" customFormat="1" ht="12.75">
      <c r="A73" s="17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2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 t="s">
        <v>58</v>
      </c>
      <c r="AO73" s="185"/>
      <c r="AP73" s="185"/>
      <c r="AQ73" s="182"/>
      <c r="AR73" s="208" t="s">
        <v>57</v>
      </c>
      <c r="AS73" s="293">
        <f>SUM(AS72)</f>
        <v>75</v>
      </c>
      <c r="AT73" s="293"/>
      <c r="AU73" s="293"/>
      <c r="AV73" s="186" t="str">
        <f>AV72</f>
        <v>m³</v>
      </c>
      <c r="AW73" s="182"/>
      <c r="AX73" s="180"/>
    </row>
    <row r="74" spans="1:50" s="98" customFormat="1" ht="12.75">
      <c r="A74" s="187"/>
      <c r="B74" s="188"/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9"/>
      <c r="AX74" s="190"/>
    </row>
    <row r="75" spans="1:50" s="98" customFormat="1" ht="12.75">
      <c r="A75" s="175" t="s">
        <v>31</v>
      </c>
      <c r="B75" s="294" t="str">
        <f>' Plan Orç. Total'!D26</f>
        <v>TRANSPORTE COMERCIAL COM CAMINHAO CARROCERIA 9 T, RODOVIA PAVIMENTADA</v>
      </c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176" t="str">
        <f>AV79</f>
        <v>T x KM</v>
      </c>
      <c r="AX75" s="177">
        <f>AS79</f>
        <v>937.5</v>
      </c>
    </row>
    <row r="76" spans="1:50" s="98" customFormat="1" ht="12.75">
      <c r="A76" s="175"/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179"/>
      <c r="AX76" s="180"/>
    </row>
    <row r="77" spans="1:50" s="98" customFormat="1" ht="12.75" customHeight="1">
      <c r="A77" s="175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205" t="s">
        <v>165</v>
      </c>
      <c r="O77" s="205"/>
      <c r="P77" s="205"/>
      <c r="Q77" s="205"/>
      <c r="R77" s="203"/>
      <c r="S77" s="204"/>
      <c r="T77" s="204"/>
      <c r="U77" s="204"/>
      <c r="V77" s="178"/>
      <c r="W77" s="293" t="s">
        <v>159</v>
      </c>
      <c r="X77" s="293"/>
      <c r="Y77" s="293"/>
      <c r="Z77" s="178"/>
      <c r="AA77" s="178"/>
      <c r="AB77" s="178"/>
      <c r="AC77" s="293" t="s">
        <v>164</v>
      </c>
      <c r="AD77" s="293"/>
      <c r="AE77" s="293"/>
      <c r="AF77" s="293"/>
      <c r="AG77" s="293"/>
      <c r="AH77" s="178"/>
      <c r="AI77" s="178"/>
      <c r="AJ77" s="296" t="s">
        <v>166</v>
      </c>
      <c r="AK77" s="296"/>
      <c r="AL77" s="178"/>
      <c r="AM77" s="178"/>
      <c r="AN77" s="178"/>
      <c r="AO77" s="178"/>
      <c r="AP77" s="178"/>
      <c r="AQ77" s="182"/>
      <c r="AR77" s="208"/>
      <c r="AS77" s="293"/>
      <c r="AT77" s="293"/>
      <c r="AU77" s="293"/>
      <c r="AV77" s="186"/>
      <c r="AW77" s="182"/>
      <c r="AX77" s="180"/>
    </row>
    <row r="78" spans="1:50" s="98" customFormat="1" ht="14.25" customHeight="1">
      <c r="A78" s="175"/>
      <c r="B78" s="185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 t="s">
        <v>54</v>
      </c>
      <c r="O78" s="293">
        <v>1.25</v>
      </c>
      <c r="P78" s="293"/>
      <c r="Q78" s="293"/>
      <c r="R78" s="293"/>
      <c r="S78" s="293"/>
      <c r="T78" s="204" t="s">
        <v>56</v>
      </c>
      <c r="U78" s="204" t="s">
        <v>55</v>
      </c>
      <c r="V78" s="178" t="s">
        <v>54</v>
      </c>
      <c r="W78" s="293">
        <v>500</v>
      </c>
      <c r="X78" s="293"/>
      <c r="Y78" s="293"/>
      <c r="Z78" s="178" t="s">
        <v>56</v>
      </c>
      <c r="AA78" s="178" t="s">
        <v>55</v>
      </c>
      <c r="AB78" s="178" t="s">
        <v>54</v>
      </c>
      <c r="AC78" s="178"/>
      <c r="AD78" s="296">
        <v>0.15</v>
      </c>
      <c r="AE78" s="296"/>
      <c r="AF78" s="178"/>
      <c r="AG78" s="178"/>
      <c r="AH78" s="178" t="s">
        <v>56</v>
      </c>
      <c r="AI78" s="178" t="s">
        <v>55</v>
      </c>
      <c r="AJ78" s="296">
        <v>10</v>
      </c>
      <c r="AK78" s="296"/>
      <c r="AL78" s="178"/>
      <c r="AM78" s="178"/>
      <c r="AN78" s="178"/>
      <c r="AO78" s="178"/>
      <c r="AP78" s="178"/>
      <c r="AQ78" s="182"/>
      <c r="AR78" s="183" t="s">
        <v>57</v>
      </c>
      <c r="AS78" s="297">
        <f>(W78*AD78)*O78*AJ78</f>
        <v>937.5</v>
      </c>
      <c r="AT78" s="297"/>
      <c r="AU78" s="297"/>
      <c r="AV78" s="184" t="s">
        <v>171</v>
      </c>
      <c r="AW78" s="182"/>
      <c r="AX78" s="180"/>
    </row>
    <row r="79" spans="1:50" s="98" customFormat="1" ht="12.75">
      <c r="A79" s="17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2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 t="s">
        <v>58</v>
      </c>
      <c r="AO79" s="185"/>
      <c r="AP79" s="185"/>
      <c r="AQ79" s="182"/>
      <c r="AR79" s="208" t="s">
        <v>57</v>
      </c>
      <c r="AS79" s="293">
        <f>SUM(AS78)</f>
        <v>937.5</v>
      </c>
      <c r="AT79" s="293"/>
      <c r="AU79" s="293"/>
      <c r="AV79" s="186" t="str">
        <f>AV78</f>
        <v>T x KM</v>
      </c>
      <c r="AW79" s="182"/>
      <c r="AX79" s="180"/>
    </row>
    <row r="80" spans="1:50" s="98" customFormat="1" ht="12.75">
      <c r="A80" s="187"/>
      <c r="B80" s="188"/>
      <c r="C80" s="188"/>
      <c r="D80" s="188"/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9"/>
      <c r="AX80" s="190"/>
    </row>
    <row r="81" spans="1:50" ht="12.75">
      <c r="A81" s="172" t="s">
        <v>32</v>
      </c>
      <c r="B81" s="301" t="str">
        <f>' Plan Orç. Total'!D29</f>
        <v>PAVIMENTO INTERTRAVADO</v>
      </c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173"/>
      <c r="AX81" s="174"/>
    </row>
    <row r="82" spans="1:50" ht="12.75">
      <c r="A82" s="172" t="s">
        <v>33</v>
      </c>
      <c r="B82" s="301" t="str">
        <f>' Plan Orç. Total'!D30</f>
        <v>GUIAS DE TRAVAMENTO</v>
      </c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173"/>
      <c r="AX82" s="174"/>
    </row>
    <row r="83" spans="1:50" s="98" customFormat="1" ht="12.75">
      <c r="A83" s="175" t="s">
        <v>34</v>
      </c>
      <c r="B83" s="294" t="str">
        <f>' Plan Orç. Total'!D31</f>
        <v>ESCAVAÇÃO MANUAL DE VALA</v>
      </c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176" t="str">
        <f>AV119</f>
        <v>m³</v>
      </c>
      <c r="AX83" s="177">
        <f>AS119</f>
        <v>36.020699999999984</v>
      </c>
    </row>
    <row r="84" spans="1:50" s="98" customFormat="1" ht="12.75">
      <c r="A84" s="175"/>
      <c r="B84" s="202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  <c r="AL84" s="202"/>
      <c r="AM84" s="202"/>
      <c r="AN84" s="202"/>
      <c r="AO84" s="202"/>
      <c r="AP84" s="202"/>
      <c r="AQ84" s="202"/>
      <c r="AR84" s="202"/>
      <c r="AS84" s="202"/>
      <c r="AT84" s="202"/>
      <c r="AU84" s="202"/>
      <c r="AV84" s="202"/>
      <c r="AW84" s="179"/>
      <c r="AX84" s="180"/>
    </row>
    <row r="85" spans="1:50" s="98" customFormat="1" ht="12.75" customHeight="1">
      <c r="A85" s="175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295" t="s">
        <v>172</v>
      </c>
      <c r="P85" s="295"/>
      <c r="Q85" s="295"/>
      <c r="R85" s="208"/>
      <c r="S85" s="293"/>
      <c r="T85" s="293"/>
      <c r="U85" s="293"/>
      <c r="V85" s="293"/>
      <c r="W85" s="178"/>
      <c r="X85" s="178"/>
      <c r="Y85" s="178"/>
      <c r="Z85" s="178"/>
      <c r="AA85" s="178"/>
      <c r="AB85" s="178"/>
      <c r="AC85" s="178"/>
      <c r="AD85" s="178"/>
      <c r="AE85" s="178"/>
      <c r="AF85" s="296" t="s">
        <v>173</v>
      </c>
      <c r="AG85" s="296"/>
      <c r="AH85" s="296"/>
      <c r="AI85" s="178"/>
      <c r="AJ85" s="296" t="s">
        <v>174</v>
      </c>
      <c r="AK85" s="296"/>
      <c r="AL85" s="296"/>
      <c r="AM85" s="178"/>
      <c r="AN85" s="178"/>
      <c r="AO85" s="178"/>
      <c r="AP85" s="178"/>
      <c r="AQ85" s="182"/>
      <c r="AR85" s="208"/>
      <c r="AS85" s="293"/>
      <c r="AT85" s="293"/>
      <c r="AU85" s="293"/>
      <c r="AV85" s="186"/>
      <c r="AW85" s="182"/>
      <c r="AX85" s="180"/>
    </row>
    <row r="86" spans="1:50" s="98" customFormat="1" ht="12.75">
      <c r="A86" s="175"/>
      <c r="B86" s="185" t="s">
        <v>175</v>
      </c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 t="s">
        <v>54</v>
      </c>
      <c r="O86" s="293">
        <v>40.49</v>
      </c>
      <c r="P86" s="293"/>
      <c r="Q86" s="293"/>
      <c r="R86" s="208" t="s">
        <v>168</v>
      </c>
      <c r="S86" s="293">
        <v>40.159999999999997</v>
      </c>
      <c r="T86" s="293"/>
      <c r="U86" s="293"/>
      <c r="V86" s="178" t="s">
        <v>168</v>
      </c>
      <c r="W86" s="293">
        <v>40</v>
      </c>
      <c r="X86" s="293"/>
      <c r="Y86" s="293"/>
      <c r="Z86" s="178" t="s">
        <v>168</v>
      </c>
      <c r="AA86" s="293">
        <v>33.86</v>
      </c>
      <c r="AB86" s="293"/>
      <c r="AC86" s="293"/>
      <c r="AD86" s="178" t="s">
        <v>56</v>
      </c>
      <c r="AE86" s="178" t="s">
        <v>55</v>
      </c>
      <c r="AF86" s="293">
        <v>0.3</v>
      </c>
      <c r="AG86" s="293"/>
      <c r="AH86" s="293"/>
      <c r="AI86" s="178" t="s">
        <v>55</v>
      </c>
      <c r="AJ86" s="293">
        <v>0.3</v>
      </c>
      <c r="AK86" s="293"/>
      <c r="AL86" s="293"/>
      <c r="AM86" s="178"/>
      <c r="AN86" s="178"/>
      <c r="AO86" s="178"/>
      <c r="AP86" s="178"/>
      <c r="AQ86" s="182"/>
      <c r="AR86" s="208" t="s">
        <v>57</v>
      </c>
      <c r="AS86" s="293">
        <f>(O86+S86+W86+AA86)*AF86*AJ86</f>
        <v>13.905899999999997</v>
      </c>
      <c r="AT86" s="293"/>
      <c r="AU86" s="293"/>
      <c r="AV86" s="186" t="s">
        <v>170</v>
      </c>
      <c r="AW86" s="182"/>
      <c r="AX86" s="180"/>
    </row>
    <row r="87" spans="1:50" s="98" customFormat="1" ht="12.75">
      <c r="A87" s="175"/>
      <c r="B87" s="185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207"/>
      <c r="P87" s="207"/>
      <c r="Q87" s="207"/>
      <c r="R87" s="208"/>
      <c r="S87" s="207"/>
      <c r="T87" s="207"/>
      <c r="U87" s="207"/>
      <c r="V87" s="178"/>
      <c r="W87" s="207"/>
      <c r="X87" s="207"/>
      <c r="Y87" s="207"/>
      <c r="Z87" s="178"/>
      <c r="AA87" s="207"/>
      <c r="AB87" s="207"/>
      <c r="AC87" s="207"/>
      <c r="AD87" s="178"/>
      <c r="AE87" s="178"/>
      <c r="AF87" s="207"/>
      <c r="AG87" s="207"/>
      <c r="AH87" s="207"/>
      <c r="AI87" s="178"/>
      <c r="AJ87" s="207"/>
      <c r="AK87" s="207"/>
      <c r="AL87" s="207"/>
      <c r="AM87" s="178"/>
      <c r="AN87" s="178"/>
      <c r="AO87" s="178"/>
      <c r="AP87" s="178"/>
      <c r="AQ87" s="182"/>
      <c r="AR87" s="208"/>
      <c r="AS87" s="207"/>
      <c r="AT87" s="207"/>
      <c r="AU87" s="207"/>
      <c r="AV87" s="186"/>
      <c r="AW87" s="182"/>
      <c r="AX87" s="180"/>
    </row>
    <row r="88" spans="1:50" s="98" customFormat="1" ht="12.75">
      <c r="A88" s="175"/>
      <c r="B88" s="210" t="s">
        <v>177</v>
      </c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78"/>
      <c r="N88" s="178"/>
      <c r="O88" s="207"/>
      <c r="P88" s="207"/>
      <c r="Q88" s="207"/>
      <c r="R88" s="208"/>
      <c r="S88" s="207"/>
      <c r="T88" s="207"/>
      <c r="U88" s="207"/>
      <c r="V88" s="178"/>
      <c r="W88" s="207"/>
      <c r="X88" s="207"/>
      <c r="Y88" s="207"/>
      <c r="Z88" s="178"/>
      <c r="AA88" s="207"/>
      <c r="AB88" s="207"/>
      <c r="AC88" s="207"/>
      <c r="AD88" s="178"/>
      <c r="AE88" s="178"/>
      <c r="AF88" s="296"/>
      <c r="AG88" s="296"/>
      <c r="AH88" s="296"/>
      <c r="AI88" s="178"/>
      <c r="AJ88" s="296"/>
      <c r="AK88" s="296"/>
      <c r="AL88" s="296"/>
      <c r="AM88" s="178"/>
      <c r="AN88" s="178"/>
      <c r="AO88" s="178"/>
      <c r="AP88" s="178"/>
      <c r="AQ88" s="182"/>
      <c r="AR88" s="208"/>
      <c r="AS88" s="207"/>
      <c r="AT88" s="207"/>
      <c r="AU88" s="207"/>
      <c r="AV88" s="186"/>
      <c r="AW88" s="182"/>
      <c r="AX88" s="180"/>
    </row>
    <row r="89" spans="1:50" s="98" customFormat="1" ht="12.75" customHeight="1">
      <c r="A89" s="175"/>
      <c r="B89" s="185" t="s">
        <v>176</v>
      </c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8" t="s">
        <v>54</v>
      </c>
      <c r="O89" s="293">
        <v>20.36</v>
      </c>
      <c r="P89" s="293"/>
      <c r="Q89" s="293"/>
      <c r="R89" s="208" t="s">
        <v>56</v>
      </c>
      <c r="S89" s="207"/>
      <c r="T89" s="207"/>
      <c r="U89" s="207"/>
      <c r="V89" s="178"/>
      <c r="W89" s="207"/>
      <c r="X89" s="207"/>
      <c r="Y89" s="207"/>
      <c r="Z89" s="178"/>
      <c r="AA89" s="207"/>
      <c r="AB89" s="207"/>
      <c r="AC89" s="207"/>
      <c r="AD89" s="178"/>
      <c r="AE89" s="178" t="s">
        <v>55</v>
      </c>
      <c r="AF89" s="293">
        <v>0.3</v>
      </c>
      <c r="AG89" s="293"/>
      <c r="AH89" s="293"/>
      <c r="AI89" s="178" t="s">
        <v>55</v>
      </c>
      <c r="AJ89" s="293">
        <v>0.2</v>
      </c>
      <c r="AK89" s="293"/>
      <c r="AL89" s="293"/>
      <c r="AM89" s="178"/>
      <c r="AN89" s="178"/>
      <c r="AO89" s="178"/>
      <c r="AP89" s="178"/>
      <c r="AQ89" s="182"/>
      <c r="AR89" s="208" t="s">
        <v>57</v>
      </c>
      <c r="AS89" s="293">
        <f t="shared" ref="AS89:AS95" si="0">(O89)*AF89*AJ89</f>
        <v>1.2216</v>
      </c>
      <c r="AT89" s="293"/>
      <c r="AU89" s="293"/>
      <c r="AV89" s="186" t="s">
        <v>170</v>
      </c>
      <c r="AW89" s="182"/>
      <c r="AX89" s="180"/>
    </row>
    <row r="90" spans="1:50" s="98" customFormat="1" ht="12.75" customHeight="1">
      <c r="A90" s="175"/>
      <c r="B90" s="185" t="s">
        <v>178</v>
      </c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 t="s">
        <v>54</v>
      </c>
      <c r="O90" s="293">
        <v>48.86</v>
      </c>
      <c r="P90" s="293"/>
      <c r="Q90" s="293"/>
      <c r="R90" s="208" t="s">
        <v>56</v>
      </c>
      <c r="S90" s="207"/>
      <c r="T90" s="207"/>
      <c r="U90" s="207"/>
      <c r="V90" s="178"/>
      <c r="W90" s="207"/>
      <c r="X90" s="207"/>
      <c r="Y90" s="207"/>
      <c r="Z90" s="178"/>
      <c r="AA90" s="207"/>
      <c r="AB90" s="207"/>
      <c r="AC90" s="207"/>
      <c r="AD90" s="178"/>
      <c r="AE90" s="178" t="s">
        <v>55</v>
      </c>
      <c r="AF90" s="293">
        <v>0.3</v>
      </c>
      <c r="AG90" s="293"/>
      <c r="AH90" s="293"/>
      <c r="AI90" s="178" t="s">
        <v>55</v>
      </c>
      <c r="AJ90" s="293">
        <v>0.2</v>
      </c>
      <c r="AK90" s="293"/>
      <c r="AL90" s="293"/>
      <c r="AM90" s="178"/>
      <c r="AN90" s="178"/>
      <c r="AO90" s="178"/>
      <c r="AP90" s="178"/>
      <c r="AQ90" s="182"/>
      <c r="AR90" s="208" t="s">
        <v>57</v>
      </c>
      <c r="AS90" s="293">
        <f t="shared" si="0"/>
        <v>2.9316</v>
      </c>
      <c r="AT90" s="293"/>
      <c r="AU90" s="293"/>
      <c r="AV90" s="186" t="s">
        <v>170</v>
      </c>
      <c r="AW90" s="182"/>
      <c r="AX90" s="180"/>
    </row>
    <row r="91" spans="1:50" s="98" customFormat="1" ht="12.75" customHeight="1">
      <c r="A91" s="175"/>
      <c r="B91" s="185" t="s">
        <v>179</v>
      </c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78"/>
      <c r="N91" s="178" t="s">
        <v>54</v>
      </c>
      <c r="O91" s="293">
        <v>20.73</v>
      </c>
      <c r="P91" s="293"/>
      <c r="Q91" s="293"/>
      <c r="R91" s="208" t="s">
        <v>56</v>
      </c>
      <c r="S91" s="207"/>
      <c r="T91" s="207"/>
      <c r="U91" s="207"/>
      <c r="V91" s="178"/>
      <c r="W91" s="207"/>
      <c r="X91" s="207"/>
      <c r="Y91" s="207"/>
      <c r="Z91" s="178"/>
      <c r="AA91" s="207"/>
      <c r="AB91" s="207"/>
      <c r="AC91" s="207"/>
      <c r="AD91" s="178"/>
      <c r="AE91" s="178" t="s">
        <v>55</v>
      </c>
      <c r="AF91" s="293">
        <v>0.3</v>
      </c>
      <c r="AG91" s="293"/>
      <c r="AH91" s="293"/>
      <c r="AI91" s="178" t="s">
        <v>55</v>
      </c>
      <c r="AJ91" s="293">
        <v>0.2</v>
      </c>
      <c r="AK91" s="293"/>
      <c r="AL91" s="293"/>
      <c r="AM91" s="178"/>
      <c r="AN91" s="178"/>
      <c r="AO91" s="178"/>
      <c r="AP91" s="178"/>
      <c r="AQ91" s="182"/>
      <c r="AR91" s="208" t="s">
        <v>57</v>
      </c>
      <c r="AS91" s="293">
        <f t="shared" si="0"/>
        <v>1.2438000000000002</v>
      </c>
      <c r="AT91" s="293"/>
      <c r="AU91" s="293"/>
      <c r="AV91" s="186" t="s">
        <v>170</v>
      </c>
      <c r="AW91" s="182"/>
      <c r="AX91" s="180"/>
    </row>
    <row r="92" spans="1:50" s="98" customFormat="1" ht="12.75" customHeight="1">
      <c r="A92" s="175"/>
      <c r="B92" s="185" t="s">
        <v>180</v>
      </c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8" t="s">
        <v>54</v>
      </c>
      <c r="O92" s="293">
        <v>26.96</v>
      </c>
      <c r="P92" s="293"/>
      <c r="Q92" s="293"/>
      <c r="R92" s="208" t="s">
        <v>56</v>
      </c>
      <c r="S92" s="207"/>
      <c r="T92" s="207"/>
      <c r="U92" s="207"/>
      <c r="V92" s="178"/>
      <c r="W92" s="207"/>
      <c r="X92" s="207"/>
      <c r="Y92" s="207"/>
      <c r="Z92" s="178"/>
      <c r="AA92" s="207"/>
      <c r="AB92" s="207"/>
      <c r="AC92" s="207"/>
      <c r="AD92" s="178"/>
      <c r="AE92" s="178" t="s">
        <v>55</v>
      </c>
      <c r="AF92" s="293">
        <v>0.3</v>
      </c>
      <c r="AG92" s="293"/>
      <c r="AH92" s="293"/>
      <c r="AI92" s="178" t="s">
        <v>55</v>
      </c>
      <c r="AJ92" s="293">
        <v>0.2</v>
      </c>
      <c r="AK92" s="293"/>
      <c r="AL92" s="293"/>
      <c r="AM92" s="178"/>
      <c r="AN92" s="178"/>
      <c r="AO92" s="178"/>
      <c r="AP92" s="178"/>
      <c r="AQ92" s="182"/>
      <c r="AR92" s="208" t="s">
        <v>57</v>
      </c>
      <c r="AS92" s="293">
        <f t="shared" si="0"/>
        <v>1.6175999999999999</v>
      </c>
      <c r="AT92" s="293"/>
      <c r="AU92" s="293"/>
      <c r="AV92" s="186" t="s">
        <v>170</v>
      </c>
      <c r="AW92" s="182"/>
      <c r="AX92" s="180"/>
    </row>
    <row r="93" spans="1:50" s="98" customFormat="1" ht="12.75" customHeight="1">
      <c r="A93" s="175"/>
      <c r="B93" s="185" t="s">
        <v>181</v>
      </c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 t="s">
        <v>54</v>
      </c>
      <c r="O93" s="293">
        <v>26.56</v>
      </c>
      <c r="P93" s="293"/>
      <c r="Q93" s="293"/>
      <c r="R93" s="208" t="s">
        <v>56</v>
      </c>
      <c r="S93" s="207"/>
      <c r="T93" s="207"/>
      <c r="U93" s="207"/>
      <c r="V93" s="178"/>
      <c r="W93" s="207"/>
      <c r="X93" s="207"/>
      <c r="Y93" s="207"/>
      <c r="Z93" s="178"/>
      <c r="AA93" s="207"/>
      <c r="AB93" s="207"/>
      <c r="AC93" s="207"/>
      <c r="AD93" s="178"/>
      <c r="AE93" s="178" t="s">
        <v>55</v>
      </c>
      <c r="AF93" s="293">
        <v>0.3</v>
      </c>
      <c r="AG93" s="293"/>
      <c r="AH93" s="293"/>
      <c r="AI93" s="178" t="s">
        <v>55</v>
      </c>
      <c r="AJ93" s="293">
        <v>0.2</v>
      </c>
      <c r="AK93" s="293"/>
      <c r="AL93" s="293"/>
      <c r="AM93" s="178"/>
      <c r="AN93" s="178"/>
      <c r="AO93" s="178"/>
      <c r="AP93" s="178"/>
      <c r="AQ93" s="182"/>
      <c r="AR93" s="208" t="s">
        <v>57</v>
      </c>
      <c r="AS93" s="293">
        <f t="shared" si="0"/>
        <v>1.5935999999999999</v>
      </c>
      <c r="AT93" s="293"/>
      <c r="AU93" s="293"/>
      <c r="AV93" s="186" t="s">
        <v>170</v>
      </c>
      <c r="AW93" s="182"/>
      <c r="AX93" s="180"/>
    </row>
    <row r="94" spans="1:50" s="98" customFormat="1" ht="12.75" customHeight="1">
      <c r="A94" s="175"/>
      <c r="B94" s="185" t="s">
        <v>182</v>
      </c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78"/>
      <c r="N94" s="178" t="s">
        <v>54</v>
      </c>
      <c r="O94" s="293">
        <v>6.91</v>
      </c>
      <c r="P94" s="293"/>
      <c r="Q94" s="293"/>
      <c r="R94" s="208" t="s">
        <v>56</v>
      </c>
      <c r="S94" s="207"/>
      <c r="T94" s="207"/>
      <c r="U94" s="207"/>
      <c r="V94" s="178"/>
      <c r="W94" s="207"/>
      <c r="X94" s="207"/>
      <c r="Y94" s="207"/>
      <c r="Z94" s="178"/>
      <c r="AA94" s="207"/>
      <c r="AB94" s="207"/>
      <c r="AC94" s="207"/>
      <c r="AD94" s="178"/>
      <c r="AE94" s="178" t="s">
        <v>55</v>
      </c>
      <c r="AF94" s="293">
        <v>0.3</v>
      </c>
      <c r="AG94" s="293"/>
      <c r="AH94" s="293"/>
      <c r="AI94" s="178" t="s">
        <v>55</v>
      </c>
      <c r="AJ94" s="293">
        <v>0.2</v>
      </c>
      <c r="AK94" s="293"/>
      <c r="AL94" s="293"/>
      <c r="AM94" s="178"/>
      <c r="AN94" s="178"/>
      <c r="AO94" s="178"/>
      <c r="AP94" s="178"/>
      <c r="AQ94" s="182"/>
      <c r="AR94" s="208" t="s">
        <v>57</v>
      </c>
      <c r="AS94" s="293">
        <f t="shared" si="0"/>
        <v>0.41460000000000002</v>
      </c>
      <c r="AT94" s="293"/>
      <c r="AU94" s="293"/>
      <c r="AV94" s="186" t="s">
        <v>170</v>
      </c>
      <c r="AW94" s="182"/>
      <c r="AX94" s="180"/>
    </row>
    <row r="95" spans="1:50" s="98" customFormat="1" ht="12.75" customHeight="1">
      <c r="A95" s="175"/>
      <c r="B95" s="185" t="s">
        <v>183</v>
      </c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8" t="s">
        <v>54</v>
      </c>
      <c r="O95" s="293">
        <v>17.37</v>
      </c>
      <c r="P95" s="293"/>
      <c r="Q95" s="293"/>
      <c r="R95" s="208" t="s">
        <v>56</v>
      </c>
      <c r="S95" s="207"/>
      <c r="T95" s="207"/>
      <c r="U95" s="207"/>
      <c r="V95" s="178"/>
      <c r="W95" s="207"/>
      <c r="X95" s="207"/>
      <c r="Y95" s="207"/>
      <c r="Z95" s="178"/>
      <c r="AA95" s="207"/>
      <c r="AB95" s="207"/>
      <c r="AC95" s="207"/>
      <c r="AD95" s="178"/>
      <c r="AE95" s="178" t="s">
        <v>55</v>
      </c>
      <c r="AF95" s="293">
        <v>0.3</v>
      </c>
      <c r="AG95" s="293"/>
      <c r="AH95" s="293"/>
      <c r="AI95" s="178" t="s">
        <v>55</v>
      </c>
      <c r="AJ95" s="293">
        <v>0.2</v>
      </c>
      <c r="AK95" s="293"/>
      <c r="AL95" s="293"/>
      <c r="AM95" s="178"/>
      <c r="AN95" s="178"/>
      <c r="AO95" s="178"/>
      <c r="AP95" s="178"/>
      <c r="AQ95" s="182"/>
      <c r="AR95" s="208" t="s">
        <v>57</v>
      </c>
      <c r="AS95" s="293">
        <f t="shared" si="0"/>
        <v>1.0422</v>
      </c>
      <c r="AT95" s="293"/>
      <c r="AU95" s="293"/>
      <c r="AV95" s="186" t="s">
        <v>170</v>
      </c>
      <c r="AW95" s="182"/>
      <c r="AX95" s="180"/>
    </row>
    <row r="96" spans="1:50" s="98" customFormat="1" ht="12.75">
      <c r="A96" s="175"/>
      <c r="B96" s="185" t="s">
        <v>184</v>
      </c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78"/>
      <c r="N96" s="178" t="s">
        <v>54</v>
      </c>
      <c r="O96" s="293">
        <v>7.35</v>
      </c>
      <c r="P96" s="293"/>
      <c r="Q96" s="293"/>
      <c r="R96" s="208" t="s">
        <v>56</v>
      </c>
      <c r="S96" s="207"/>
      <c r="T96" s="207"/>
      <c r="U96" s="207"/>
      <c r="V96" s="178"/>
      <c r="W96" s="207"/>
      <c r="X96" s="207"/>
      <c r="Y96" s="207"/>
      <c r="Z96" s="178"/>
      <c r="AA96" s="207"/>
      <c r="AB96" s="207"/>
      <c r="AC96" s="207"/>
      <c r="AD96" s="178"/>
      <c r="AE96" s="178" t="s">
        <v>55</v>
      </c>
      <c r="AF96" s="293">
        <v>0.3</v>
      </c>
      <c r="AG96" s="293"/>
      <c r="AH96" s="293"/>
      <c r="AI96" s="178" t="s">
        <v>55</v>
      </c>
      <c r="AJ96" s="293">
        <v>0.2</v>
      </c>
      <c r="AK96" s="293"/>
      <c r="AL96" s="293"/>
      <c r="AM96" s="178"/>
      <c r="AN96" s="178"/>
      <c r="AO96" s="178"/>
      <c r="AP96" s="178"/>
      <c r="AQ96" s="182"/>
      <c r="AR96" s="208" t="s">
        <v>57</v>
      </c>
      <c r="AS96" s="293">
        <f t="shared" ref="AS96:AS104" si="1">(O96)*AF96*AJ96</f>
        <v>0.44099999999999995</v>
      </c>
      <c r="AT96" s="293"/>
      <c r="AU96" s="293"/>
      <c r="AV96" s="186" t="s">
        <v>170</v>
      </c>
      <c r="AW96" s="182"/>
      <c r="AX96" s="180"/>
    </row>
    <row r="97" spans="1:50" s="98" customFormat="1" ht="12.75">
      <c r="A97" s="175"/>
      <c r="B97" s="185" t="s">
        <v>185</v>
      </c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78"/>
      <c r="N97" s="178" t="s">
        <v>54</v>
      </c>
      <c r="O97" s="293">
        <v>15.51</v>
      </c>
      <c r="P97" s="293"/>
      <c r="Q97" s="293"/>
      <c r="R97" s="208" t="s">
        <v>56</v>
      </c>
      <c r="S97" s="207"/>
      <c r="T97" s="207"/>
      <c r="U97" s="207"/>
      <c r="V97" s="178"/>
      <c r="W97" s="207"/>
      <c r="X97" s="207"/>
      <c r="Y97" s="207"/>
      <c r="Z97" s="178"/>
      <c r="AA97" s="207"/>
      <c r="AB97" s="207"/>
      <c r="AC97" s="207"/>
      <c r="AD97" s="178"/>
      <c r="AE97" s="178" t="s">
        <v>55</v>
      </c>
      <c r="AF97" s="293">
        <v>0.3</v>
      </c>
      <c r="AG97" s="293"/>
      <c r="AH97" s="293"/>
      <c r="AI97" s="178" t="s">
        <v>55</v>
      </c>
      <c r="AJ97" s="293">
        <v>0.2</v>
      </c>
      <c r="AK97" s="293"/>
      <c r="AL97" s="293"/>
      <c r="AM97" s="178"/>
      <c r="AN97" s="178"/>
      <c r="AO97" s="178"/>
      <c r="AP97" s="178"/>
      <c r="AQ97" s="182"/>
      <c r="AR97" s="208" t="s">
        <v>57</v>
      </c>
      <c r="AS97" s="293">
        <f t="shared" si="1"/>
        <v>0.93059999999999998</v>
      </c>
      <c r="AT97" s="293"/>
      <c r="AU97" s="293"/>
      <c r="AV97" s="186" t="s">
        <v>170</v>
      </c>
      <c r="AW97" s="182"/>
      <c r="AX97" s="180"/>
    </row>
    <row r="98" spans="1:50" s="98" customFormat="1" ht="12.75">
      <c r="A98" s="175"/>
      <c r="B98" s="185" t="s">
        <v>186</v>
      </c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78"/>
      <c r="N98" s="178" t="s">
        <v>54</v>
      </c>
      <c r="O98" s="293">
        <v>5.0999999999999996</v>
      </c>
      <c r="P98" s="293"/>
      <c r="Q98" s="293"/>
      <c r="R98" s="208" t="s">
        <v>56</v>
      </c>
      <c r="S98" s="207"/>
      <c r="T98" s="207"/>
      <c r="U98" s="207"/>
      <c r="V98" s="178"/>
      <c r="W98" s="207"/>
      <c r="X98" s="207"/>
      <c r="Y98" s="207"/>
      <c r="Z98" s="178"/>
      <c r="AA98" s="207"/>
      <c r="AB98" s="207"/>
      <c r="AC98" s="207"/>
      <c r="AD98" s="178"/>
      <c r="AE98" s="178" t="s">
        <v>55</v>
      </c>
      <c r="AF98" s="293">
        <v>0.3</v>
      </c>
      <c r="AG98" s="293"/>
      <c r="AH98" s="293"/>
      <c r="AI98" s="178" t="s">
        <v>55</v>
      </c>
      <c r="AJ98" s="293">
        <v>0.2</v>
      </c>
      <c r="AK98" s="293"/>
      <c r="AL98" s="293"/>
      <c r="AM98" s="178"/>
      <c r="AN98" s="178"/>
      <c r="AO98" s="178"/>
      <c r="AP98" s="178"/>
      <c r="AQ98" s="182"/>
      <c r="AR98" s="208" t="s">
        <v>57</v>
      </c>
      <c r="AS98" s="293">
        <f t="shared" si="1"/>
        <v>0.30599999999999999</v>
      </c>
      <c r="AT98" s="293"/>
      <c r="AU98" s="293"/>
      <c r="AV98" s="186" t="s">
        <v>170</v>
      </c>
      <c r="AW98" s="182"/>
      <c r="AX98" s="180"/>
    </row>
    <row r="99" spans="1:50" s="98" customFormat="1" ht="12.75">
      <c r="A99" s="175"/>
      <c r="B99" s="185" t="s">
        <v>187</v>
      </c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 t="s">
        <v>54</v>
      </c>
      <c r="O99" s="293">
        <v>4.8</v>
      </c>
      <c r="P99" s="293"/>
      <c r="Q99" s="293"/>
      <c r="R99" s="208" t="s">
        <v>56</v>
      </c>
      <c r="S99" s="207"/>
      <c r="T99" s="207"/>
      <c r="U99" s="207"/>
      <c r="V99" s="178"/>
      <c r="W99" s="207"/>
      <c r="X99" s="207"/>
      <c r="Y99" s="207"/>
      <c r="Z99" s="178"/>
      <c r="AA99" s="207"/>
      <c r="AB99" s="207"/>
      <c r="AC99" s="207"/>
      <c r="AD99" s="178"/>
      <c r="AE99" s="178" t="s">
        <v>55</v>
      </c>
      <c r="AF99" s="293">
        <v>0.3</v>
      </c>
      <c r="AG99" s="293"/>
      <c r="AH99" s="293"/>
      <c r="AI99" s="178" t="s">
        <v>55</v>
      </c>
      <c r="AJ99" s="293">
        <v>0.2</v>
      </c>
      <c r="AK99" s="293"/>
      <c r="AL99" s="293"/>
      <c r="AM99" s="178"/>
      <c r="AN99" s="178"/>
      <c r="AO99" s="178"/>
      <c r="AP99" s="178"/>
      <c r="AQ99" s="182"/>
      <c r="AR99" s="208" t="s">
        <v>57</v>
      </c>
      <c r="AS99" s="293">
        <f t="shared" si="1"/>
        <v>0.28799999999999998</v>
      </c>
      <c r="AT99" s="293"/>
      <c r="AU99" s="293"/>
      <c r="AV99" s="186" t="s">
        <v>170</v>
      </c>
      <c r="AW99" s="182"/>
      <c r="AX99" s="180"/>
    </row>
    <row r="100" spans="1:50" s="98" customFormat="1" ht="12.75">
      <c r="A100" s="175"/>
      <c r="B100" s="185" t="s">
        <v>188</v>
      </c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 t="s">
        <v>54</v>
      </c>
      <c r="O100" s="293">
        <v>3.74</v>
      </c>
      <c r="P100" s="293"/>
      <c r="Q100" s="293"/>
      <c r="R100" s="208" t="s">
        <v>56</v>
      </c>
      <c r="S100" s="207"/>
      <c r="T100" s="207"/>
      <c r="U100" s="207"/>
      <c r="V100" s="178"/>
      <c r="W100" s="207"/>
      <c r="X100" s="207"/>
      <c r="Y100" s="207"/>
      <c r="Z100" s="178"/>
      <c r="AA100" s="207"/>
      <c r="AB100" s="207"/>
      <c r="AC100" s="207"/>
      <c r="AD100" s="178"/>
      <c r="AE100" s="178" t="s">
        <v>55</v>
      </c>
      <c r="AF100" s="293">
        <v>0.3</v>
      </c>
      <c r="AG100" s="293"/>
      <c r="AH100" s="293"/>
      <c r="AI100" s="178" t="s">
        <v>55</v>
      </c>
      <c r="AJ100" s="293">
        <v>0.2</v>
      </c>
      <c r="AK100" s="293"/>
      <c r="AL100" s="293"/>
      <c r="AM100" s="178"/>
      <c r="AN100" s="178"/>
      <c r="AO100" s="178"/>
      <c r="AP100" s="178"/>
      <c r="AQ100" s="182"/>
      <c r="AR100" s="208" t="s">
        <v>57</v>
      </c>
      <c r="AS100" s="293">
        <f t="shared" si="1"/>
        <v>0.22440000000000004</v>
      </c>
      <c r="AT100" s="293"/>
      <c r="AU100" s="293"/>
      <c r="AV100" s="186" t="s">
        <v>170</v>
      </c>
      <c r="AW100" s="182"/>
      <c r="AX100" s="180"/>
    </row>
    <row r="101" spans="1:50" s="98" customFormat="1" ht="12.75">
      <c r="A101" s="175"/>
      <c r="B101" s="185" t="s">
        <v>189</v>
      </c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78"/>
      <c r="N101" s="178" t="s">
        <v>54</v>
      </c>
      <c r="O101" s="293">
        <v>3.39</v>
      </c>
      <c r="P101" s="293"/>
      <c r="Q101" s="293"/>
      <c r="R101" s="208" t="s">
        <v>56</v>
      </c>
      <c r="S101" s="207"/>
      <c r="T101" s="207"/>
      <c r="U101" s="207"/>
      <c r="V101" s="178"/>
      <c r="W101" s="207"/>
      <c r="X101" s="207"/>
      <c r="Y101" s="207"/>
      <c r="Z101" s="178"/>
      <c r="AA101" s="207"/>
      <c r="AB101" s="207"/>
      <c r="AC101" s="207"/>
      <c r="AD101" s="178"/>
      <c r="AE101" s="178" t="s">
        <v>55</v>
      </c>
      <c r="AF101" s="293">
        <v>0.3</v>
      </c>
      <c r="AG101" s="293"/>
      <c r="AH101" s="293"/>
      <c r="AI101" s="178" t="s">
        <v>55</v>
      </c>
      <c r="AJ101" s="293">
        <v>0.2</v>
      </c>
      <c r="AK101" s="293"/>
      <c r="AL101" s="293"/>
      <c r="AM101" s="178"/>
      <c r="AN101" s="178"/>
      <c r="AO101" s="178"/>
      <c r="AP101" s="178"/>
      <c r="AQ101" s="182"/>
      <c r="AR101" s="208" t="s">
        <v>57</v>
      </c>
      <c r="AS101" s="293">
        <f t="shared" si="1"/>
        <v>0.2034</v>
      </c>
      <c r="AT101" s="293"/>
      <c r="AU101" s="293"/>
      <c r="AV101" s="186" t="s">
        <v>170</v>
      </c>
      <c r="AW101" s="182"/>
      <c r="AX101" s="180"/>
    </row>
    <row r="102" spans="1:50" s="98" customFormat="1" ht="12.75">
      <c r="A102" s="175"/>
      <c r="B102" s="185" t="s">
        <v>190</v>
      </c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78"/>
      <c r="N102" s="178" t="s">
        <v>54</v>
      </c>
      <c r="O102" s="293">
        <v>7.19</v>
      </c>
      <c r="P102" s="293"/>
      <c r="Q102" s="293"/>
      <c r="R102" s="208" t="s">
        <v>56</v>
      </c>
      <c r="S102" s="207"/>
      <c r="T102" s="207"/>
      <c r="U102" s="207"/>
      <c r="V102" s="178"/>
      <c r="W102" s="207"/>
      <c r="X102" s="207"/>
      <c r="Y102" s="207"/>
      <c r="Z102" s="178"/>
      <c r="AA102" s="207"/>
      <c r="AB102" s="207"/>
      <c r="AC102" s="207"/>
      <c r="AD102" s="178"/>
      <c r="AE102" s="178" t="s">
        <v>55</v>
      </c>
      <c r="AF102" s="293">
        <v>0.3</v>
      </c>
      <c r="AG102" s="293"/>
      <c r="AH102" s="293"/>
      <c r="AI102" s="178" t="s">
        <v>55</v>
      </c>
      <c r="AJ102" s="293">
        <v>0.2</v>
      </c>
      <c r="AK102" s="293"/>
      <c r="AL102" s="293"/>
      <c r="AM102" s="178"/>
      <c r="AN102" s="178"/>
      <c r="AO102" s="178"/>
      <c r="AP102" s="178"/>
      <c r="AQ102" s="182"/>
      <c r="AR102" s="208" t="s">
        <v>57</v>
      </c>
      <c r="AS102" s="293">
        <f t="shared" si="1"/>
        <v>0.43140000000000001</v>
      </c>
      <c r="AT102" s="293"/>
      <c r="AU102" s="293"/>
      <c r="AV102" s="186" t="s">
        <v>170</v>
      </c>
      <c r="AW102" s="182"/>
      <c r="AX102" s="180"/>
    </row>
    <row r="103" spans="1:50" s="98" customFormat="1" ht="12.75">
      <c r="A103" s="175"/>
      <c r="B103" s="185" t="s">
        <v>191</v>
      </c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 t="s">
        <v>54</v>
      </c>
      <c r="O103" s="293">
        <v>5.5</v>
      </c>
      <c r="P103" s="293"/>
      <c r="Q103" s="293"/>
      <c r="R103" s="208" t="s">
        <v>56</v>
      </c>
      <c r="S103" s="207"/>
      <c r="T103" s="207"/>
      <c r="U103" s="207"/>
      <c r="V103" s="178"/>
      <c r="W103" s="207"/>
      <c r="X103" s="207"/>
      <c r="Y103" s="207"/>
      <c r="Z103" s="178"/>
      <c r="AA103" s="207"/>
      <c r="AB103" s="207"/>
      <c r="AC103" s="207"/>
      <c r="AD103" s="178"/>
      <c r="AE103" s="178" t="s">
        <v>55</v>
      </c>
      <c r="AF103" s="293">
        <v>0.3</v>
      </c>
      <c r="AG103" s="293"/>
      <c r="AH103" s="293"/>
      <c r="AI103" s="178" t="s">
        <v>55</v>
      </c>
      <c r="AJ103" s="293">
        <v>0.2</v>
      </c>
      <c r="AK103" s="293"/>
      <c r="AL103" s="293"/>
      <c r="AM103" s="178"/>
      <c r="AN103" s="178"/>
      <c r="AO103" s="178"/>
      <c r="AP103" s="178"/>
      <c r="AQ103" s="182"/>
      <c r="AR103" s="208" t="s">
        <v>57</v>
      </c>
      <c r="AS103" s="293">
        <f t="shared" si="1"/>
        <v>0.33</v>
      </c>
      <c r="AT103" s="293"/>
      <c r="AU103" s="293"/>
      <c r="AV103" s="186" t="s">
        <v>170</v>
      </c>
      <c r="AW103" s="182"/>
      <c r="AX103" s="180"/>
    </row>
    <row r="104" spans="1:50" s="98" customFormat="1" ht="12.75">
      <c r="A104" s="175"/>
      <c r="B104" s="185" t="s">
        <v>192</v>
      </c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 t="s">
        <v>54</v>
      </c>
      <c r="O104" s="293">
        <v>4.8600000000000003</v>
      </c>
      <c r="P104" s="293"/>
      <c r="Q104" s="293"/>
      <c r="R104" s="208" t="s">
        <v>56</v>
      </c>
      <c r="S104" s="207"/>
      <c r="T104" s="207"/>
      <c r="U104" s="207"/>
      <c r="V104" s="178"/>
      <c r="W104" s="207"/>
      <c r="X104" s="207"/>
      <c r="Y104" s="207"/>
      <c r="Z104" s="178"/>
      <c r="AA104" s="207"/>
      <c r="AB104" s="207"/>
      <c r="AC104" s="207"/>
      <c r="AD104" s="178"/>
      <c r="AE104" s="178" t="s">
        <v>55</v>
      </c>
      <c r="AF104" s="293">
        <v>0.3</v>
      </c>
      <c r="AG104" s="293"/>
      <c r="AH104" s="293"/>
      <c r="AI104" s="178" t="s">
        <v>55</v>
      </c>
      <c r="AJ104" s="293">
        <v>0.2</v>
      </c>
      <c r="AK104" s="293"/>
      <c r="AL104" s="293"/>
      <c r="AM104" s="178"/>
      <c r="AN104" s="178"/>
      <c r="AO104" s="178"/>
      <c r="AP104" s="178"/>
      <c r="AQ104" s="182"/>
      <c r="AR104" s="208" t="s">
        <v>57</v>
      </c>
      <c r="AS104" s="293">
        <f t="shared" si="1"/>
        <v>0.29160000000000003</v>
      </c>
      <c r="AT104" s="293"/>
      <c r="AU104" s="293"/>
      <c r="AV104" s="186" t="s">
        <v>170</v>
      </c>
      <c r="AW104" s="182"/>
      <c r="AX104" s="180"/>
    </row>
    <row r="105" spans="1:50" s="98" customFormat="1" ht="12.75">
      <c r="A105" s="175"/>
      <c r="B105" s="185" t="s">
        <v>193</v>
      </c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 t="s">
        <v>54</v>
      </c>
      <c r="O105" s="293">
        <v>6.13</v>
      </c>
      <c r="P105" s="293"/>
      <c r="Q105" s="293"/>
      <c r="R105" s="208" t="s">
        <v>56</v>
      </c>
      <c r="S105" s="207"/>
      <c r="T105" s="207"/>
      <c r="U105" s="207"/>
      <c r="V105" s="178"/>
      <c r="W105" s="207"/>
      <c r="X105" s="207"/>
      <c r="Y105" s="207"/>
      <c r="Z105" s="178"/>
      <c r="AA105" s="207"/>
      <c r="AB105" s="207"/>
      <c r="AC105" s="207"/>
      <c r="AD105" s="178"/>
      <c r="AE105" s="178" t="s">
        <v>55</v>
      </c>
      <c r="AF105" s="293">
        <v>0.3</v>
      </c>
      <c r="AG105" s="293"/>
      <c r="AH105" s="293"/>
      <c r="AI105" s="178" t="s">
        <v>55</v>
      </c>
      <c r="AJ105" s="293">
        <v>0.2</v>
      </c>
      <c r="AK105" s="293"/>
      <c r="AL105" s="293"/>
      <c r="AM105" s="178"/>
      <c r="AN105" s="178"/>
      <c r="AO105" s="178"/>
      <c r="AP105" s="178"/>
      <c r="AQ105" s="182"/>
      <c r="AR105" s="208" t="s">
        <v>57</v>
      </c>
      <c r="AS105" s="293">
        <f t="shared" ref="AS105:AS113" si="2">(O105)*AF105*AJ105</f>
        <v>0.36780000000000002</v>
      </c>
      <c r="AT105" s="293"/>
      <c r="AU105" s="293"/>
      <c r="AV105" s="186" t="s">
        <v>170</v>
      </c>
      <c r="AW105" s="182"/>
      <c r="AX105" s="180"/>
    </row>
    <row r="106" spans="1:50" s="98" customFormat="1" ht="12.75">
      <c r="A106" s="175"/>
      <c r="B106" s="185" t="s">
        <v>194</v>
      </c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N106" s="178" t="s">
        <v>54</v>
      </c>
      <c r="O106" s="293">
        <v>5.1100000000000003</v>
      </c>
      <c r="P106" s="293"/>
      <c r="Q106" s="293"/>
      <c r="R106" s="208" t="s">
        <v>56</v>
      </c>
      <c r="S106" s="207"/>
      <c r="T106" s="207"/>
      <c r="U106" s="207"/>
      <c r="V106" s="178"/>
      <c r="W106" s="207"/>
      <c r="X106" s="207"/>
      <c r="Y106" s="207"/>
      <c r="Z106" s="178"/>
      <c r="AA106" s="207"/>
      <c r="AB106" s="207"/>
      <c r="AC106" s="207"/>
      <c r="AD106" s="178"/>
      <c r="AE106" s="178" t="s">
        <v>55</v>
      </c>
      <c r="AF106" s="293">
        <v>0.3</v>
      </c>
      <c r="AG106" s="293"/>
      <c r="AH106" s="293"/>
      <c r="AI106" s="178" t="s">
        <v>55</v>
      </c>
      <c r="AJ106" s="293">
        <v>0.2</v>
      </c>
      <c r="AK106" s="293"/>
      <c r="AL106" s="293"/>
      <c r="AM106" s="178"/>
      <c r="AN106" s="178"/>
      <c r="AO106" s="178"/>
      <c r="AP106" s="178"/>
      <c r="AQ106" s="182"/>
      <c r="AR106" s="208" t="s">
        <v>57</v>
      </c>
      <c r="AS106" s="293">
        <f t="shared" si="2"/>
        <v>0.30660000000000004</v>
      </c>
      <c r="AT106" s="293"/>
      <c r="AU106" s="293"/>
      <c r="AV106" s="186" t="s">
        <v>170</v>
      </c>
      <c r="AW106" s="182"/>
      <c r="AX106" s="180"/>
    </row>
    <row r="107" spans="1:50" s="98" customFormat="1" ht="12.75">
      <c r="A107" s="175"/>
      <c r="B107" s="185" t="s">
        <v>195</v>
      </c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78"/>
      <c r="N107" s="178" t="s">
        <v>54</v>
      </c>
      <c r="O107" s="293">
        <v>4</v>
      </c>
      <c r="P107" s="293"/>
      <c r="Q107" s="293"/>
      <c r="R107" s="208" t="s">
        <v>56</v>
      </c>
      <c r="S107" s="207"/>
      <c r="T107" s="207"/>
      <c r="U107" s="207"/>
      <c r="V107" s="178"/>
      <c r="W107" s="207"/>
      <c r="X107" s="207"/>
      <c r="Y107" s="207"/>
      <c r="Z107" s="178"/>
      <c r="AA107" s="207"/>
      <c r="AB107" s="207"/>
      <c r="AC107" s="207"/>
      <c r="AD107" s="178"/>
      <c r="AE107" s="178" t="s">
        <v>55</v>
      </c>
      <c r="AF107" s="293">
        <v>0.3</v>
      </c>
      <c r="AG107" s="293"/>
      <c r="AH107" s="293"/>
      <c r="AI107" s="178" t="s">
        <v>55</v>
      </c>
      <c r="AJ107" s="293">
        <v>0.2</v>
      </c>
      <c r="AK107" s="293"/>
      <c r="AL107" s="293"/>
      <c r="AM107" s="178"/>
      <c r="AN107" s="178"/>
      <c r="AO107" s="178"/>
      <c r="AP107" s="178"/>
      <c r="AQ107" s="182"/>
      <c r="AR107" s="208" t="s">
        <v>57</v>
      </c>
      <c r="AS107" s="293">
        <f t="shared" si="2"/>
        <v>0.24</v>
      </c>
      <c r="AT107" s="293"/>
      <c r="AU107" s="293"/>
      <c r="AV107" s="186" t="s">
        <v>170</v>
      </c>
      <c r="AW107" s="182"/>
      <c r="AX107" s="180"/>
    </row>
    <row r="108" spans="1:50" s="98" customFormat="1" ht="12.75">
      <c r="A108" s="175"/>
      <c r="B108" s="185" t="s">
        <v>196</v>
      </c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78"/>
      <c r="N108" s="178" t="s">
        <v>54</v>
      </c>
      <c r="O108" s="293">
        <v>27.95</v>
      </c>
      <c r="P108" s="293"/>
      <c r="Q108" s="293"/>
      <c r="R108" s="208" t="s">
        <v>56</v>
      </c>
      <c r="S108" s="207"/>
      <c r="T108" s="207"/>
      <c r="U108" s="207"/>
      <c r="V108" s="178"/>
      <c r="W108" s="207"/>
      <c r="X108" s="207"/>
      <c r="Y108" s="207"/>
      <c r="Z108" s="178"/>
      <c r="AA108" s="207"/>
      <c r="AB108" s="207"/>
      <c r="AC108" s="207"/>
      <c r="AD108" s="178"/>
      <c r="AE108" s="178" t="s">
        <v>55</v>
      </c>
      <c r="AF108" s="293">
        <v>0.3</v>
      </c>
      <c r="AG108" s="293"/>
      <c r="AH108" s="293"/>
      <c r="AI108" s="178" t="s">
        <v>55</v>
      </c>
      <c r="AJ108" s="293">
        <v>0.2</v>
      </c>
      <c r="AK108" s="293"/>
      <c r="AL108" s="293"/>
      <c r="AM108" s="178"/>
      <c r="AN108" s="178"/>
      <c r="AO108" s="178"/>
      <c r="AP108" s="178"/>
      <c r="AQ108" s="182"/>
      <c r="AR108" s="208" t="s">
        <v>57</v>
      </c>
      <c r="AS108" s="293">
        <f t="shared" si="2"/>
        <v>1.677</v>
      </c>
      <c r="AT108" s="293"/>
      <c r="AU108" s="293"/>
      <c r="AV108" s="186" t="s">
        <v>170</v>
      </c>
      <c r="AW108" s="182"/>
      <c r="AX108" s="180"/>
    </row>
    <row r="109" spans="1:50" s="98" customFormat="1" ht="12.75">
      <c r="A109" s="175"/>
      <c r="B109" s="185" t="s">
        <v>197</v>
      </c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78"/>
      <c r="N109" s="178" t="s">
        <v>54</v>
      </c>
      <c r="O109" s="293">
        <v>4.26</v>
      </c>
      <c r="P109" s="293"/>
      <c r="Q109" s="293"/>
      <c r="R109" s="208" t="s">
        <v>56</v>
      </c>
      <c r="S109" s="207"/>
      <c r="T109" s="207"/>
      <c r="U109" s="207"/>
      <c r="V109" s="178"/>
      <c r="W109" s="207"/>
      <c r="X109" s="207"/>
      <c r="Y109" s="207"/>
      <c r="Z109" s="178"/>
      <c r="AA109" s="207"/>
      <c r="AB109" s="207"/>
      <c r="AC109" s="207"/>
      <c r="AD109" s="178"/>
      <c r="AE109" s="178" t="s">
        <v>55</v>
      </c>
      <c r="AF109" s="293">
        <v>0.3</v>
      </c>
      <c r="AG109" s="293"/>
      <c r="AH109" s="293"/>
      <c r="AI109" s="178" t="s">
        <v>55</v>
      </c>
      <c r="AJ109" s="293">
        <v>0.2</v>
      </c>
      <c r="AK109" s="293"/>
      <c r="AL109" s="293"/>
      <c r="AM109" s="178"/>
      <c r="AN109" s="178"/>
      <c r="AO109" s="178"/>
      <c r="AP109" s="178"/>
      <c r="AQ109" s="182"/>
      <c r="AR109" s="208" t="s">
        <v>57</v>
      </c>
      <c r="AS109" s="293">
        <f t="shared" si="2"/>
        <v>0.25559999999999999</v>
      </c>
      <c r="AT109" s="293"/>
      <c r="AU109" s="293"/>
      <c r="AV109" s="186" t="s">
        <v>170</v>
      </c>
      <c r="AW109" s="182"/>
      <c r="AX109" s="180"/>
    </row>
    <row r="110" spans="1:50" s="98" customFormat="1" ht="12.75">
      <c r="A110" s="175"/>
      <c r="B110" s="185" t="s">
        <v>198</v>
      </c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 t="s">
        <v>54</v>
      </c>
      <c r="O110" s="293">
        <v>4.6500000000000004</v>
      </c>
      <c r="P110" s="293"/>
      <c r="Q110" s="293"/>
      <c r="R110" s="208" t="s">
        <v>56</v>
      </c>
      <c r="S110" s="207"/>
      <c r="T110" s="207"/>
      <c r="U110" s="207"/>
      <c r="V110" s="178"/>
      <c r="W110" s="207"/>
      <c r="X110" s="207"/>
      <c r="Y110" s="207"/>
      <c r="Z110" s="178"/>
      <c r="AA110" s="207"/>
      <c r="AB110" s="207"/>
      <c r="AC110" s="207"/>
      <c r="AD110" s="178"/>
      <c r="AE110" s="178" t="s">
        <v>55</v>
      </c>
      <c r="AF110" s="293">
        <v>0.3</v>
      </c>
      <c r="AG110" s="293"/>
      <c r="AH110" s="293"/>
      <c r="AI110" s="178" t="s">
        <v>55</v>
      </c>
      <c r="AJ110" s="293">
        <v>0.2</v>
      </c>
      <c r="AK110" s="293"/>
      <c r="AL110" s="293"/>
      <c r="AM110" s="178"/>
      <c r="AN110" s="178"/>
      <c r="AO110" s="178"/>
      <c r="AP110" s="178"/>
      <c r="AQ110" s="182"/>
      <c r="AR110" s="208" t="s">
        <v>57</v>
      </c>
      <c r="AS110" s="293">
        <f t="shared" si="2"/>
        <v>0.27900000000000003</v>
      </c>
      <c r="AT110" s="293"/>
      <c r="AU110" s="293"/>
      <c r="AV110" s="186" t="s">
        <v>170</v>
      </c>
      <c r="AW110" s="182"/>
      <c r="AX110" s="180"/>
    </row>
    <row r="111" spans="1:50" s="98" customFormat="1" ht="12.75">
      <c r="A111" s="175"/>
      <c r="B111" s="185" t="s">
        <v>199</v>
      </c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 t="s">
        <v>54</v>
      </c>
      <c r="O111" s="293">
        <v>3.75</v>
      </c>
      <c r="P111" s="293"/>
      <c r="Q111" s="293"/>
      <c r="R111" s="208" t="s">
        <v>56</v>
      </c>
      <c r="S111" s="207"/>
      <c r="T111" s="207"/>
      <c r="U111" s="207"/>
      <c r="V111" s="178"/>
      <c r="W111" s="207"/>
      <c r="X111" s="207"/>
      <c r="Y111" s="207"/>
      <c r="Z111" s="178"/>
      <c r="AA111" s="207"/>
      <c r="AB111" s="207"/>
      <c r="AC111" s="207"/>
      <c r="AD111" s="178"/>
      <c r="AE111" s="178" t="s">
        <v>55</v>
      </c>
      <c r="AF111" s="293">
        <v>0.3</v>
      </c>
      <c r="AG111" s="293"/>
      <c r="AH111" s="293"/>
      <c r="AI111" s="178" t="s">
        <v>55</v>
      </c>
      <c r="AJ111" s="293">
        <v>0.2</v>
      </c>
      <c r="AK111" s="293"/>
      <c r="AL111" s="293"/>
      <c r="AM111" s="178"/>
      <c r="AN111" s="178"/>
      <c r="AO111" s="178"/>
      <c r="AP111" s="178"/>
      <c r="AQ111" s="182"/>
      <c r="AR111" s="208" t="s">
        <v>57</v>
      </c>
      <c r="AS111" s="293">
        <f t="shared" si="2"/>
        <v>0.22500000000000001</v>
      </c>
      <c r="AT111" s="293"/>
      <c r="AU111" s="293"/>
      <c r="AV111" s="186" t="s">
        <v>170</v>
      </c>
      <c r="AW111" s="182"/>
      <c r="AX111" s="180"/>
    </row>
    <row r="112" spans="1:50" s="98" customFormat="1" ht="12.75">
      <c r="A112" s="175"/>
      <c r="B112" s="185" t="s">
        <v>200</v>
      </c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78"/>
      <c r="N112" s="178" t="s">
        <v>54</v>
      </c>
      <c r="O112" s="293">
        <v>5.35</v>
      </c>
      <c r="P112" s="293"/>
      <c r="Q112" s="293"/>
      <c r="R112" s="208" t="s">
        <v>56</v>
      </c>
      <c r="S112" s="207"/>
      <c r="T112" s="207"/>
      <c r="U112" s="207"/>
      <c r="V112" s="178"/>
      <c r="W112" s="207"/>
      <c r="X112" s="207"/>
      <c r="Y112" s="207"/>
      <c r="Z112" s="178"/>
      <c r="AA112" s="207"/>
      <c r="AB112" s="207"/>
      <c r="AC112" s="207"/>
      <c r="AD112" s="178"/>
      <c r="AE112" s="178" t="s">
        <v>55</v>
      </c>
      <c r="AF112" s="293">
        <v>0.3</v>
      </c>
      <c r="AG112" s="293"/>
      <c r="AH112" s="293"/>
      <c r="AI112" s="178" t="s">
        <v>55</v>
      </c>
      <c r="AJ112" s="293">
        <v>0.2</v>
      </c>
      <c r="AK112" s="293"/>
      <c r="AL112" s="293"/>
      <c r="AM112" s="178"/>
      <c r="AN112" s="178"/>
      <c r="AO112" s="178"/>
      <c r="AP112" s="178"/>
      <c r="AQ112" s="182"/>
      <c r="AR112" s="208" t="s">
        <v>57</v>
      </c>
      <c r="AS112" s="293">
        <f t="shared" si="2"/>
        <v>0.32099999999999995</v>
      </c>
      <c r="AT112" s="293"/>
      <c r="AU112" s="293"/>
      <c r="AV112" s="186" t="s">
        <v>170</v>
      </c>
      <c r="AW112" s="182"/>
      <c r="AX112" s="180"/>
    </row>
    <row r="113" spans="1:50" s="98" customFormat="1" ht="12.75">
      <c r="A113" s="175"/>
      <c r="B113" s="185" t="s">
        <v>201</v>
      </c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 t="s">
        <v>54</v>
      </c>
      <c r="O113" s="293">
        <v>4.72</v>
      </c>
      <c r="P113" s="293"/>
      <c r="Q113" s="293"/>
      <c r="R113" s="208" t="s">
        <v>56</v>
      </c>
      <c r="S113" s="207"/>
      <c r="T113" s="207"/>
      <c r="U113" s="207"/>
      <c r="V113" s="178"/>
      <c r="W113" s="207"/>
      <c r="X113" s="207"/>
      <c r="Y113" s="207"/>
      <c r="Z113" s="178"/>
      <c r="AA113" s="207"/>
      <c r="AB113" s="207"/>
      <c r="AC113" s="207"/>
      <c r="AD113" s="178"/>
      <c r="AE113" s="178" t="s">
        <v>55</v>
      </c>
      <c r="AF113" s="293">
        <v>0.3</v>
      </c>
      <c r="AG113" s="293"/>
      <c r="AH113" s="293"/>
      <c r="AI113" s="178" t="s">
        <v>55</v>
      </c>
      <c r="AJ113" s="293">
        <v>0.2</v>
      </c>
      <c r="AK113" s="293"/>
      <c r="AL113" s="293"/>
      <c r="AM113" s="178"/>
      <c r="AN113" s="178"/>
      <c r="AO113" s="178"/>
      <c r="AP113" s="178"/>
      <c r="AQ113" s="182"/>
      <c r="AR113" s="208" t="s">
        <v>57</v>
      </c>
      <c r="AS113" s="293">
        <f t="shared" si="2"/>
        <v>0.28320000000000001</v>
      </c>
      <c r="AT113" s="293"/>
      <c r="AU113" s="293"/>
      <c r="AV113" s="186" t="s">
        <v>170</v>
      </c>
      <c r="AW113" s="182"/>
      <c r="AX113" s="180"/>
    </row>
    <row r="114" spans="1:50" s="98" customFormat="1" ht="12.75">
      <c r="A114" s="175"/>
      <c r="B114" s="185" t="s">
        <v>202</v>
      </c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78"/>
      <c r="N114" s="178" t="s">
        <v>54</v>
      </c>
      <c r="O114" s="293">
        <v>4.01</v>
      </c>
      <c r="P114" s="293"/>
      <c r="Q114" s="293"/>
      <c r="R114" s="208" t="s">
        <v>56</v>
      </c>
      <c r="S114" s="207"/>
      <c r="T114" s="207"/>
      <c r="U114" s="207"/>
      <c r="V114" s="178"/>
      <c r="W114" s="207"/>
      <c r="X114" s="207"/>
      <c r="Y114" s="207"/>
      <c r="Z114" s="178"/>
      <c r="AA114" s="207"/>
      <c r="AB114" s="207"/>
      <c r="AC114" s="207"/>
      <c r="AD114" s="178"/>
      <c r="AE114" s="178" t="s">
        <v>55</v>
      </c>
      <c r="AF114" s="293">
        <v>0.3</v>
      </c>
      <c r="AG114" s="293"/>
      <c r="AH114" s="293"/>
      <c r="AI114" s="178" t="s">
        <v>55</v>
      </c>
      <c r="AJ114" s="293">
        <v>0.2</v>
      </c>
      <c r="AK114" s="293"/>
      <c r="AL114" s="293"/>
      <c r="AM114" s="178"/>
      <c r="AN114" s="178"/>
      <c r="AO114" s="178"/>
      <c r="AP114" s="178"/>
      <c r="AQ114" s="182"/>
      <c r="AR114" s="208" t="s">
        <v>57</v>
      </c>
      <c r="AS114" s="293">
        <f t="shared" ref="AS114:AS118" si="3">(O114)*AF114*AJ114</f>
        <v>0.24059999999999998</v>
      </c>
      <c r="AT114" s="293"/>
      <c r="AU114" s="293"/>
      <c r="AV114" s="186" t="s">
        <v>170</v>
      </c>
      <c r="AW114" s="182"/>
      <c r="AX114" s="180"/>
    </row>
    <row r="115" spans="1:50" s="98" customFormat="1" ht="12.75">
      <c r="A115" s="175"/>
      <c r="B115" s="185" t="s">
        <v>203</v>
      </c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 t="s">
        <v>54</v>
      </c>
      <c r="O115" s="293">
        <v>4.25</v>
      </c>
      <c r="P115" s="293"/>
      <c r="Q115" s="293"/>
      <c r="R115" s="208" t="s">
        <v>56</v>
      </c>
      <c r="S115" s="207"/>
      <c r="T115" s="207"/>
      <c r="U115" s="207"/>
      <c r="V115" s="178"/>
      <c r="W115" s="207"/>
      <c r="X115" s="207"/>
      <c r="Y115" s="207"/>
      <c r="Z115" s="178"/>
      <c r="AA115" s="207"/>
      <c r="AB115" s="207"/>
      <c r="AC115" s="207"/>
      <c r="AD115" s="178"/>
      <c r="AE115" s="178" t="s">
        <v>55</v>
      </c>
      <c r="AF115" s="293">
        <v>0.3</v>
      </c>
      <c r="AG115" s="293"/>
      <c r="AH115" s="293"/>
      <c r="AI115" s="178" t="s">
        <v>55</v>
      </c>
      <c r="AJ115" s="293">
        <v>0.2</v>
      </c>
      <c r="AK115" s="293"/>
      <c r="AL115" s="293"/>
      <c r="AM115" s="178"/>
      <c r="AN115" s="178"/>
      <c r="AO115" s="178"/>
      <c r="AP115" s="178"/>
      <c r="AQ115" s="182"/>
      <c r="AR115" s="208" t="s">
        <v>57</v>
      </c>
      <c r="AS115" s="293">
        <f t="shared" si="3"/>
        <v>0.255</v>
      </c>
      <c r="AT115" s="293"/>
      <c r="AU115" s="293"/>
      <c r="AV115" s="186" t="s">
        <v>170</v>
      </c>
      <c r="AW115" s="182"/>
      <c r="AX115" s="180"/>
    </row>
    <row r="116" spans="1:50" s="98" customFormat="1" ht="12.75">
      <c r="A116" s="175"/>
      <c r="B116" s="185" t="s">
        <v>204</v>
      </c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  <c r="N116" s="178" t="s">
        <v>54</v>
      </c>
      <c r="O116" s="293">
        <v>9.93</v>
      </c>
      <c r="P116" s="293"/>
      <c r="Q116" s="293"/>
      <c r="R116" s="208" t="s">
        <v>56</v>
      </c>
      <c r="S116" s="207"/>
      <c r="T116" s="207"/>
      <c r="U116" s="207"/>
      <c r="V116" s="178"/>
      <c r="W116" s="207"/>
      <c r="X116" s="207"/>
      <c r="Y116" s="207"/>
      <c r="Z116" s="178"/>
      <c r="AA116" s="207"/>
      <c r="AB116" s="207"/>
      <c r="AC116" s="207"/>
      <c r="AD116" s="178"/>
      <c r="AE116" s="178" t="s">
        <v>55</v>
      </c>
      <c r="AF116" s="293">
        <v>0.3</v>
      </c>
      <c r="AG116" s="293"/>
      <c r="AH116" s="293"/>
      <c r="AI116" s="178" t="s">
        <v>55</v>
      </c>
      <c r="AJ116" s="293">
        <v>0.2</v>
      </c>
      <c r="AK116" s="293"/>
      <c r="AL116" s="293"/>
      <c r="AM116" s="178"/>
      <c r="AN116" s="178"/>
      <c r="AO116" s="178"/>
      <c r="AP116" s="178"/>
      <c r="AQ116" s="182"/>
      <c r="AR116" s="208" t="s">
        <v>57</v>
      </c>
      <c r="AS116" s="293">
        <f t="shared" si="3"/>
        <v>0.5958</v>
      </c>
      <c r="AT116" s="293"/>
      <c r="AU116" s="293"/>
      <c r="AV116" s="186" t="s">
        <v>170</v>
      </c>
      <c r="AW116" s="182"/>
      <c r="AX116" s="180"/>
    </row>
    <row r="117" spans="1:50" s="98" customFormat="1" ht="12.75">
      <c r="A117" s="175"/>
      <c r="B117" s="185" t="s">
        <v>205</v>
      </c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78"/>
      <c r="N117" s="178" t="s">
        <v>54</v>
      </c>
      <c r="O117" s="293">
        <v>9.93</v>
      </c>
      <c r="P117" s="293"/>
      <c r="Q117" s="293"/>
      <c r="R117" s="208" t="s">
        <v>56</v>
      </c>
      <c r="S117" s="207"/>
      <c r="T117" s="207"/>
      <c r="U117" s="207"/>
      <c r="V117" s="178"/>
      <c r="W117" s="207"/>
      <c r="X117" s="207"/>
      <c r="Y117" s="207"/>
      <c r="Z117" s="178"/>
      <c r="AA117" s="207"/>
      <c r="AB117" s="207"/>
      <c r="AC117" s="207"/>
      <c r="AD117" s="178"/>
      <c r="AE117" s="178" t="s">
        <v>55</v>
      </c>
      <c r="AF117" s="293">
        <v>0.3</v>
      </c>
      <c r="AG117" s="293"/>
      <c r="AH117" s="293"/>
      <c r="AI117" s="178" t="s">
        <v>55</v>
      </c>
      <c r="AJ117" s="293">
        <v>0.2</v>
      </c>
      <c r="AK117" s="293"/>
      <c r="AL117" s="293"/>
      <c r="AM117" s="178"/>
      <c r="AN117" s="178"/>
      <c r="AO117" s="178"/>
      <c r="AP117" s="178"/>
      <c r="AQ117" s="182"/>
      <c r="AR117" s="208" t="s">
        <v>57</v>
      </c>
      <c r="AS117" s="293">
        <f t="shared" si="3"/>
        <v>0.5958</v>
      </c>
      <c r="AT117" s="293"/>
      <c r="AU117" s="293"/>
      <c r="AV117" s="186" t="s">
        <v>170</v>
      </c>
      <c r="AW117" s="182"/>
      <c r="AX117" s="180"/>
    </row>
    <row r="118" spans="1:50" s="98" customFormat="1" ht="12.75">
      <c r="A118" s="175"/>
      <c r="B118" s="185" t="s">
        <v>206</v>
      </c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N118" s="178" t="s">
        <v>54</v>
      </c>
      <c r="O118" s="293">
        <v>49.35</v>
      </c>
      <c r="P118" s="293"/>
      <c r="Q118" s="293"/>
      <c r="R118" s="208" t="s">
        <v>56</v>
      </c>
      <c r="S118" s="207"/>
      <c r="T118" s="207"/>
      <c r="U118" s="207"/>
      <c r="V118" s="178"/>
      <c r="W118" s="207"/>
      <c r="X118" s="207"/>
      <c r="Y118" s="207"/>
      <c r="Z118" s="178"/>
      <c r="AA118" s="207"/>
      <c r="AB118" s="207"/>
      <c r="AC118" s="207"/>
      <c r="AD118" s="178"/>
      <c r="AE118" s="178" t="s">
        <v>55</v>
      </c>
      <c r="AF118" s="293">
        <v>0.3</v>
      </c>
      <c r="AG118" s="293"/>
      <c r="AH118" s="293"/>
      <c r="AI118" s="178" t="s">
        <v>55</v>
      </c>
      <c r="AJ118" s="293">
        <v>0.2</v>
      </c>
      <c r="AK118" s="293"/>
      <c r="AL118" s="293"/>
      <c r="AM118" s="178"/>
      <c r="AN118" s="178"/>
      <c r="AO118" s="178"/>
      <c r="AP118" s="178"/>
      <c r="AQ118" s="182"/>
      <c r="AR118" s="183" t="s">
        <v>57</v>
      </c>
      <c r="AS118" s="297">
        <f t="shared" si="3"/>
        <v>2.9610000000000003</v>
      </c>
      <c r="AT118" s="297"/>
      <c r="AU118" s="297"/>
      <c r="AV118" s="184" t="s">
        <v>170</v>
      </c>
      <c r="AW118" s="182"/>
      <c r="AX118" s="180"/>
    </row>
    <row r="119" spans="1:50" s="98" customFormat="1" ht="12.75">
      <c r="A119" s="17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2"/>
      <c r="AB119" s="185"/>
      <c r="AC119" s="185"/>
      <c r="AD119" s="185"/>
      <c r="AE119" s="185"/>
      <c r="AF119" s="185"/>
      <c r="AG119" s="185"/>
      <c r="AH119" s="185"/>
      <c r="AI119" s="185"/>
      <c r="AJ119" s="185"/>
      <c r="AK119" s="185"/>
      <c r="AL119" s="185"/>
      <c r="AM119" s="185"/>
      <c r="AN119" s="185" t="s">
        <v>58</v>
      </c>
      <c r="AO119" s="185"/>
      <c r="AP119" s="185"/>
      <c r="AQ119" s="182"/>
      <c r="AR119" s="208" t="s">
        <v>57</v>
      </c>
      <c r="AS119" s="293">
        <f>SUM(AS86:AU118)</f>
        <v>36.020699999999984</v>
      </c>
      <c r="AT119" s="293"/>
      <c r="AU119" s="293"/>
      <c r="AV119" s="186" t="str">
        <f>AV86</f>
        <v>m³</v>
      </c>
      <c r="AW119" s="182"/>
      <c r="AX119" s="180"/>
    </row>
    <row r="120" spans="1:50" s="98" customFormat="1" ht="12.75">
      <c r="A120" s="187"/>
      <c r="B120" s="188"/>
      <c r="C120" s="188"/>
      <c r="D120" s="188"/>
      <c r="E120" s="188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9"/>
      <c r="AX120" s="190"/>
    </row>
    <row r="121" spans="1:50" s="98" customFormat="1" ht="12.75">
      <c r="A121" s="175" t="s">
        <v>97</v>
      </c>
      <c r="B121" s="294" t="str">
        <f>' Plan Orç. Total'!D32</f>
        <v>LASTRO DE CONCRETO MAGRO, APLICADO EM PISOS OU RADIERS, ESPESSURA DE 5</v>
      </c>
      <c r="C121" s="294"/>
      <c r="D121" s="294"/>
      <c r="E121" s="294"/>
      <c r="F121" s="294"/>
      <c r="G121" s="294"/>
      <c r="H121" s="294"/>
      <c r="I121" s="294"/>
      <c r="J121" s="294"/>
      <c r="K121" s="294"/>
      <c r="L121" s="294"/>
      <c r="M121" s="294"/>
      <c r="N121" s="294"/>
      <c r="O121" s="294"/>
      <c r="P121" s="294"/>
      <c r="Q121" s="294"/>
      <c r="R121" s="294"/>
      <c r="S121" s="294"/>
      <c r="T121" s="294"/>
      <c r="U121" s="294"/>
      <c r="V121" s="294"/>
      <c r="W121" s="294"/>
      <c r="X121" s="294"/>
      <c r="Y121" s="294"/>
      <c r="Z121" s="294"/>
      <c r="AA121" s="294"/>
      <c r="AB121" s="294"/>
      <c r="AC121" s="294"/>
      <c r="AD121" s="294"/>
      <c r="AE121" s="294"/>
      <c r="AF121" s="294"/>
      <c r="AG121" s="294"/>
      <c r="AH121" s="294"/>
      <c r="AI121" s="294"/>
      <c r="AJ121" s="294"/>
      <c r="AK121" s="294"/>
      <c r="AL121" s="294"/>
      <c r="AM121" s="294"/>
      <c r="AN121" s="294"/>
      <c r="AO121" s="294"/>
      <c r="AP121" s="294"/>
      <c r="AQ121" s="294"/>
      <c r="AR121" s="294"/>
      <c r="AS121" s="294"/>
      <c r="AT121" s="294"/>
      <c r="AU121" s="294"/>
      <c r="AV121" s="294"/>
      <c r="AW121" s="176" t="str">
        <f>AV157</f>
        <v>m²</v>
      </c>
      <c r="AX121" s="177">
        <f>AS157</f>
        <v>120.069</v>
      </c>
    </row>
    <row r="122" spans="1:50" s="98" customFormat="1" ht="12.75">
      <c r="A122" s="175"/>
      <c r="B122" s="20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179"/>
      <c r="AX122" s="180"/>
    </row>
    <row r="123" spans="1:50" s="98" customFormat="1" ht="12.75" customHeight="1">
      <c r="A123" s="175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295" t="s">
        <v>172</v>
      </c>
      <c r="P123" s="295"/>
      <c r="Q123" s="295"/>
      <c r="R123" s="208"/>
      <c r="S123" s="293"/>
      <c r="T123" s="293"/>
      <c r="U123" s="293"/>
      <c r="V123" s="293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296" t="s">
        <v>173</v>
      </c>
      <c r="AG123" s="296"/>
      <c r="AH123" s="296"/>
      <c r="AI123" s="178"/>
      <c r="AJ123" s="296"/>
      <c r="AK123" s="296"/>
      <c r="AL123" s="296"/>
      <c r="AM123" s="178"/>
      <c r="AN123" s="178"/>
      <c r="AO123" s="178"/>
      <c r="AP123" s="178"/>
      <c r="AQ123" s="182"/>
      <c r="AR123" s="208"/>
      <c r="AS123" s="293"/>
      <c r="AT123" s="293"/>
      <c r="AU123" s="293"/>
      <c r="AV123" s="186"/>
      <c r="AW123" s="182"/>
      <c r="AX123" s="180"/>
    </row>
    <row r="124" spans="1:50" s="98" customFormat="1" ht="12.75">
      <c r="A124" s="175"/>
      <c r="B124" s="185" t="s">
        <v>175</v>
      </c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 t="s">
        <v>54</v>
      </c>
      <c r="O124" s="293">
        <v>40.49</v>
      </c>
      <c r="P124" s="293"/>
      <c r="Q124" s="293"/>
      <c r="R124" s="208" t="s">
        <v>168</v>
      </c>
      <c r="S124" s="293">
        <v>40.159999999999997</v>
      </c>
      <c r="T124" s="293"/>
      <c r="U124" s="293"/>
      <c r="V124" s="178" t="s">
        <v>168</v>
      </c>
      <c r="W124" s="293">
        <v>40</v>
      </c>
      <c r="X124" s="293"/>
      <c r="Y124" s="293"/>
      <c r="Z124" s="178" t="s">
        <v>168</v>
      </c>
      <c r="AA124" s="293">
        <v>33.86</v>
      </c>
      <c r="AB124" s="293"/>
      <c r="AC124" s="293"/>
      <c r="AD124" s="178" t="s">
        <v>56</v>
      </c>
      <c r="AE124" s="178" t="s">
        <v>55</v>
      </c>
      <c r="AF124" s="293">
        <v>0.3</v>
      </c>
      <c r="AG124" s="293"/>
      <c r="AH124" s="293"/>
      <c r="AI124" s="178"/>
      <c r="AJ124" s="293"/>
      <c r="AK124" s="293"/>
      <c r="AL124" s="293"/>
      <c r="AM124" s="178"/>
      <c r="AN124" s="178"/>
      <c r="AO124" s="178"/>
      <c r="AP124" s="178"/>
      <c r="AQ124" s="182"/>
      <c r="AR124" s="208" t="s">
        <v>57</v>
      </c>
      <c r="AS124" s="293">
        <f>(O124+S124+W124+AA124)*AF124</f>
        <v>46.352999999999994</v>
      </c>
      <c r="AT124" s="293"/>
      <c r="AU124" s="293"/>
      <c r="AV124" s="186" t="s">
        <v>53</v>
      </c>
      <c r="AW124" s="182"/>
      <c r="AX124" s="180"/>
    </row>
    <row r="125" spans="1:50" s="98" customFormat="1" ht="12.75">
      <c r="A125" s="175"/>
      <c r="B125" s="185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78"/>
      <c r="N125" s="178"/>
      <c r="O125" s="207"/>
      <c r="P125" s="207"/>
      <c r="Q125" s="207"/>
      <c r="R125" s="208"/>
      <c r="S125" s="207"/>
      <c r="T125" s="207"/>
      <c r="U125" s="207"/>
      <c r="V125" s="178"/>
      <c r="W125" s="207"/>
      <c r="X125" s="207"/>
      <c r="Y125" s="207"/>
      <c r="Z125" s="178"/>
      <c r="AA125" s="207"/>
      <c r="AB125" s="207"/>
      <c r="AC125" s="207"/>
      <c r="AD125" s="178"/>
      <c r="AE125" s="178"/>
      <c r="AF125" s="207"/>
      <c r="AG125" s="207"/>
      <c r="AH125" s="207"/>
      <c r="AI125" s="178"/>
      <c r="AJ125" s="207"/>
      <c r="AK125" s="207"/>
      <c r="AL125" s="207"/>
      <c r="AM125" s="178"/>
      <c r="AN125" s="178"/>
      <c r="AO125" s="178"/>
      <c r="AP125" s="178"/>
      <c r="AQ125" s="182"/>
      <c r="AR125" s="208"/>
      <c r="AS125" s="207"/>
      <c r="AT125" s="207"/>
      <c r="AU125" s="207"/>
      <c r="AV125" s="186"/>
      <c r="AW125" s="182"/>
      <c r="AX125" s="180"/>
    </row>
    <row r="126" spans="1:50" s="98" customFormat="1" ht="12.75">
      <c r="A126" s="175"/>
      <c r="B126" s="210" t="s">
        <v>177</v>
      </c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207"/>
      <c r="P126" s="207"/>
      <c r="Q126" s="207"/>
      <c r="R126" s="208"/>
      <c r="S126" s="207"/>
      <c r="T126" s="207"/>
      <c r="U126" s="207"/>
      <c r="V126" s="178"/>
      <c r="W126" s="207"/>
      <c r="X126" s="207"/>
      <c r="Y126" s="207"/>
      <c r="Z126" s="178"/>
      <c r="AA126" s="207"/>
      <c r="AB126" s="207"/>
      <c r="AC126" s="207"/>
      <c r="AD126" s="178"/>
      <c r="AE126" s="178"/>
      <c r="AF126" s="296"/>
      <c r="AG126" s="296"/>
      <c r="AH126" s="296"/>
      <c r="AI126" s="178"/>
      <c r="AJ126" s="296"/>
      <c r="AK126" s="296"/>
      <c r="AL126" s="296"/>
      <c r="AM126" s="178"/>
      <c r="AN126" s="178"/>
      <c r="AO126" s="178"/>
      <c r="AP126" s="178"/>
      <c r="AQ126" s="182"/>
      <c r="AR126" s="208"/>
      <c r="AS126" s="207"/>
      <c r="AT126" s="207"/>
      <c r="AU126" s="207"/>
      <c r="AV126" s="186"/>
      <c r="AW126" s="182"/>
      <c r="AX126" s="180"/>
    </row>
    <row r="127" spans="1:50" s="98" customFormat="1" ht="12.75" customHeight="1">
      <c r="A127" s="175"/>
      <c r="B127" s="185" t="s">
        <v>176</v>
      </c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 t="s">
        <v>54</v>
      </c>
      <c r="O127" s="293">
        <v>20.36</v>
      </c>
      <c r="P127" s="293"/>
      <c r="Q127" s="293"/>
      <c r="R127" s="208" t="s">
        <v>56</v>
      </c>
      <c r="S127" s="207"/>
      <c r="T127" s="207"/>
      <c r="U127" s="207"/>
      <c r="V127" s="178"/>
      <c r="W127" s="207"/>
      <c r="X127" s="207"/>
      <c r="Y127" s="207"/>
      <c r="Z127" s="178"/>
      <c r="AA127" s="207"/>
      <c r="AB127" s="207"/>
      <c r="AC127" s="207"/>
      <c r="AD127" s="178"/>
      <c r="AE127" s="178" t="s">
        <v>55</v>
      </c>
      <c r="AF127" s="293">
        <v>0.2</v>
      </c>
      <c r="AG127" s="293"/>
      <c r="AH127" s="293"/>
      <c r="AI127" s="178"/>
      <c r="AJ127" s="293"/>
      <c r="AK127" s="293"/>
      <c r="AL127" s="293"/>
      <c r="AM127" s="178"/>
      <c r="AN127" s="178"/>
      <c r="AO127" s="178"/>
      <c r="AP127" s="178"/>
      <c r="AQ127" s="182"/>
      <c r="AR127" s="208" t="s">
        <v>57</v>
      </c>
      <c r="AS127" s="293">
        <f>(O127)*AF127</f>
        <v>4.0720000000000001</v>
      </c>
      <c r="AT127" s="293"/>
      <c r="AU127" s="293"/>
      <c r="AV127" s="186" t="s">
        <v>53</v>
      </c>
      <c r="AW127" s="182"/>
      <c r="AX127" s="180"/>
    </row>
    <row r="128" spans="1:50" s="98" customFormat="1" ht="12.75" customHeight="1">
      <c r="A128" s="175"/>
      <c r="B128" s="185" t="s">
        <v>178</v>
      </c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78"/>
      <c r="N128" s="178" t="s">
        <v>54</v>
      </c>
      <c r="O128" s="293">
        <v>48.86</v>
      </c>
      <c r="P128" s="293"/>
      <c r="Q128" s="293"/>
      <c r="R128" s="208" t="s">
        <v>56</v>
      </c>
      <c r="S128" s="207"/>
      <c r="T128" s="207"/>
      <c r="U128" s="207"/>
      <c r="V128" s="178"/>
      <c r="W128" s="207"/>
      <c r="X128" s="207"/>
      <c r="Y128" s="207"/>
      <c r="Z128" s="178"/>
      <c r="AA128" s="207"/>
      <c r="AB128" s="207"/>
      <c r="AC128" s="207"/>
      <c r="AD128" s="178"/>
      <c r="AE128" s="178" t="s">
        <v>55</v>
      </c>
      <c r="AF128" s="293">
        <v>0.2</v>
      </c>
      <c r="AG128" s="293"/>
      <c r="AH128" s="293"/>
      <c r="AI128" s="178"/>
      <c r="AJ128" s="293"/>
      <c r="AK128" s="293"/>
      <c r="AL128" s="293"/>
      <c r="AM128" s="178"/>
      <c r="AN128" s="178"/>
      <c r="AO128" s="178"/>
      <c r="AP128" s="178"/>
      <c r="AQ128" s="182"/>
      <c r="AR128" s="208" t="s">
        <v>57</v>
      </c>
      <c r="AS128" s="293">
        <f t="shared" ref="AS128:AS156" si="4">(O128)*AF128</f>
        <v>9.7720000000000002</v>
      </c>
      <c r="AT128" s="293"/>
      <c r="AU128" s="293"/>
      <c r="AV128" s="186" t="s">
        <v>53</v>
      </c>
      <c r="AW128" s="182"/>
      <c r="AX128" s="180"/>
    </row>
    <row r="129" spans="1:50" s="98" customFormat="1" ht="12.75" customHeight="1">
      <c r="A129" s="175"/>
      <c r="B129" s="185" t="s">
        <v>179</v>
      </c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78"/>
      <c r="N129" s="178" t="s">
        <v>54</v>
      </c>
      <c r="O129" s="293">
        <v>20.73</v>
      </c>
      <c r="P129" s="293"/>
      <c r="Q129" s="293"/>
      <c r="R129" s="208" t="s">
        <v>56</v>
      </c>
      <c r="S129" s="207"/>
      <c r="T129" s="207"/>
      <c r="U129" s="207"/>
      <c r="V129" s="178"/>
      <c r="W129" s="207"/>
      <c r="X129" s="207"/>
      <c r="Y129" s="207"/>
      <c r="Z129" s="178"/>
      <c r="AA129" s="207"/>
      <c r="AB129" s="207"/>
      <c r="AC129" s="207"/>
      <c r="AD129" s="178"/>
      <c r="AE129" s="178" t="s">
        <v>55</v>
      </c>
      <c r="AF129" s="293">
        <v>0.2</v>
      </c>
      <c r="AG129" s="293"/>
      <c r="AH129" s="293"/>
      <c r="AI129" s="178"/>
      <c r="AJ129" s="293"/>
      <c r="AK129" s="293"/>
      <c r="AL129" s="293"/>
      <c r="AM129" s="178"/>
      <c r="AN129" s="178"/>
      <c r="AO129" s="178"/>
      <c r="AP129" s="178"/>
      <c r="AQ129" s="182"/>
      <c r="AR129" s="208" t="s">
        <v>57</v>
      </c>
      <c r="AS129" s="293">
        <f t="shared" si="4"/>
        <v>4.1459999999999999</v>
      </c>
      <c r="AT129" s="293"/>
      <c r="AU129" s="293"/>
      <c r="AV129" s="186" t="s">
        <v>53</v>
      </c>
      <c r="AW129" s="182"/>
      <c r="AX129" s="180"/>
    </row>
    <row r="130" spans="1:50" s="98" customFormat="1" ht="12.75" customHeight="1">
      <c r="A130" s="175"/>
      <c r="B130" s="185" t="s">
        <v>180</v>
      </c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78"/>
      <c r="N130" s="178" t="s">
        <v>54</v>
      </c>
      <c r="O130" s="293">
        <v>26.96</v>
      </c>
      <c r="P130" s="293"/>
      <c r="Q130" s="293"/>
      <c r="R130" s="208" t="s">
        <v>56</v>
      </c>
      <c r="S130" s="207"/>
      <c r="T130" s="207"/>
      <c r="U130" s="207"/>
      <c r="V130" s="178"/>
      <c r="W130" s="207"/>
      <c r="X130" s="207"/>
      <c r="Y130" s="207"/>
      <c r="Z130" s="178"/>
      <c r="AA130" s="207"/>
      <c r="AB130" s="207"/>
      <c r="AC130" s="207"/>
      <c r="AD130" s="178"/>
      <c r="AE130" s="178" t="s">
        <v>55</v>
      </c>
      <c r="AF130" s="293">
        <v>0.2</v>
      </c>
      <c r="AG130" s="293"/>
      <c r="AH130" s="293"/>
      <c r="AI130" s="178"/>
      <c r="AJ130" s="293"/>
      <c r="AK130" s="293"/>
      <c r="AL130" s="293"/>
      <c r="AM130" s="178"/>
      <c r="AN130" s="178"/>
      <c r="AO130" s="178"/>
      <c r="AP130" s="178"/>
      <c r="AQ130" s="182"/>
      <c r="AR130" s="208" t="s">
        <v>57</v>
      </c>
      <c r="AS130" s="293">
        <f t="shared" si="4"/>
        <v>5.3920000000000003</v>
      </c>
      <c r="AT130" s="293"/>
      <c r="AU130" s="293"/>
      <c r="AV130" s="186" t="s">
        <v>53</v>
      </c>
      <c r="AW130" s="182"/>
      <c r="AX130" s="180"/>
    </row>
    <row r="131" spans="1:50" s="98" customFormat="1" ht="12.75" customHeight="1">
      <c r="A131" s="175"/>
      <c r="B131" s="185" t="s">
        <v>181</v>
      </c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78"/>
      <c r="N131" s="178" t="s">
        <v>54</v>
      </c>
      <c r="O131" s="293">
        <v>26.56</v>
      </c>
      <c r="P131" s="293"/>
      <c r="Q131" s="293"/>
      <c r="R131" s="208" t="s">
        <v>56</v>
      </c>
      <c r="S131" s="207"/>
      <c r="T131" s="207"/>
      <c r="U131" s="207"/>
      <c r="V131" s="178"/>
      <c r="W131" s="207"/>
      <c r="X131" s="207"/>
      <c r="Y131" s="207"/>
      <c r="Z131" s="178"/>
      <c r="AA131" s="207"/>
      <c r="AB131" s="207"/>
      <c r="AC131" s="207"/>
      <c r="AD131" s="178"/>
      <c r="AE131" s="178" t="s">
        <v>55</v>
      </c>
      <c r="AF131" s="293">
        <v>0.2</v>
      </c>
      <c r="AG131" s="293"/>
      <c r="AH131" s="293"/>
      <c r="AI131" s="178"/>
      <c r="AJ131" s="293"/>
      <c r="AK131" s="293"/>
      <c r="AL131" s="293"/>
      <c r="AM131" s="178"/>
      <c r="AN131" s="178"/>
      <c r="AO131" s="178"/>
      <c r="AP131" s="178"/>
      <c r="AQ131" s="182"/>
      <c r="AR131" s="208" t="s">
        <v>57</v>
      </c>
      <c r="AS131" s="293">
        <f t="shared" si="4"/>
        <v>5.3120000000000003</v>
      </c>
      <c r="AT131" s="293"/>
      <c r="AU131" s="293"/>
      <c r="AV131" s="186" t="s">
        <v>53</v>
      </c>
      <c r="AW131" s="182"/>
      <c r="AX131" s="180"/>
    </row>
    <row r="132" spans="1:50" s="98" customFormat="1" ht="12.75" customHeight="1">
      <c r="A132" s="175"/>
      <c r="B132" s="185" t="s">
        <v>182</v>
      </c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78"/>
      <c r="N132" s="178" t="s">
        <v>54</v>
      </c>
      <c r="O132" s="293">
        <v>6.91</v>
      </c>
      <c r="P132" s="293"/>
      <c r="Q132" s="293"/>
      <c r="R132" s="208" t="s">
        <v>56</v>
      </c>
      <c r="S132" s="207"/>
      <c r="T132" s="207"/>
      <c r="U132" s="207"/>
      <c r="V132" s="178"/>
      <c r="W132" s="207"/>
      <c r="X132" s="207"/>
      <c r="Y132" s="207"/>
      <c r="Z132" s="178"/>
      <c r="AA132" s="207"/>
      <c r="AB132" s="207"/>
      <c r="AC132" s="207"/>
      <c r="AD132" s="178"/>
      <c r="AE132" s="178" t="s">
        <v>55</v>
      </c>
      <c r="AF132" s="293">
        <v>0.2</v>
      </c>
      <c r="AG132" s="293"/>
      <c r="AH132" s="293"/>
      <c r="AI132" s="178"/>
      <c r="AJ132" s="293"/>
      <c r="AK132" s="293"/>
      <c r="AL132" s="293"/>
      <c r="AM132" s="178"/>
      <c r="AN132" s="178"/>
      <c r="AO132" s="178"/>
      <c r="AP132" s="178"/>
      <c r="AQ132" s="182"/>
      <c r="AR132" s="208" t="s">
        <v>57</v>
      </c>
      <c r="AS132" s="293">
        <f t="shared" si="4"/>
        <v>1.3820000000000001</v>
      </c>
      <c r="AT132" s="293"/>
      <c r="AU132" s="293"/>
      <c r="AV132" s="186" t="s">
        <v>53</v>
      </c>
      <c r="AW132" s="182"/>
      <c r="AX132" s="180"/>
    </row>
    <row r="133" spans="1:50" s="98" customFormat="1" ht="12.75" customHeight="1">
      <c r="A133" s="175"/>
      <c r="B133" s="185" t="s">
        <v>183</v>
      </c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 t="s">
        <v>54</v>
      </c>
      <c r="O133" s="293">
        <v>17.37</v>
      </c>
      <c r="P133" s="293"/>
      <c r="Q133" s="293"/>
      <c r="R133" s="208" t="s">
        <v>56</v>
      </c>
      <c r="S133" s="207"/>
      <c r="T133" s="207"/>
      <c r="U133" s="207"/>
      <c r="V133" s="178"/>
      <c r="W133" s="207"/>
      <c r="X133" s="207"/>
      <c r="Y133" s="207"/>
      <c r="Z133" s="178"/>
      <c r="AA133" s="207"/>
      <c r="AB133" s="207"/>
      <c r="AC133" s="207"/>
      <c r="AD133" s="178"/>
      <c r="AE133" s="178" t="s">
        <v>55</v>
      </c>
      <c r="AF133" s="293">
        <v>0.2</v>
      </c>
      <c r="AG133" s="293"/>
      <c r="AH133" s="293"/>
      <c r="AI133" s="178"/>
      <c r="AJ133" s="293"/>
      <c r="AK133" s="293"/>
      <c r="AL133" s="293"/>
      <c r="AM133" s="178"/>
      <c r="AN133" s="178"/>
      <c r="AO133" s="178"/>
      <c r="AP133" s="178"/>
      <c r="AQ133" s="182"/>
      <c r="AR133" s="208" t="s">
        <v>57</v>
      </c>
      <c r="AS133" s="293">
        <f t="shared" si="4"/>
        <v>3.4740000000000002</v>
      </c>
      <c r="AT133" s="293"/>
      <c r="AU133" s="293"/>
      <c r="AV133" s="186" t="s">
        <v>53</v>
      </c>
      <c r="AW133" s="182"/>
      <c r="AX133" s="180"/>
    </row>
    <row r="134" spans="1:50" s="98" customFormat="1" ht="12.75">
      <c r="A134" s="175"/>
      <c r="B134" s="185" t="s">
        <v>184</v>
      </c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 t="s">
        <v>54</v>
      </c>
      <c r="O134" s="293">
        <v>7.35</v>
      </c>
      <c r="P134" s="293"/>
      <c r="Q134" s="293"/>
      <c r="R134" s="208" t="s">
        <v>56</v>
      </c>
      <c r="S134" s="207"/>
      <c r="T134" s="207"/>
      <c r="U134" s="207"/>
      <c r="V134" s="178"/>
      <c r="W134" s="207"/>
      <c r="X134" s="207"/>
      <c r="Y134" s="207"/>
      <c r="Z134" s="178"/>
      <c r="AA134" s="207"/>
      <c r="AB134" s="207"/>
      <c r="AC134" s="207"/>
      <c r="AD134" s="178"/>
      <c r="AE134" s="178" t="s">
        <v>55</v>
      </c>
      <c r="AF134" s="293">
        <v>0.2</v>
      </c>
      <c r="AG134" s="293"/>
      <c r="AH134" s="293"/>
      <c r="AI134" s="178"/>
      <c r="AJ134" s="293"/>
      <c r="AK134" s="293"/>
      <c r="AL134" s="293"/>
      <c r="AM134" s="178"/>
      <c r="AN134" s="178"/>
      <c r="AO134" s="178"/>
      <c r="AP134" s="178"/>
      <c r="AQ134" s="182"/>
      <c r="AR134" s="208" t="s">
        <v>57</v>
      </c>
      <c r="AS134" s="293">
        <f t="shared" si="4"/>
        <v>1.47</v>
      </c>
      <c r="AT134" s="293"/>
      <c r="AU134" s="293"/>
      <c r="AV134" s="186" t="s">
        <v>53</v>
      </c>
      <c r="AW134" s="182"/>
      <c r="AX134" s="180"/>
    </row>
    <row r="135" spans="1:50" s="98" customFormat="1" ht="12.75">
      <c r="A135" s="175"/>
      <c r="B135" s="185" t="s">
        <v>185</v>
      </c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78"/>
      <c r="N135" s="178" t="s">
        <v>54</v>
      </c>
      <c r="O135" s="293">
        <v>15.51</v>
      </c>
      <c r="P135" s="293"/>
      <c r="Q135" s="293"/>
      <c r="R135" s="208" t="s">
        <v>56</v>
      </c>
      <c r="S135" s="207"/>
      <c r="T135" s="207"/>
      <c r="U135" s="207"/>
      <c r="V135" s="178"/>
      <c r="W135" s="207"/>
      <c r="X135" s="207"/>
      <c r="Y135" s="207"/>
      <c r="Z135" s="178"/>
      <c r="AA135" s="207"/>
      <c r="AB135" s="207"/>
      <c r="AC135" s="207"/>
      <c r="AD135" s="178"/>
      <c r="AE135" s="178" t="s">
        <v>55</v>
      </c>
      <c r="AF135" s="293">
        <v>0.2</v>
      </c>
      <c r="AG135" s="293"/>
      <c r="AH135" s="293"/>
      <c r="AI135" s="178"/>
      <c r="AJ135" s="293"/>
      <c r="AK135" s="293"/>
      <c r="AL135" s="293"/>
      <c r="AM135" s="178"/>
      <c r="AN135" s="178"/>
      <c r="AO135" s="178"/>
      <c r="AP135" s="178"/>
      <c r="AQ135" s="182"/>
      <c r="AR135" s="208" t="s">
        <v>57</v>
      </c>
      <c r="AS135" s="293">
        <f t="shared" si="4"/>
        <v>3.1020000000000003</v>
      </c>
      <c r="AT135" s="293"/>
      <c r="AU135" s="293"/>
      <c r="AV135" s="186" t="s">
        <v>53</v>
      </c>
      <c r="AW135" s="182"/>
      <c r="AX135" s="180"/>
    </row>
    <row r="136" spans="1:50" s="98" customFormat="1" ht="12.75">
      <c r="A136" s="175"/>
      <c r="B136" s="185" t="s">
        <v>186</v>
      </c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78"/>
      <c r="N136" s="178" t="s">
        <v>54</v>
      </c>
      <c r="O136" s="293">
        <v>5.0999999999999996</v>
      </c>
      <c r="P136" s="293"/>
      <c r="Q136" s="293"/>
      <c r="R136" s="208" t="s">
        <v>56</v>
      </c>
      <c r="S136" s="207"/>
      <c r="T136" s="207"/>
      <c r="U136" s="207"/>
      <c r="V136" s="178"/>
      <c r="W136" s="207"/>
      <c r="X136" s="207"/>
      <c r="Y136" s="207"/>
      <c r="Z136" s="178"/>
      <c r="AA136" s="207"/>
      <c r="AB136" s="207"/>
      <c r="AC136" s="207"/>
      <c r="AD136" s="178"/>
      <c r="AE136" s="178" t="s">
        <v>55</v>
      </c>
      <c r="AF136" s="293">
        <v>0.2</v>
      </c>
      <c r="AG136" s="293"/>
      <c r="AH136" s="293"/>
      <c r="AI136" s="178"/>
      <c r="AJ136" s="293"/>
      <c r="AK136" s="293"/>
      <c r="AL136" s="293"/>
      <c r="AM136" s="178"/>
      <c r="AN136" s="178"/>
      <c r="AO136" s="178"/>
      <c r="AP136" s="178"/>
      <c r="AQ136" s="182"/>
      <c r="AR136" s="208" t="s">
        <v>57</v>
      </c>
      <c r="AS136" s="293">
        <f t="shared" si="4"/>
        <v>1.02</v>
      </c>
      <c r="AT136" s="293"/>
      <c r="AU136" s="293"/>
      <c r="AV136" s="186" t="s">
        <v>53</v>
      </c>
      <c r="AW136" s="182"/>
      <c r="AX136" s="180"/>
    </row>
    <row r="137" spans="1:50" s="98" customFormat="1" ht="12.75">
      <c r="A137" s="175"/>
      <c r="B137" s="185" t="s">
        <v>187</v>
      </c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78"/>
      <c r="N137" s="178" t="s">
        <v>54</v>
      </c>
      <c r="O137" s="293">
        <v>4.8</v>
      </c>
      <c r="P137" s="293"/>
      <c r="Q137" s="293"/>
      <c r="R137" s="208" t="s">
        <v>56</v>
      </c>
      <c r="S137" s="207"/>
      <c r="T137" s="207"/>
      <c r="U137" s="207"/>
      <c r="V137" s="178"/>
      <c r="W137" s="207"/>
      <c r="X137" s="207"/>
      <c r="Y137" s="207"/>
      <c r="Z137" s="178"/>
      <c r="AA137" s="207"/>
      <c r="AB137" s="207"/>
      <c r="AC137" s="207"/>
      <c r="AD137" s="178"/>
      <c r="AE137" s="178" t="s">
        <v>55</v>
      </c>
      <c r="AF137" s="293">
        <v>0.2</v>
      </c>
      <c r="AG137" s="293"/>
      <c r="AH137" s="293"/>
      <c r="AI137" s="178"/>
      <c r="AJ137" s="293"/>
      <c r="AK137" s="293"/>
      <c r="AL137" s="293"/>
      <c r="AM137" s="178"/>
      <c r="AN137" s="178"/>
      <c r="AO137" s="178"/>
      <c r="AP137" s="178"/>
      <c r="AQ137" s="182"/>
      <c r="AR137" s="208" t="s">
        <v>57</v>
      </c>
      <c r="AS137" s="293">
        <f t="shared" si="4"/>
        <v>0.96</v>
      </c>
      <c r="AT137" s="293"/>
      <c r="AU137" s="293"/>
      <c r="AV137" s="186" t="s">
        <v>53</v>
      </c>
      <c r="AW137" s="182"/>
      <c r="AX137" s="180"/>
    </row>
    <row r="138" spans="1:50" s="98" customFormat="1" ht="12.75">
      <c r="A138" s="175"/>
      <c r="B138" s="185" t="s">
        <v>188</v>
      </c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 t="s">
        <v>54</v>
      </c>
      <c r="O138" s="293">
        <v>3.74</v>
      </c>
      <c r="P138" s="293"/>
      <c r="Q138" s="293"/>
      <c r="R138" s="208" t="s">
        <v>56</v>
      </c>
      <c r="S138" s="207"/>
      <c r="T138" s="207"/>
      <c r="U138" s="207"/>
      <c r="V138" s="178"/>
      <c r="W138" s="207"/>
      <c r="X138" s="207"/>
      <c r="Y138" s="207"/>
      <c r="Z138" s="178"/>
      <c r="AA138" s="207"/>
      <c r="AB138" s="207"/>
      <c r="AC138" s="207"/>
      <c r="AD138" s="178"/>
      <c r="AE138" s="178" t="s">
        <v>55</v>
      </c>
      <c r="AF138" s="293">
        <v>0.2</v>
      </c>
      <c r="AG138" s="293"/>
      <c r="AH138" s="293"/>
      <c r="AI138" s="178"/>
      <c r="AJ138" s="293"/>
      <c r="AK138" s="293"/>
      <c r="AL138" s="293"/>
      <c r="AM138" s="178"/>
      <c r="AN138" s="178"/>
      <c r="AO138" s="178"/>
      <c r="AP138" s="178"/>
      <c r="AQ138" s="182"/>
      <c r="AR138" s="208" t="s">
        <v>57</v>
      </c>
      <c r="AS138" s="293">
        <f t="shared" si="4"/>
        <v>0.74800000000000011</v>
      </c>
      <c r="AT138" s="293"/>
      <c r="AU138" s="293"/>
      <c r="AV138" s="186" t="s">
        <v>53</v>
      </c>
      <c r="AW138" s="182"/>
      <c r="AX138" s="180"/>
    </row>
    <row r="139" spans="1:50" s="98" customFormat="1" ht="12.75">
      <c r="A139" s="175"/>
      <c r="B139" s="185" t="s">
        <v>189</v>
      </c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78"/>
      <c r="N139" s="178" t="s">
        <v>54</v>
      </c>
      <c r="O139" s="293">
        <v>3.39</v>
      </c>
      <c r="P139" s="293"/>
      <c r="Q139" s="293"/>
      <c r="R139" s="208" t="s">
        <v>56</v>
      </c>
      <c r="S139" s="207"/>
      <c r="T139" s="207"/>
      <c r="U139" s="207"/>
      <c r="V139" s="178"/>
      <c r="W139" s="207"/>
      <c r="X139" s="207"/>
      <c r="Y139" s="207"/>
      <c r="Z139" s="178"/>
      <c r="AA139" s="207"/>
      <c r="AB139" s="207"/>
      <c r="AC139" s="207"/>
      <c r="AD139" s="178"/>
      <c r="AE139" s="178" t="s">
        <v>55</v>
      </c>
      <c r="AF139" s="293">
        <v>0.2</v>
      </c>
      <c r="AG139" s="293"/>
      <c r="AH139" s="293"/>
      <c r="AI139" s="178"/>
      <c r="AJ139" s="293"/>
      <c r="AK139" s="293"/>
      <c r="AL139" s="293"/>
      <c r="AM139" s="178"/>
      <c r="AN139" s="178"/>
      <c r="AO139" s="178"/>
      <c r="AP139" s="178"/>
      <c r="AQ139" s="182"/>
      <c r="AR139" s="208" t="s">
        <v>57</v>
      </c>
      <c r="AS139" s="293">
        <f t="shared" si="4"/>
        <v>0.67800000000000005</v>
      </c>
      <c r="AT139" s="293"/>
      <c r="AU139" s="293"/>
      <c r="AV139" s="186" t="s">
        <v>53</v>
      </c>
      <c r="AW139" s="182"/>
      <c r="AX139" s="180"/>
    </row>
    <row r="140" spans="1:50" s="98" customFormat="1" ht="12.75">
      <c r="A140" s="175"/>
      <c r="B140" s="185" t="s">
        <v>190</v>
      </c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 t="s">
        <v>54</v>
      </c>
      <c r="O140" s="293">
        <v>7.19</v>
      </c>
      <c r="P140" s="293"/>
      <c r="Q140" s="293"/>
      <c r="R140" s="208" t="s">
        <v>56</v>
      </c>
      <c r="S140" s="207"/>
      <c r="T140" s="207"/>
      <c r="U140" s="207"/>
      <c r="V140" s="178"/>
      <c r="W140" s="207"/>
      <c r="X140" s="207"/>
      <c r="Y140" s="207"/>
      <c r="Z140" s="178"/>
      <c r="AA140" s="207"/>
      <c r="AB140" s="207"/>
      <c r="AC140" s="207"/>
      <c r="AD140" s="178"/>
      <c r="AE140" s="178" t="s">
        <v>55</v>
      </c>
      <c r="AF140" s="293">
        <v>0.2</v>
      </c>
      <c r="AG140" s="293"/>
      <c r="AH140" s="293"/>
      <c r="AI140" s="178"/>
      <c r="AJ140" s="293"/>
      <c r="AK140" s="293"/>
      <c r="AL140" s="293"/>
      <c r="AM140" s="178"/>
      <c r="AN140" s="178"/>
      <c r="AO140" s="178"/>
      <c r="AP140" s="178"/>
      <c r="AQ140" s="182"/>
      <c r="AR140" s="208" t="s">
        <v>57</v>
      </c>
      <c r="AS140" s="293">
        <f t="shared" si="4"/>
        <v>1.4380000000000002</v>
      </c>
      <c r="AT140" s="293"/>
      <c r="AU140" s="293"/>
      <c r="AV140" s="186" t="s">
        <v>53</v>
      </c>
      <c r="AW140" s="182"/>
      <c r="AX140" s="180"/>
    </row>
    <row r="141" spans="1:50" s="98" customFormat="1" ht="12.75">
      <c r="A141" s="175"/>
      <c r="B141" s="185" t="s">
        <v>191</v>
      </c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 t="s">
        <v>54</v>
      </c>
      <c r="O141" s="293">
        <v>5.5</v>
      </c>
      <c r="P141" s="293"/>
      <c r="Q141" s="293"/>
      <c r="R141" s="208" t="s">
        <v>56</v>
      </c>
      <c r="S141" s="207"/>
      <c r="T141" s="207"/>
      <c r="U141" s="207"/>
      <c r="V141" s="178"/>
      <c r="W141" s="207"/>
      <c r="X141" s="207"/>
      <c r="Y141" s="207"/>
      <c r="Z141" s="178"/>
      <c r="AA141" s="207"/>
      <c r="AB141" s="207"/>
      <c r="AC141" s="207"/>
      <c r="AD141" s="178"/>
      <c r="AE141" s="178" t="s">
        <v>55</v>
      </c>
      <c r="AF141" s="293">
        <v>0.2</v>
      </c>
      <c r="AG141" s="293"/>
      <c r="AH141" s="293"/>
      <c r="AI141" s="178"/>
      <c r="AJ141" s="293"/>
      <c r="AK141" s="293"/>
      <c r="AL141" s="293"/>
      <c r="AM141" s="178"/>
      <c r="AN141" s="178"/>
      <c r="AO141" s="178"/>
      <c r="AP141" s="178"/>
      <c r="AQ141" s="182"/>
      <c r="AR141" s="208" t="s">
        <v>57</v>
      </c>
      <c r="AS141" s="293">
        <f t="shared" si="4"/>
        <v>1.1000000000000001</v>
      </c>
      <c r="AT141" s="293"/>
      <c r="AU141" s="293"/>
      <c r="AV141" s="186" t="s">
        <v>53</v>
      </c>
      <c r="AW141" s="182"/>
      <c r="AX141" s="180"/>
    </row>
    <row r="142" spans="1:50" s="98" customFormat="1" ht="12.75">
      <c r="A142" s="175"/>
      <c r="B142" s="185" t="s">
        <v>192</v>
      </c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78"/>
      <c r="N142" s="178" t="s">
        <v>54</v>
      </c>
      <c r="O142" s="293">
        <v>4.8600000000000003</v>
      </c>
      <c r="P142" s="293"/>
      <c r="Q142" s="293"/>
      <c r="R142" s="208" t="s">
        <v>56</v>
      </c>
      <c r="S142" s="207"/>
      <c r="T142" s="207"/>
      <c r="U142" s="207"/>
      <c r="V142" s="178"/>
      <c r="W142" s="207"/>
      <c r="X142" s="207"/>
      <c r="Y142" s="207"/>
      <c r="Z142" s="178"/>
      <c r="AA142" s="207"/>
      <c r="AB142" s="207"/>
      <c r="AC142" s="207"/>
      <c r="AD142" s="178"/>
      <c r="AE142" s="178" t="s">
        <v>55</v>
      </c>
      <c r="AF142" s="293">
        <v>0.2</v>
      </c>
      <c r="AG142" s="293"/>
      <c r="AH142" s="293"/>
      <c r="AI142" s="178"/>
      <c r="AJ142" s="293"/>
      <c r="AK142" s="293"/>
      <c r="AL142" s="293"/>
      <c r="AM142" s="178"/>
      <c r="AN142" s="178"/>
      <c r="AO142" s="178"/>
      <c r="AP142" s="178"/>
      <c r="AQ142" s="182"/>
      <c r="AR142" s="208" t="s">
        <v>57</v>
      </c>
      <c r="AS142" s="293">
        <f t="shared" si="4"/>
        <v>0.97200000000000009</v>
      </c>
      <c r="AT142" s="293"/>
      <c r="AU142" s="293"/>
      <c r="AV142" s="186" t="s">
        <v>53</v>
      </c>
      <c r="AW142" s="182"/>
      <c r="AX142" s="180"/>
    </row>
    <row r="143" spans="1:50" s="98" customFormat="1" ht="12.75">
      <c r="A143" s="175"/>
      <c r="B143" s="185" t="s">
        <v>193</v>
      </c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78"/>
      <c r="N143" s="178" t="s">
        <v>54</v>
      </c>
      <c r="O143" s="293">
        <v>6.13</v>
      </c>
      <c r="P143" s="293"/>
      <c r="Q143" s="293"/>
      <c r="R143" s="208" t="s">
        <v>56</v>
      </c>
      <c r="S143" s="207"/>
      <c r="T143" s="207"/>
      <c r="U143" s="207"/>
      <c r="V143" s="178"/>
      <c r="W143" s="207"/>
      <c r="X143" s="207"/>
      <c r="Y143" s="207"/>
      <c r="Z143" s="178"/>
      <c r="AA143" s="207"/>
      <c r="AB143" s="207"/>
      <c r="AC143" s="207"/>
      <c r="AD143" s="178"/>
      <c r="AE143" s="178" t="s">
        <v>55</v>
      </c>
      <c r="AF143" s="293">
        <v>0.2</v>
      </c>
      <c r="AG143" s="293"/>
      <c r="AH143" s="293"/>
      <c r="AI143" s="178"/>
      <c r="AJ143" s="293"/>
      <c r="AK143" s="293"/>
      <c r="AL143" s="293"/>
      <c r="AM143" s="178"/>
      <c r="AN143" s="178"/>
      <c r="AO143" s="178"/>
      <c r="AP143" s="178"/>
      <c r="AQ143" s="182"/>
      <c r="AR143" s="208" t="s">
        <v>57</v>
      </c>
      <c r="AS143" s="293">
        <f t="shared" si="4"/>
        <v>1.226</v>
      </c>
      <c r="AT143" s="293"/>
      <c r="AU143" s="293"/>
      <c r="AV143" s="186" t="s">
        <v>53</v>
      </c>
      <c r="AW143" s="182"/>
      <c r="AX143" s="180"/>
    </row>
    <row r="144" spans="1:50" s="98" customFormat="1" ht="12.75">
      <c r="A144" s="175"/>
      <c r="B144" s="185" t="s">
        <v>194</v>
      </c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 t="s">
        <v>54</v>
      </c>
      <c r="O144" s="293">
        <v>5.1100000000000003</v>
      </c>
      <c r="P144" s="293"/>
      <c r="Q144" s="293"/>
      <c r="R144" s="208" t="s">
        <v>56</v>
      </c>
      <c r="S144" s="207"/>
      <c r="T144" s="207"/>
      <c r="U144" s="207"/>
      <c r="V144" s="178"/>
      <c r="W144" s="207"/>
      <c r="X144" s="207"/>
      <c r="Y144" s="207"/>
      <c r="Z144" s="178"/>
      <c r="AA144" s="207"/>
      <c r="AB144" s="207"/>
      <c r="AC144" s="207"/>
      <c r="AD144" s="178"/>
      <c r="AE144" s="178" t="s">
        <v>55</v>
      </c>
      <c r="AF144" s="293">
        <v>0.2</v>
      </c>
      <c r="AG144" s="293"/>
      <c r="AH144" s="293"/>
      <c r="AI144" s="178"/>
      <c r="AJ144" s="293"/>
      <c r="AK144" s="293"/>
      <c r="AL144" s="293"/>
      <c r="AM144" s="178"/>
      <c r="AN144" s="178"/>
      <c r="AO144" s="178"/>
      <c r="AP144" s="178"/>
      <c r="AQ144" s="182"/>
      <c r="AR144" s="208" t="s">
        <v>57</v>
      </c>
      <c r="AS144" s="293">
        <f t="shared" si="4"/>
        <v>1.022</v>
      </c>
      <c r="AT144" s="293"/>
      <c r="AU144" s="293"/>
      <c r="AV144" s="186" t="s">
        <v>53</v>
      </c>
      <c r="AW144" s="182"/>
      <c r="AX144" s="180"/>
    </row>
    <row r="145" spans="1:50" s="98" customFormat="1" ht="12.75">
      <c r="A145" s="175"/>
      <c r="B145" s="185" t="s">
        <v>195</v>
      </c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 t="s">
        <v>54</v>
      </c>
      <c r="O145" s="293">
        <v>4</v>
      </c>
      <c r="P145" s="293"/>
      <c r="Q145" s="293"/>
      <c r="R145" s="208" t="s">
        <v>56</v>
      </c>
      <c r="S145" s="207"/>
      <c r="T145" s="207"/>
      <c r="U145" s="207"/>
      <c r="V145" s="178"/>
      <c r="W145" s="207"/>
      <c r="X145" s="207"/>
      <c r="Y145" s="207"/>
      <c r="Z145" s="178"/>
      <c r="AA145" s="207"/>
      <c r="AB145" s="207"/>
      <c r="AC145" s="207"/>
      <c r="AD145" s="178"/>
      <c r="AE145" s="178" t="s">
        <v>55</v>
      </c>
      <c r="AF145" s="293">
        <v>0.2</v>
      </c>
      <c r="AG145" s="293"/>
      <c r="AH145" s="293"/>
      <c r="AI145" s="178"/>
      <c r="AJ145" s="293"/>
      <c r="AK145" s="293"/>
      <c r="AL145" s="293"/>
      <c r="AM145" s="178"/>
      <c r="AN145" s="178"/>
      <c r="AO145" s="178"/>
      <c r="AP145" s="178"/>
      <c r="AQ145" s="182"/>
      <c r="AR145" s="208" t="s">
        <v>57</v>
      </c>
      <c r="AS145" s="293">
        <f t="shared" si="4"/>
        <v>0.8</v>
      </c>
      <c r="AT145" s="293"/>
      <c r="AU145" s="293"/>
      <c r="AV145" s="186" t="s">
        <v>53</v>
      </c>
      <c r="AW145" s="182"/>
      <c r="AX145" s="180"/>
    </row>
    <row r="146" spans="1:50" s="98" customFormat="1" ht="12.75">
      <c r="A146" s="175"/>
      <c r="B146" s="185" t="s">
        <v>196</v>
      </c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 t="s">
        <v>54</v>
      </c>
      <c r="O146" s="293">
        <v>27.95</v>
      </c>
      <c r="P146" s="293"/>
      <c r="Q146" s="293"/>
      <c r="R146" s="208" t="s">
        <v>56</v>
      </c>
      <c r="S146" s="207"/>
      <c r="T146" s="207"/>
      <c r="U146" s="207"/>
      <c r="V146" s="178"/>
      <c r="W146" s="207"/>
      <c r="X146" s="207"/>
      <c r="Y146" s="207"/>
      <c r="Z146" s="178"/>
      <c r="AA146" s="207"/>
      <c r="AB146" s="207"/>
      <c r="AC146" s="207"/>
      <c r="AD146" s="178"/>
      <c r="AE146" s="178" t="s">
        <v>55</v>
      </c>
      <c r="AF146" s="293">
        <v>0.2</v>
      </c>
      <c r="AG146" s="293"/>
      <c r="AH146" s="293"/>
      <c r="AI146" s="178"/>
      <c r="AJ146" s="293"/>
      <c r="AK146" s="293"/>
      <c r="AL146" s="293"/>
      <c r="AM146" s="178"/>
      <c r="AN146" s="178"/>
      <c r="AO146" s="178"/>
      <c r="AP146" s="178"/>
      <c r="AQ146" s="182"/>
      <c r="AR146" s="208" t="s">
        <v>57</v>
      </c>
      <c r="AS146" s="293">
        <f t="shared" si="4"/>
        <v>5.59</v>
      </c>
      <c r="AT146" s="293"/>
      <c r="AU146" s="293"/>
      <c r="AV146" s="186" t="s">
        <v>53</v>
      </c>
      <c r="AW146" s="182"/>
      <c r="AX146" s="180"/>
    </row>
    <row r="147" spans="1:50" s="98" customFormat="1" ht="12.75">
      <c r="A147" s="175"/>
      <c r="B147" s="185" t="s">
        <v>197</v>
      </c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 t="s">
        <v>54</v>
      </c>
      <c r="O147" s="293">
        <v>4.26</v>
      </c>
      <c r="P147" s="293"/>
      <c r="Q147" s="293"/>
      <c r="R147" s="208" t="s">
        <v>56</v>
      </c>
      <c r="S147" s="207"/>
      <c r="T147" s="207"/>
      <c r="U147" s="207"/>
      <c r="V147" s="178"/>
      <c r="W147" s="207"/>
      <c r="X147" s="207"/>
      <c r="Y147" s="207"/>
      <c r="Z147" s="178"/>
      <c r="AA147" s="207"/>
      <c r="AB147" s="207"/>
      <c r="AC147" s="207"/>
      <c r="AD147" s="178"/>
      <c r="AE147" s="178" t="s">
        <v>55</v>
      </c>
      <c r="AF147" s="293">
        <v>0.2</v>
      </c>
      <c r="AG147" s="293"/>
      <c r="AH147" s="293"/>
      <c r="AI147" s="178"/>
      <c r="AJ147" s="293"/>
      <c r="AK147" s="293"/>
      <c r="AL147" s="293"/>
      <c r="AM147" s="178"/>
      <c r="AN147" s="178"/>
      <c r="AO147" s="178"/>
      <c r="AP147" s="178"/>
      <c r="AQ147" s="182"/>
      <c r="AR147" s="208" t="s">
        <v>57</v>
      </c>
      <c r="AS147" s="293">
        <f t="shared" si="4"/>
        <v>0.85199999999999998</v>
      </c>
      <c r="AT147" s="293"/>
      <c r="AU147" s="293"/>
      <c r="AV147" s="186" t="s">
        <v>53</v>
      </c>
      <c r="AW147" s="182"/>
      <c r="AX147" s="180"/>
    </row>
    <row r="148" spans="1:50" s="98" customFormat="1" ht="12.75">
      <c r="A148" s="175"/>
      <c r="B148" s="185" t="s">
        <v>198</v>
      </c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 t="s">
        <v>54</v>
      </c>
      <c r="O148" s="293">
        <v>4.6500000000000004</v>
      </c>
      <c r="P148" s="293"/>
      <c r="Q148" s="293"/>
      <c r="R148" s="208" t="s">
        <v>56</v>
      </c>
      <c r="S148" s="207"/>
      <c r="T148" s="207"/>
      <c r="U148" s="207"/>
      <c r="V148" s="178"/>
      <c r="W148" s="207"/>
      <c r="X148" s="207"/>
      <c r="Y148" s="207"/>
      <c r="Z148" s="178"/>
      <c r="AA148" s="207"/>
      <c r="AB148" s="207"/>
      <c r="AC148" s="207"/>
      <c r="AD148" s="178"/>
      <c r="AE148" s="178" t="s">
        <v>55</v>
      </c>
      <c r="AF148" s="293">
        <v>0.2</v>
      </c>
      <c r="AG148" s="293"/>
      <c r="AH148" s="293"/>
      <c r="AI148" s="178"/>
      <c r="AJ148" s="293"/>
      <c r="AK148" s="293"/>
      <c r="AL148" s="293"/>
      <c r="AM148" s="178"/>
      <c r="AN148" s="178"/>
      <c r="AO148" s="178"/>
      <c r="AP148" s="178"/>
      <c r="AQ148" s="182"/>
      <c r="AR148" s="208" t="s">
        <v>57</v>
      </c>
      <c r="AS148" s="293">
        <f t="shared" si="4"/>
        <v>0.93000000000000016</v>
      </c>
      <c r="AT148" s="293"/>
      <c r="AU148" s="293"/>
      <c r="AV148" s="186" t="s">
        <v>53</v>
      </c>
      <c r="AW148" s="182"/>
      <c r="AX148" s="180"/>
    </row>
    <row r="149" spans="1:50" s="98" customFormat="1" ht="12.75">
      <c r="A149" s="175"/>
      <c r="B149" s="185" t="s">
        <v>199</v>
      </c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 t="s">
        <v>54</v>
      </c>
      <c r="O149" s="293">
        <v>3.75</v>
      </c>
      <c r="P149" s="293"/>
      <c r="Q149" s="293"/>
      <c r="R149" s="208" t="s">
        <v>56</v>
      </c>
      <c r="S149" s="207"/>
      <c r="T149" s="207"/>
      <c r="U149" s="207"/>
      <c r="V149" s="178"/>
      <c r="W149" s="207"/>
      <c r="X149" s="207"/>
      <c r="Y149" s="207"/>
      <c r="Z149" s="178"/>
      <c r="AA149" s="207"/>
      <c r="AB149" s="207"/>
      <c r="AC149" s="207"/>
      <c r="AD149" s="178"/>
      <c r="AE149" s="178" t="s">
        <v>55</v>
      </c>
      <c r="AF149" s="293">
        <v>0.2</v>
      </c>
      <c r="AG149" s="293"/>
      <c r="AH149" s="293"/>
      <c r="AI149" s="178"/>
      <c r="AJ149" s="293"/>
      <c r="AK149" s="293"/>
      <c r="AL149" s="293"/>
      <c r="AM149" s="178"/>
      <c r="AN149" s="178"/>
      <c r="AO149" s="178"/>
      <c r="AP149" s="178"/>
      <c r="AQ149" s="182"/>
      <c r="AR149" s="208" t="s">
        <v>57</v>
      </c>
      <c r="AS149" s="293">
        <f t="shared" si="4"/>
        <v>0.75</v>
      </c>
      <c r="AT149" s="293"/>
      <c r="AU149" s="293"/>
      <c r="AV149" s="186" t="s">
        <v>53</v>
      </c>
      <c r="AW149" s="182"/>
      <c r="AX149" s="180"/>
    </row>
    <row r="150" spans="1:50" s="98" customFormat="1" ht="12.75">
      <c r="A150" s="175"/>
      <c r="B150" s="185" t="s">
        <v>200</v>
      </c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 t="s">
        <v>54</v>
      </c>
      <c r="O150" s="293">
        <v>5.35</v>
      </c>
      <c r="P150" s="293"/>
      <c r="Q150" s="293"/>
      <c r="R150" s="208" t="s">
        <v>56</v>
      </c>
      <c r="S150" s="207"/>
      <c r="T150" s="207"/>
      <c r="U150" s="207"/>
      <c r="V150" s="178"/>
      <c r="W150" s="207"/>
      <c r="X150" s="207"/>
      <c r="Y150" s="207"/>
      <c r="Z150" s="178"/>
      <c r="AA150" s="207"/>
      <c r="AB150" s="207"/>
      <c r="AC150" s="207"/>
      <c r="AD150" s="178"/>
      <c r="AE150" s="178" t="s">
        <v>55</v>
      </c>
      <c r="AF150" s="293">
        <v>0.2</v>
      </c>
      <c r="AG150" s="293"/>
      <c r="AH150" s="293"/>
      <c r="AI150" s="178"/>
      <c r="AJ150" s="293"/>
      <c r="AK150" s="293"/>
      <c r="AL150" s="293"/>
      <c r="AM150" s="178"/>
      <c r="AN150" s="178"/>
      <c r="AO150" s="178"/>
      <c r="AP150" s="178"/>
      <c r="AQ150" s="182"/>
      <c r="AR150" s="208" t="s">
        <v>57</v>
      </c>
      <c r="AS150" s="293">
        <f t="shared" si="4"/>
        <v>1.07</v>
      </c>
      <c r="AT150" s="293"/>
      <c r="AU150" s="293"/>
      <c r="AV150" s="186" t="s">
        <v>53</v>
      </c>
      <c r="AW150" s="182"/>
      <c r="AX150" s="180"/>
    </row>
    <row r="151" spans="1:50" s="98" customFormat="1" ht="12.75">
      <c r="A151" s="175"/>
      <c r="B151" s="185" t="s">
        <v>201</v>
      </c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 t="s">
        <v>54</v>
      </c>
      <c r="O151" s="293">
        <v>4.72</v>
      </c>
      <c r="P151" s="293"/>
      <c r="Q151" s="293"/>
      <c r="R151" s="208" t="s">
        <v>56</v>
      </c>
      <c r="S151" s="207"/>
      <c r="T151" s="207"/>
      <c r="U151" s="207"/>
      <c r="V151" s="178"/>
      <c r="W151" s="207"/>
      <c r="X151" s="207"/>
      <c r="Y151" s="207"/>
      <c r="Z151" s="178"/>
      <c r="AA151" s="207"/>
      <c r="AB151" s="207"/>
      <c r="AC151" s="207"/>
      <c r="AD151" s="178"/>
      <c r="AE151" s="178" t="s">
        <v>55</v>
      </c>
      <c r="AF151" s="293">
        <v>0.2</v>
      </c>
      <c r="AG151" s="293"/>
      <c r="AH151" s="293"/>
      <c r="AI151" s="178"/>
      <c r="AJ151" s="293"/>
      <c r="AK151" s="293"/>
      <c r="AL151" s="293"/>
      <c r="AM151" s="178"/>
      <c r="AN151" s="178"/>
      <c r="AO151" s="178"/>
      <c r="AP151" s="178"/>
      <c r="AQ151" s="182"/>
      <c r="AR151" s="208" t="s">
        <v>57</v>
      </c>
      <c r="AS151" s="293">
        <f t="shared" si="4"/>
        <v>0.94399999999999995</v>
      </c>
      <c r="AT151" s="293"/>
      <c r="AU151" s="293"/>
      <c r="AV151" s="186" t="s">
        <v>53</v>
      </c>
      <c r="AW151" s="182"/>
      <c r="AX151" s="180"/>
    </row>
    <row r="152" spans="1:50" s="98" customFormat="1" ht="12.75">
      <c r="A152" s="175"/>
      <c r="B152" s="185" t="s">
        <v>202</v>
      </c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 t="s">
        <v>54</v>
      </c>
      <c r="O152" s="293">
        <v>4.01</v>
      </c>
      <c r="P152" s="293"/>
      <c r="Q152" s="293"/>
      <c r="R152" s="208" t="s">
        <v>56</v>
      </c>
      <c r="S152" s="207"/>
      <c r="T152" s="207"/>
      <c r="U152" s="207"/>
      <c r="V152" s="178"/>
      <c r="W152" s="207"/>
      <c r="X152" s="207"/>
      <c r="Y152" s="207"/>
      <c r="Z152" s="178"/>
      <c r="AA152" s="207"/>
      <c r="AB152" s="207"/>
      <c r="AC152" s="207"/>
      <c r="AD152" s="178"/>
      <c r="AE152" s="178" t="s">
        <v>55</v>
      </c>
      <c r="AF152" s="293">
        <v>0.2</v>
      </c>
      <c r="AG152" s="293"/>
      <c r="AH152" s="293"/>
      <c r="AI152" s="178"/>
      <c r="AJ152" s="293"/>
      <c r="AK152" s="293"/>
      <c r="AL152" s="293"/>
      <c r="AM152" s="178"/>
      <c r="AN152" s="178"/>
      <c r="AO152" s="178"/>
      <c r="AP152" s="178"/>
      <c r="AQ152" s="182"/>
      <c r="AR152" s="208" t="s">
        <v>57</v>
      </c>
      <c r="AS152" s="293">
        <f t="shared" si="4"/>
        <v>0.80200000000000005</v>
      </c>
      <c r="AT152" s="293"/>
      <c r="AU152" s="293"/>
      <c r="AV152" s="186" t="s">
        <v>53</v>
      </c>
      <c r="AW152" s="182"/>
      <c r="AX152" s="180"/>
    </row>
    <row r="153" spans="1:50" s="98" customFormat="1" ht="12.75">
      <c r="A153" s="175"/>
      <c r="B153" s="185" t="s">
        <v>203</v>
      </c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78"/>
      <c r="N153" s="178" t="s">
        <v>54</v>
      </c>
      <c r="O153" s="293">
        <v>4.25</v>
      </c>
      <c r="P153" s="293"/>
      <c r="Q153" s="293"/>
      <c r="R153" s="208" t="s">
        <v>56</v>
      </c>
      <c r="S153" s="207"/>
      <c r="T153" s="207"/>
      <c r="U153" s="207"/>
      <c r="V153" s="178"/>
      <c r="W153" s="207"/>
      <c r="X153" s="207"/>
      <c r="Y153" s="207"/>
      <c r="Z153" s="178"/>
      <c r="AA153" s="207"/>
      <c r="AB153" s="207"/>
      <c r="AC153" s="207"/>
      <c r="AD153" s="178"/>
      <c r="AE153" s="178" t="s">
        <v>55</v>
      </c>
      <c r="AF153" s="293">
        <v>0.2</v>
      </c>
      <c r="AG153" s="293"/>
      <c r="AH153" s="293"/>
      <c r="AI153" s="178"/>
      <c r="AJ153" s="293"/>
      <c r="AK153" s="293"/>
      <c r="AL153" s="293"/>
      <c r="AM153" s="178"/>
      <c r="AN153" s="178"/>
      <c r="AO153" s="178"/>
      <c r="AP153" s="178"/>
      <c r="AQ153" s="182"/>
      <c r="AR153" s="208" t="s">
        <v>57</v>
      </c>
      <c r="AS153" s="293">
        <f t="shared" si="4"/>
        <v>0.85000000000000009</v>
      </c>
      <c r="AT153" s="293"/>
      <c r="AU153" s="293"/>
      <c r="AV153" s="186" t="s">
        <v>53</v>
      </c>
      <c r="AW153" s="182"/>
      <c r="AX153" s="180"/>
    </row>
    <row r="154" spans="1:50" s="98" customFormat="1" ht="12.75">
      <c r="A154" s="175"/>
      <c r="B154" s="185" t="s">
        <v>204</v>
      </c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78"/>
      <c r="N154" s="178" t="s">
        <v>54</v>
      </c>
      <c r="O154" s="293">
        <v>9.93</v>
      </c>
      <c r="P154" s="293"/>
      <c r="Q154" s="293"/>
      <c r="R154" s="208" t="s">
        <v>56</v>
      </c>
      <c r="S154" s="207"/>
      <c r="T154" s="207"/>
      <c r="U154" s="207"/>
      <c r="V154" s="178"/>
      <c r="W154" s="207"/>
      <c r="X154" s="207"/>
      <c r="Y154" s="207"/>
      <c r="Z154" s="178"/>
      <c r="AA154" s="207"/>
      <c r="AB154" s="207"/>
      <c r="AC154" s="207"/>
      <c r="AD154" s="178"/>
      <c r="AE154" s="178" t="s">
        <v>55</v>
      </c>
      <c r="AF154" s="293">
        <v>0.2</v>
      </c>
      <c r="AG154" s="293"/>
      <c r="AH154" s="293"/>
      <c r="AI154" s="178"/>
      <c r="AJ154" s="293"/>
      <c r="AK154" s="293"/>
      <c r="AL154" s="293"/>
      <c r="AM154" s="178"/>
      <c r="AN154" s="178"/>
      <c r="AO154" s="178"/>
      <c r="AP154" s="178"/>
      <c r="AQ154" s="182"/>
      <c r="AR154" s="208" t="s">
        <v>57</v>
      </c>
      <c r="AS154" s="293">
        <f t="shared" si="4"/>
        <v>1.986</v>
      </c>
      <c r="AT154" s="293"/>
      <c r="AU154" s="293"/>
      <c r="AV154" s="186" t="s">
        <v>53</v>
      </c>
      <c r="AW154" s="182"/>
      <c r="AX154" s="180"/>
    </row>
    <row r="155" spans="1:50" s="98" customFormat="1" ht="12.75">
      <c r="A155" s="175"/>
      <c r="B155" s="185" t="s">
        <v>205</v>
      </c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 t="s">
        <v>54</v>
      </c>
      <c r="O155" s="293">
        <v>9.93</v>
      </c>
      <c r="P155" s="293"/>
      <c r="Q155" s="293"/>
      <c r="R155" s="208" t="s">
        <v>56</v>
      </c>
      <c r="S155" s="207"/>
      <c r="T155" s="207"/>
      <c r="U155" s="207"/>
      <c r="V155" s="178"/>
      <c r="W155" s="207"/>
      <c r="X155" s="207"/>
      <c r="Y155" s="207"/>
      <c r="Z155" s="178"/>
      <c r="AA155" s="207"/>
      <c r="AB155" s="207"/>
      <c r="AC155" s="207"/>
      <c r="AD155" s="178"/>
      <c r="AE155" s="178" t="s">
        <v>55</v>
      </c>
      <c r="AF155" s="293">
        <v>0.2</v>
      </c>
      <c r="AG155" s="293"/>
      <c r="AH155" s="293"/>
      <c r="AI155" s="178"/>
      <c r="AJ155" s="293"/>
      <c r="AK155" s="293"/>
      <c r="AL155" s="293"/>
      <c r="AM155" s="178"/>
      <c r="AN155" s="178"/>
      <c r="AO155" s="178"/>
      <c r="AP155" s="178"/>
      <c r="AQ155" s="182"/>
      <c r="AR155" s="208" t="s">
        <v>57</v>
      </c>
      <c r="AS155" s="293">
        <f t="shared" si="4"/>
        <v>1.986</v>
      </c>
      <c r="AT155" s="293"/>
      <c r="AU155" s="293"/>
      <c r="AV155" s="186" t="s">
        <v>53</v>
      </c>
      <c r="AW155" s="182"/>
      <c r="AX155" s="180"/>
    </row>
    <row r="156" spans="1:50" s="98" customFormat="1" ht="12.75">
      <c r="A156" s="175"/>
      <c r="B156" s="185" t="s">
        <v>206</v>
      </c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78"/>
      <c r="N156" s="178" t="s">
        <v>54</v>
      </c>
      <c r="O156" s="293">
        <v>49.35</v>
      </c>
      <c r="P156" s="293"/>
      <c r="Q156" s="293"/>
      <c r="R156" s="208" t="s">
        <v>56</v>
      </c>
      <c r="S156" s="207"/>
      <c r="T156" s="207"/>
      <c r="U156" s="207"/>
      <c r="V156" s="178"/>
      <c r="W156" s="207"/>
      <c r="X156" s="207"/>
      <c r="Y156" s="207"/>
      <c r="Z156" s="178"/>
      <c r="AA156" s="207"/>
      <c r="AB156" s="207"/>
      <c r="AC156" s="207"/>
      <c r="AD156" s="178"/>
      <c r="AE156" s="178" t="s">
        <v>55</v>
      </c>
      <c r="AF156" s="293">
        <v>0.2</v>
      </c>
      <c r="AG156" s="293"/>
      <c r="AH156" s="293"/>
      <c r="AI156" s="178"/>
      <c r="AJ156" s="293"/>
      <c r="AK156" s="293"/>
      <c r="AL156" s="293"/>
      <c r="AM156" s="178"/>
      <c r="AN156" s="178"/>
      <c r="AO156" s="178"/>
      <c r="AP156" s="178"/>
      <c r="AQ156" s="182"/>
      <c r="AR156" s="183" t="s">
        <v>57</v>
      </c>
      <c r="AS156" s="297">
        <f t="shared" si="4"/>
        <v>9.870000000000001</v>
      </c>
      <c r="AT156" s="297"/>
      <c r="AU156" s="297"/>
      <c r="AV156" s="184" t="s">
        <v>53</v>
      </c>
      <c r="AW156" s="182"/>
      <c r="AX156" s="180"/>
    </row>
    <row r="157" spans="1:50" s="98" customFormat="1" ht="12.75">
      <c r="A157" s="17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2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 t="s">
        <v>58</v>
      </c>
      <c r="AO157" s="185"/>
      <c r="AP157" s="185"/>
      <c r="AQ157" s="182"/>
      <c r="AR157" s="208" t="s">
        <v>57</v>
      </c>
      <c r="AS157" s="293">
        <f>SUM(AS124:AU156)</f>
        <v>120.069</v>
      </c>
      <c r="AT157" s="293"/>
      <c r="AU157" s="293"/>
      <c r="AV157" s="186" t="str">
        <f>AV124</f>
        <v>m²</v>
      </c>
      <c r="AW157" s="182"/>
      <c r="AX157" s="180"/>
    </row>
    <row r="158" spans="1:50" s="98" customFormat="1" ht="12.75">
      <c r="A158" s="187"/>
      <c r="B158" s="211"/>
      <c r="C158" s="211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211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189"/>
      <c r="AX158" s="190"/>
    </row>
    <row r="159" spans="1:50" s="98" customFormat="1" ht="12.75">
      <c r="A159" s="175" t="s">
        <v>100</v>
      </c>
      <c r="B159" s="294" t="str">
        <f>' Plan Orç. Total'!D33</f>
        <v>ASSENTAMENTO DE GUIA (MEIO-FIO) EM TRECHO RETO, CONFECCIONADA EM CONCRETO PRÉ-FABRICADO, DIMENSÕES 100X15X13X30 CM (COMPRIMENTO X BASE INFERIOR X BASE SUPERIOR X ALTURA), PARA VIAS URBANAS (USO VIÁRIO)</v>
      </c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  <c r="T159" s="294"/>
      <c r="U159" s="294"/>
      <c r="V159" s="294"/>
      <c r="W159" s="294"/>
      <c r="X159" s="294"/>
      <c r="Y159" s="294"/>
      <c r="Z159" s="294"/>
      <c r="AA159" s="294"/>
      <c r="AB159" s="294"/>
      <c r="AC159" s="294"/>
      <c r="AD159" s="294"/>
      <c r="AE159" s="294"/>
      <c r="AF159" s="294"/>
      <c r="AG159" s="294"/>
      <c r="AH159" s="294"/>
      <c r="AI159" s="294"/>
      <c r="AJ159" s="294"/>
      <c r="AK159" s="294"/>
      <c r="AL159" s="294"/>
      <c r="AM159" s="294"/>
      <c r="AN159" s="294"/>
      <c r="AO159" s="294"/>
      <c r="AP159" s="294"/>
      <c r="AQ159" s="294"/>
      <c r="AR159" s="294"/>
      <c r="AS159" s="294"/>
      <c r="AT159" s="294"/>
      <c r="AU159" s="294"/>
      <c r="AV159" s="294"/>
      <c r="AW159" s="176" t="str">
        <f>AV163</f>
        <v>m</v>
      </c>
      <c r="AX159" s="177">
        <f>AS163</f>
        <v>154.51</v>
      </c>
    </row>
    <row r="160" spans="1:50" s="98" customFormat="1" ht="12.75">
      <c r="A160" s="175"/>
      <c r="B160" s="202"/>
      <c r="C160" s="202"/>
      <c r="D160" s="202"/>
      <c r="E160" s="202"/>
      <c r="F160" s="202"/>
      <c r="G160" s="202"/>
      <c r="H160" s="202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179"/>
      <c r="AX160" s="180"/>
    </row>
    <row r="161" spans="1:50" s="98" customFormat="1" ht="12.75" customHeight="1">
      <c r="A161" s="175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78"/>
      <c r="N161" s="178"/>
      <c r="O161" s="293"/>
      <c r="P161" s="293"/>
      <c r="Q161" s="293"/>
      <c r="R161" s="208"/>
      <c r="S161" s="293" t="s">
        <v>172</v>
      </c>
      <c r="T161" s="293"/>
      <c r="U161" s="293"/>
      <c r="V161" s="293"/>
      <c r="W161" s="178"/>
      <c r="X161" s="178"/>
      <c r="Y161" s="178"/>
      <c r="Z161" s="178"/>
      <c r="AA161" s="178"/>
      <c r="AB161" s="178"/>
      <c r="AC161" s="178"/>
      <c r="AD161" s="178"/>
      <c r="AE161" s="178"/>
      <c r="AF161" s="296"/>
      <c r="AG161" s="296"/>
      <c r="AH161" s="296"/>
      <c r="AI161" s="178"/>
      <c r="AJ161" s="296"/>
      <c r="AK161" s="296"/>
      <c r="AL161" s="296"/>
      <c r="AM161" s="178"/>
      <c r="AN161" s="178"/>
      <c r="AO161" s="178"/>
      <c r="AP161" s="178"/>
      <c r="AQ161" s="182"/>
      <c r="AR161" s="208"/>
      <c r="AS161" s="293"/>
      <c r="AT161" s="293"/>
      <c r="AU161" s="293"/>
      <c r="AV161" s="186"/>
      <c r="AW161" s="182"/>
      <c r="AX161" s="180"/>
    </row>
    <row r="162" spans="1:50" s="98" customFormat="1" ht="12.75">
      <c r="A162" s="175"/>
      <c r="B162" s="185" t="s">
        <v>175</v>
      </c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 t="s">
        <v>54</v>
      </c>
      <c r="O162" s="293">
        <v>40.49</v>
      </c>
      <c r="P162" s="293"/>
      <c r="Q162" s="293"/>
      <c r="R162" s="208" t="s">
        <v>168</v>
      </c>
      <c r="S162" s="293">
        <v>40.159999999999997</v>
      </c>
      <c r="T162" s="293"/>
      <c r="U162" s="293"/>
      <c r="V162" s="178" t="s">
        <v>168</v>
      </c>
      <c r="W162" s="293">
        <v>40</v>
      </c>
      <c r="X162" s="293"/>
      <c r="Y162" s="293"/>
      <c r="Z162" s="178" t="s">
        <v>168</v>
      </c>
      <c r="AA162" s="293">
        <v>33.86</v>
      </c>
      <c r="AB162" s="293"/>
      <c r="AC162" s="293"/>
      <c r="AD162" s="178" t="s">
        <v>56</v>
      </c>
      <c r="AE162" s="178"/>
      <c r="AF162" s="293"/>
      <c r="AG162" s="293"/>
      <c r="AH162" s="293"/>
      <c r="AI162" s="178"/>
      <c r="AJ162" s="293"/>
      <c r="AK162" s="293"/>
      <c r="AL162" s="293"/>
      <c r="AM162" s="178"/>
      <c r="AN162" s="178"/>
      <c r="AO162" s="178"/>
      <c r="AP162" s="178"/>
      <c r="AQ162" s="182"/>
      <c r="AR162" s="183" t="s">
        <v>57</v>
      </c>
      <c r="AS162" s="297">
        <f>(O162+S162+W162+AA162)</f>
        <v>154.51</v>
      </c>
      <c r="AT162" s="297"/>
      <c r="AU162" s="297"/>
      <c r="AV162" s="184" t="s">
        <v>169</v>
      </c>
      <c r="AW162" s="182"/>
      <c r="AX162" s="180"/>
    </row>
    <row r="163" spans="1:50" s="98" customFormat="1" ht="12.75">
      <c r="A163" s="17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2"/>
      <c r="AB163" s="185"/>
      <c r="AC163" s="185"/>
      <c r="AD163" s="185"/>
      <c r="AE163" s="185"/>
      <c r="AF163" s="185"/>
      <c r="AG163" s="185"/>
      <c r="AH163" s="185"/>
      <c r="AI163" s="185"/>
      <c r="AJ163" s="185"/>
      <c r="AK163" s="185"/>
      <c r="AL163" s="185"/>
      <c r="AM163" s="185"/>
      <c r="AN163" s="185" t="s">
        <v>58</v>
      </c>
      <c r="AO163" s="185"/>
      <c r="AP163" s="185"/>
      <c r="AQ163" s="182"/>
      <c r="AR163" s="208" t="s">
        <v>57</v>
      </c>
      <c r="AS163" s="293">
        <f>SUM(AS162)</f>
        <v>154.51</v>
      </c>
      <c r="AT163" s="293"/>
      <c r="AU163" s="293"/>
      <c r="AV163" s="186" t="str">
        <f>AV162</f>
        <v>m</v>
      </c>
      <c r="AW163" s="182"/>
      <c r="AX163" s="180"/>
    </row>
    <row r="164" spans="1:50" s="98" customFormat="1" ht="12.75">
      <c r="A164" s="187"/>
      <c r="B164" s="202"/>
      <c r="C164" s="202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179"/>
      <c r="AX164" s="180"/>
    </row>
    <row r="165" spans="1:50" s="98" customFormat="1" ht="12.75">
      <c r="A165" s="175" t="s">
        <v>101</v>
      </c>
      <c r="B165" s="294" t="str">
        <f>' Plan Orç. Total'!D34</f>
        <v>ASSENTAMENTO DE GUIA (MEIO-FIO) EM TRECHO CURVO, CONFECCIONADA EM CONCRETO PRÉ-FABRICADO, DIMENSÕES 80X6,5X6,5X20 CM (COMPRIMENTO X BASE INFERIOR X BASE SUPERIOR X ALTURA), PARA TRECHOS INTERNOS DE EMPREENDIMENTOS</v>
      </c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176" t="str">
        <f>AV198</f>
        <v>m</v>
      </c>
      <c r="AX165" s="177">
        <f>AS198</f>
        <v>368.58000000000004</v>
      </c>
    </row>
    <row r="166" spans="1:50" s="98" customFormat="1" ht="12.75">
      <c r="A166" s="175"/>
      <c r="B166" s="202"/>
      <c r="C166" s="202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179"/>
      <c r="AX166" s="180"/>
    </row>
    <row r="167" spans="1:50" s="98" customFormat="1" ht="12.75">
      <c r="A167" s="175"/>
      <c r="B167" s="210" t="s">
        <v>177</v>
      </c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207"/>
      <c r="P167" s="295" t="s">
        <v>172</v>
      </c>
      <c r="Q167" s="295"/>
      <c r="R167" s="295"/>
      <c r="S167" s="295"/>
      <c r="T167" s="207"/>
      <c r="U167" s="207"/>
      <c r="V167" s="178"/>
      <c r="W167" s="207"/>
      <c r="X167" s="207"/>
      <c r="Y167" s="207"/>
      <c r="Z167" s="178"/>
      <c r="AA167" s="207"/>
      <c r="AB167" s="207"/>
      <c r="AC167" s="207"/>
      <c r="AD167" s="178"/>
      <c r="AE167" s="178"/>
      <c r="AF167" s="296"/>
      <c r="AG167" s="296"/>
      <c r="AH167" s="296"/>
      <c r="AI167" s="178"/>
      <c r="AJ167" s="296"/>
      <c r="AK167" s="296"/>
      <c r="AL167" s="296"/>
      <c r="AM167" s="178"/>
      <c r="AN167" s="178"/>
      <c r="AO167" s="178"/>
      <c r="AP167" s="178"/>
      <c r="AQ167" s="182"/>
      <c r="AR167" s="208"/>
      <c r="AS167" s="207"/>
      <c r="AT167" s="207"/>
      <c r="AU167" s="207"/>
      <c r="AV167" s="186"/>
      <c r="AW167" s="182"/>
      <c r="AX167" s="180"/>
    </row>
    <row r="168" spans="1:50" s="98" customFormat="1" ht="12.75" customHeight="1">
      <c r="A168" s="175"/>
      <c r="B168" s="185" t="s">
        <v>176</v>
      </c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78"/>
      <c r="N168" s="178" t="s">
        <v>54</v>
      </c>
      <c r="O168" s="293">
        <v>20.36</v>
      </c>
      <c r="P168" s="293"/>
      <c r="Q168" s="293"/>
      <c r="R168" s="208" t="s">
        <v>56</v>
      </c>
      <c r="S168" s="207"/>
      <c r="T168" s="207"/>
      <c r="U168" s="207"/>
      <c r="V168" s="178"/>
      <c r="W168" s="207"/>
      <c r="X168" s="207"/>
      <c r="Y168" s="207"/>
      <c r="Z168" s="178"/>
      <c r="AA168" s="207"/>
      <c r="AB168" s="207"/>
      <c r="AC168" s="207"/>
      <c r="AD168" s="178"/>
      <c r="AE168" s="178"/>
      <c r="AF168" s="293"/>
      <c r="AG168" s="293"/>
      <c r="AH168" s="293"/>
      <c r="AI168" s="178"/>
      <c r="AJ168" s="293"/>
      <c r="AK168" s="293"/>
      <c r="AL168" s="293"/>
      <c r="AM168" s="178"/>
      <c r="AN168" s="178"/>
      <c r="AO168" s="178"/>
      <c r="AP168" s="178"/>
      <c r="AQ168" s="182"/>
      <c r="AR168" s="208" t="s">
        <v>57</v>
      </c>
      <c r="AS168" s="293">
        <f>(O168)</f>
        <v>20.36</v>
      </c>
      <c r="AT168" s="293"/>
      <c r="AU168" s="293"/>
      <c r="AV168" s="186" t="s">
        <v>169</v>
      </c>
      <c r="AW168" s="182"/>
      <c r="AX168" s="180"/>
    </row>
    <row r="169" spans="1:50" s="98" customFormat="1" ht="12.75" customHeight="1">
      <c r="A169" s="175"/>
      <c r="B169" s="185" t="s">
        <v>178</v>
      </c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78"/>
      <c r="N169" s="178" t="s">
        <v>54</v>
      </c>
      <c r="O169" s="293">
        <v>48.86</v>
      </c>
      <c r="P169" s="293"/>
      <c r="Q169" s="293"/>
      <c r="R169" s="208" t="s">
        <v>56</v>
      </c>
      <c r="S169" s="207"/>
      <c r="T169" s="207"/>
      <c r="U169" s="207"/>
      <c r="V169" s="178"/>
      <c r="W169" s="207"/>
      <c r="X169" s="207"/>
      <c r="Y169" s="207"/>
      <c r="Z169" s="178"/>
      <c r="AA169" s="207"/>
      <c r="AB169" s="207"/>
      <c r="AC169" s="207"/>
      <c r="AD169" s="178"/>
      <c r="AE169" s="178"/>
      <c r="AF169" s="293"/>
      <c r="AG169" s="293"/>
      <c r="AH169" s="293"/>
      <c r="AI169" s="178"/>
      <c r="AJ169" s="293"/>
      <c r="AK169" s="293"/>
      <c r="AL169" s="293"/>
      <c r="AM169" s="178"/>
      <c r="AN169" s="178"/>
      <c r="AO169" s="178"/>
      <c r="AP169" s="178"/>
      <c r="AQ169" s="182"/>
      <c r="AR169" s="208" t="s">
        <v>57</v>
      </c>
      <c r="AS169" s="293">
        <f t="shared" ref="AS169:AS197" si="5">(O169)</f>
        <v>48.86</v>
      </c>
      <c r="AT169" s="293"/>
      <c r="AU169" s="293"/>
      <c r="AV169" s="186" t="s">
        <v>169</v>
      </c>
      <c r="AW169" s="182"/>
      <c r="AX169" s="180"/>
    </row>
    <row r="170" spans="1:50" s="98" customFormat="1" ht="12.75" customHeight="1">
      <c r="A170" s="175"/>
      <c r="B170" s="185" t="s">
        <v>179</v>
      </c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78"/>
      <c r="N170" s="178" t="s">
        <v>54</v>
      </c>
      <c r="O170" s="293">
        <v>20.73</v>
      </c>
      <c r="P170" s="293"/>
      <c r="Q170" s="293"/>
      <c r="R170" s="208" t="s">
        <v>56</v>
      </c>
      <c r="S170" s="207"/>
      <c r="T170" s="207"/>
      <c r="U170" s="207"/>
      <c r="V170" s="178"/>
      <c r="W170" s="207"/>
      <c r="X170" s="207"/>
      <c r="Y170" s="207"/>
      <c r="Z170" s="178"/>
      <c r="AA170" s="207"/>
      <c r="AB170" s="207"/>
      <c r="AC170" s="207"/>
      <c r="AD170" s="178"/>
      <c r="AE170" s="178"/>
      <c r="AF170" s="293"/>
      <c r="AG170" s="293"/>
      <c r="AH170" s="293"/>
      <c r="AI170" s="178"/>
      <c r="AJ170" s="293"/>
      <c r="AK170" s="293"/>
      <c r="AL170" s="293"/>
      <c r="AM170" s="178"/>
      <c r="AN170" s="178"/>
      <c r="AO170" s="178"/>
      <c r="AP170" s="178"/>
      <c r="AQ170" s="182"/>
      <c r="AR170" s="208" t="s">
        <v>57</v>
      </c>
      <c r="AS170" s="293">
        <f t="shared" si="5"/>
        <v>20.73</v>
      </c>
      <c r="AT170" s="293"/>
      <c r="AU170" s="293"/>
      <c r="AV170" s="186" t="s">
        <v>169</v>
      </c>
      <c r="AW170" s="182"/>
      <c r="AX170" s="180"/>
    </row>
    <row r="171" spans="1:50" s="98" customFormat="1" ht="12.75" customHeight="1">
      <c r="A171" s="175"/>
      <c r="B171" s="185" t="s">
        <v>180</v>
      </c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78"/>
      <c r="N171" s="178" t="s">
        <v>54</v>
      </c>
      <c r="O171" s="293">
        <v>26.96</v>
      </c>
      <c r="P171" s="293"/>
      <c r="Q171" s="293"/>
      <c r="R171" s="208" t="s">
        <v>56</v>
      </c>
      <c r="S171" s="207"/>
      <c r="T171" s="207"/>
      <c r="U171" s="207"/>
      <c r="V171" s="178"/>
      <c r="W171" s="207"/>
      <c r="X171" s="207"/>
      <c r="Y171" s="207"/>
      <c r="Z171" s="178"/>
      <c r="AA171" s="207"/>
      <c r="AB171" s="207"/>
      <c r="AC171" s="207"/>
      <c r="AD171" s="178"/>
      <c r="AE171" s="178"/>
      <c r="AF171" s="293"/>
      <c r="AG171" s="293"/>
      <c r="AH171" s="293"/>
      <c r="AI171" s="178"/>
      <c r="AJ171" s="293"/>
      <c r="AK171" s="293"/>
      <c r="AL171" s="293"/>
      <c r="AM171" s="178"/>
      <c r="AN171" s="178"/>
      <c r="AO171" s="178"/>
      <c r="AP171" s="178"/>
      <c r="AQ171" s="182"/>
      <c r="AR171" s="208" t="s">
        <v>57</v>
      </c>
      <c r="AS171" s="293">
        <f t="shared" si="5"/>
        <v>26.96</v>
      </c>
      <c r="AT171" s="293"/>
      <c r="AU171" s="293"/>
      <c r="AV171" s="186" t="s">
        <v>169</v>
      </c>
      <c r="AW171" s="182"/>
      <c r="AX171" s="180"/>
    </row>
    <row r="172" spans="1:50" s="98" customFormat="1" ht="12.75" customHeight="1">
      <c r="A172" s="175"/>
      <c r="B172" s="185" t="s">
        <v>181</v>
      </c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78"/>
      <c r="N172" s="178" t="s">
        <v>54</v>
      </c>
      <c r="O172" s="293">
        <v>26.56</v>
      </c>
      <c r="P172" s="293"/>
      <c r="Q172" s="293"/>
      <c r="R172" s="208" t="s">
        <v>56</v>
      </c>
      <c r="S172" s="207"/>
      <c r="T172" s="207"/>
      <c r="U172" s="207"/>
      <c r="V172" s="178"/>
      <c r="W172" s="207"/>
      <c r="X172" s="207"/>
      <c r="Y172" s="207"/>
      <c r="Z172" s="178"/>
      <c r="AA172" s="207"/>
      <c r="AB172" s="207"/>
      <c r="AC172" s="207"/>
      <c r="AD172" s="178"/>
      <c r="AE172" s="178"/>
      <c r="AF172" s="293"/>
      <c r="AG172" s="293"/>
      <c r="AH172" s="293"/>
      <c r="AI172" s="178"/>
      <c r="AJ172" s="293"/>
      <c r="AK172" s="293"/>
      <c r="AL172" s="293"/>
      <c r="AM172" s="178"/>
      <c r="AN172" s="178"/>
      <c r="AO172" s="178"/>
      <c r="AP172" s="178"/>
      <c r="AQ172" s="182"/>
      <c r="AR172" s="208" t="s">
        <v>57</v>
      </c>
      <c r="AS172" s="293">
        <f t="shared" si="5"/>
        <v>26.56</v>
      </c>
      <c r="AT172" s="293"/>
      <c r="AU172" s="293"/>
      <c r="AV172" s="186" t="s">
        <v>169</v>
      </c>
      <c r="AW172" s="182"/>
      <c r="AX172" s="180"/>
    </row>
    <row r="173" spans="1:50" s="98" customFormat="1" ht="12.75" customHeight="1">
      <c r="A173" s="175"/>
      <c r="B173" s="185" t="s">
        <v>182</v>
      </c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78"/>
      <c r="N173" s="178" t="s">
        <v>54</v>
      </c>
      <c r="O173" s="293">
        <v>6.91</v>
      </c>
      <c r="P173" s="293"/>
      <c r="Q173" s="293"/>
      <c r="R173" s="208" t="s">
        <v>56</v>
      </c>
      <c r="S173" s="207"/>
      <c r="T173" s="207"/>
      <c r="U173" s="207"/>
      <c r="V173" s="178"/>
      <c r="W173" s="207"/>
      <c r="X173" s="207"/>
      <c r="Y173" s="207"/>
      <c r="Z173" s="178"/>
      <c r="AA173" s="207"/>
      <c r="AB173" s="207"/>
      <c r="AC173" s="207"/>
      <c r="AD173" s="178"/>
      <c r="AE173" s="178"/>
      <c r="AF173" s="293"/>
      <c r="AG173" s="293"/>
      <c r="AH173" s="293"/>
      <c r="AI173" s="178"/>
      <c r="AJ173" s="293"/>
      <c r="AK173" s="293"/>
      <c r="AL173" s="293"/>
      <c r="AM173" s="178"/>
      <c r="AN173" s="178"/>
      <c r="AO173" s="178"/>
      <c r="AP173" s="178"/>
      <c r="AQ173" s="182"/>
      <c r="AR173" s="208" t="s">
        <v>57</v>
      </c>
      <c r="AS173" s="293">
        <f t="shared" si="5"/>
        <v>6.91</v>
      </c>
      <c r="AT173" s="293"/>
      <c r="AU173" s="293"/>
      <c r="AV173" s="186" t="s">
        <v>169</v>
      </c>
      <c r="AW173" s="182"/>
      <c r="AX173" s="180"/>
    </row>
    <row r="174" spans="1:50" s="98" customFormat="1" ht="12.75" customHeight="1">
      <c r="A174" s="175"/>
      <c r="B174" s="185" t="s">
        <v>183</v>
      </c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78"/>
      <c r="N174" s="178" t="s">
        <v>54</v>
      </c>
      <c r="O174" s="293">
        <v>17.37</v>
      </c>
      <c r="P174" s="293"/>
      <c r="Q174" s="293"/>
      <c r="R174" s="208" t="s">
        <v>56</v>
      </c>
      <c r="S174" s="207"/>
      <c r="T174" s="207"/>
      <c r="U174" s="207"/>
      <c r="V174" s="178"/>
      <c r="W174" s="207"/>
      <c r="X174" s="207"/>
      <c r="Y174" s="207"/>
      <c r="Z174" s="178"/>
      <c r="AA174" s="207"/>
      <c r="AB174" s="207"/>
      <c r="AC174" s="207"/>
      <c r="AD174" s="178"/>
      <c r="AE174" s="178"/>
      <c r="AF174" s="293"/>
      <c r="AG174" s="293"/>
      <c r="AH174" s="293"/>
      <c r="AI174" s="178"/>
      <c r="AJ174" s="293"/>
      <c r="AK174" s="293"/>
      <c r="AL174" s="293"/>
      <c r="AM174" s="178"/>
      <c r="AN174" s="178"/>
      <c r="AO174" s="178"/>
      <c r="AP174" s="178"/>
      <c r="AQ174" s="182"/>
      <c r="AR174" s="208" t="s">
        <v>57</v>
      </c>
      <c r="AS174" s="293">
        <f t="shared" si="5"/>
        <v>17.37</v>
      </c>
      <c r="AT174" s="293"/>
      <c r="AU174" s="293"/>
      <c r="AV174" s="186" t="s">
        <v>169</v>
      </c>
      <c r="AW174" s="182"/>
      <c r="AX174" s="180"/>
    </row>
    <row r="175" spans="1:50" s="98" customFormat="1" ht="12.75">
      <c r="A175" s="175"/>
      <c r="B175" s="185" t="s">
        <v>184</v>
      </c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78"/>
      <c r="N175" s="178" t="s">
        <v>54</v>
      </c>
      <c r="O175" s="293">
        <v>7.35</v>
      </c>
      <c r="P175" s="293"/>
      <c r="Q175" s="293"/>
      <c r="R175" s="208" t="s">
        <v>56</v>
      </c>
      <c r="S175" s="207"/>
      <c r="T175" s="207"/>
      <c r="U175" s="207"/>
      <c r="V175" s="178"/>
      <c r="W175" s="207"/>
      <c r="X175" s="207"/>
      <c r="Y175" s="207"/>
      <c r="Z175" s="178"/>
      <c r="AA175" s="207"/>
      <c r="AB175" s="207"/>
      <c r="AC175" s="207"/>
      <c r="AD175" s="178"/>
      <c r="AE175" s="178"/>
      <c r="AF175" s="293"/>
      <c r="AG175" s="293"/>
      <c r="AH175" s="293"/>
      <c r="AI175" s="178"/>
      <c r="AJ175" s="293"/>
      <c r="AK175" s="293"/>
      <c r="AL175" s="293"/>
      <c r="AM175" s="178"/>
      <c r="AN175" s="178"/>
      <c r="AO175" s="178"/>
      <c r="AP175" s="178"/>
      <c r="AQ175" s="182"/>
      <c r="AR175" s="208" t="s">
        <v>57</v>
      </c>
      <c r="AS175" s="293">
        <f t="shared" si="5"/>
        <v>7.35</v>
      </c>
      <c r="AT175" s="293"/>
      <c r="AU175" s="293"/>
      <c r="AV175" s="186" t="s">
        <v>169</v>
      </c>
      <c r="AW175" s="182"/>
      <c r="AX175" s="180"/>
    </row>
    <row r="176" spans="1:50" s="98" customFormat="1" ht="12.75">
      <c r="A176" s="175"/>
      <c r="B176" s="185" t="s">
        <v>185</v>
      </c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78"/>
      <c r="N176" s="178" t="s">
        <v>54</v>
      </c>
      <c r="O176" s="293">
        <v>15.51</v>
      </c>
      <c r="P176" s="293"/>
      <c r="Q176" s="293"/>
      <c r="R176" s="208" t="s">
        <v>56</v>
      </c>
      <c r="S176" s="207"/>
      <c r="T176" s="207"/>
      <c r="U176" s="207"/>
      <c r="V176" s="178"/>
      <c r="W176" s="207"/>
      <c r="X176" s="207"/>
      <c r="Y176" s="207"/>
      <c r="Z176" s="178"/>
      <c r="AA176" s="207"/>
      <c r="AB176" s="207"/>
      <c r="AC176" s="207"/>
      <c r="AD176" s="178"/>
      <c r="AE176" s="178"/>
      <c r="AF176" s="293"/>
      <c r="AG176" s="293"/>
      <c r="AH176" s="293"/>
      <c r="AI176" s="178"/>
      <c r="AJ176" s="293"/>
      <c r="AK176" s="293"/>
      <c r="AL176" s="293"/>
      <c r="AM176" s="178"/>
      <c r="AN176" s="178"/>
      <c r="AO176" s="178"/>
      <c r="AP176" s="178"/>
      <c r="AQ176" s="182"/>
      <c r="AR176" s="208" t="s">
        <v>57</v>
      </c>
      <c r="AS176" s="293">
        <f t="shared" si="5"/>
        <v>15.51</v>
      </c>
      <c r="AT176" s="293"/>
      <c r="AU176" s="293"/>
      <c r="AV176" s="186" t="s">
        <v>169</v>
      </c>
      <c r="AW176" s="182"/>
      <c r="AX176" s="180"/>
    </row>
    <row r="177" spans="1:50" s="98" customFormat="1" ht="12.75">
      <c r="A177" s="175"/>
      <c r="B177" s="185" t="s">
        <v>186</v>
      </c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78"/>
      <c r="N177" s="178" t="s">
        <v>54</v>
      </c>
      <c r="O177" s="293">
        <v>5.0999999999999996</v>
      </c>
      <c r="P177" s="293"/>
      <c r="Q177" s="293"/>
      <c r="R177" s="208" t="s">
        <v>56</v>
      </c>
      <c r="S177" s="207"/>
      <c r="T177" s="207"/>
      <c r="U177" s="207"/>
      <c r="V177" s="178"/>
      <c r="W177" s="207"/>
      <c r="X177" s="207"/>
      <c r="Y177" s="207"/>
      <c r="Z177" s="178"/>
      <c r="AA177" s="207"/>
      <c r="AB177" s="207"/>
      <c r="AC177" s="207"/>
      <c r="AD177" s="178"/>
      <c r="AE177" s="178"/>
      <c r="AF177" s="293"/>
      <c r="AG177" s="293"/>
      <c r="AH177" s="293"/>
      <c r="AI177" s="178"/>
      <c r="AJ177" s="293"/>
      <c r="AK177" s="293"/>
      <c r="AL177" s="293"/>
      <c r="AM177" s="178"/>
      <c r="AN177" s="178"/>
      <c r="AO177" s="178"/>
      <c r="AP177" s="178"/>
      <c r="AQ177" s="182"/>
      <c r="AR177" s="208" t="s">
        <v>57</v>
      </c>
      <c r="AS177" s="293">
        <f t="shared" si="5"/>
        <v>5.0999999999999996</v>
      </c>
      <c r="AT177" s="293"/>
      <c r="AU177" s="293"/>
      <c r="AV177" s="186" t="s">
        <v>169</v>
      </c>
      <c r="AW177" s="182"/>
      <c r="AX177" s="180"/>
    </row>
    <row r="178" spans="1:50" s="98" customFormat="1" ht="12.75">
      <c r="A178" s="175"/>
      <c r="B178" s="185" t="s">
        <v>187</v>
      </c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78"/>
      <c r="N178" s="178" t="s">
        <v>54</v>
      </c>
      <c r="O178" s="293">
        <v>4.8</v>
      </c>
      <c r="P178" s="293"/>
      <c r="Q178" s="293"/>
      <c r="R178" s="208" t="s">
        <v>56</v>
      </c>
      <c r="S178" s="207"/>
      <c r="T178" s="207"/>
      <c r="U178" s="207"/>
      <c r="V178" s="178"/>
      <c r="W178" s="207"/>
      <c r="X178" s="207"/>
      <c r="Y178" s="207"/>
      <c r="Z178" s="178"/>
      <c r="AA178" s="207"/>
      <c r="AB178" s="207"/>
      <c r="AC178" s="207"/>
      <c r="AD178" s="178"/>
      <c r="AE178" s="178"/>
      <c r="AF178" s="293"/>
      <c r="AG178" s="293"/>
      <c r="AH178" s="293"/>
      <c r="AI178" s="178"/>
      <c r="AJ178" s="293"/>
      <c r="AK178" s="293"/>
      <c r="AL178" s="293"/>
      <c r="AM178" s="178"/>
      <c r="AN178" s="178"/>
      <c r="AO178" s="178"/>
      <c r="AP178" s="178"/>
      <c r="AQ178" s="182"/>
      <c r="AR178" s="208" t="s">
        <v>57</v>
      </c>
      <c r="AS178" s="293">
        <f t="shared" si="5"/>
        <v>4.8</v>
      </c>
      <c r="AT178" s="293"/>
      <c r="AU178" s="293"/>
      <c r="AV178" s="186" t="s">
        <v>169</v>
      </c>
      <c r="AW178" s="182"/>
      <c r="AX178" s="180"/>
    </row>
    <row r="179" spans="1:50" s="98" customFormat="1" ht="12.75">
      <c r="A179" s="175"/>
      <c r="B179" s="185" t="s">
        <v>188</v>
      </c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78"/>
      <c r="N179" s="178" t="s">
        <v>54</v>
      </c>
      <c r="O179" s="293">
        <v>3.74</v>
      </c>
      <c r="P179" s="293"/>
      <c r="Q179" s="293"/>
      <c r="R179" s="208" t="s">
        <v>56</v>
      </c>
      <c r="S179" s="207"/>
      <c r="T179" s="207"/>
      <c r="U179" s="207"/>
      <c r="V179" s="178"/>
      <c r="W179" s="207"/>
      <c r="X179" s="207"/>
      <c r="Y179" s="207"/>
      <c r="Z179" s="178"/>
      <c r="AA179" s="207"/>
      <c r="AB179" s="207"/>
      <c r="AC179" s="207"/>
      <c r="AD179" s="178"/>
      <c r="AE179" s="178"/>
      <c r="AF179" s="293"/>
      <c r="AG179" s="293"/>
      <c r="AH179" s="293"/>
      <c r="AI179" s="178"/>
      <c r="AJ179" s="293"/>
      <c r="AK179" s="293"/>
      <c r="AL179" s="293"/>
      <c r="AM179" s="178"/>
      <c r="AN179" s="178"/>
      <c r="AO179" s="178"/>
      <c r="AP179" s="178"/>
      <c r="AQ179" s="182"/>
      <c r="AR179" s="208" t="s">
        <v>57</v>
      </c>
      <c r="AS179" s="293">
        <f t="shared" si="5"/>
        <v>3.74</v>
      </c>
      <c r="AT179" s="293"/>
      <c r="AU179" s="293"/>
      <c r="AV179" s="186" t="s">
        <v>169</v>
      </c>
      <c r="AW179" s="182"/>
      <c r="AX179" s="180"/>
    </row>
    <row r="180" spans="1:50" s="98" customFormat="1" ht="12.75">
      <c r="A180" s="175"/>
      <c r="B180" s="185" t="s">
        <v>189</v>
      </c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 t="s">
        <v>54</v>
      </c>
      <c r="O180" s="293">
        <v>3.39</v>
      </c>
      <c r="P180" s="293"/>
      <c r="Q180" s="293"/>
      <c r="R180" s="208" t="s">
        <v>56</v>
      </c>
      <c r="S180" s="207"/>
      <c r="T180" s="207"/>
      <c r="U180" s="207"/>
      <c r="V180" s="178"/>
      <c r="W180" s="207"/>
      <c r="X180" s="207"/>
      <c r="Y180" s="207"/>
      <c r="Z180" s="178"/>
      <c r="AA180" s="207"/>
      <c r="AB180" s="207"/>
      <c r="AC180" s="207"/>
      <c r="AD180" s="178"/>
      <c r="AE180" s="178"/>
      <c r="AF180" s="293"/>
      <c r="AG180" s="293"/>
      <c r="AH180" s="293"/>
      <c r="AI180" s="178"/>
      <c r="AJ180" s="293"/>
      <c r="AK180" s="293"/>
      <c r="AL180" s="293"/>
      <c r="AM180" s="178"/>
      <c r="AN180" s="178"/>
      <c r="AO180" s="178"/>
      <c r="AP180" s="178"/>
      <c r="AQ180" s="182"/>
      <c r="AR180" s="208" t="s">
        <v>57</v>
      </c>
      <c r="AS180" s="293">
        <f t="shared" si="5"/>
        <v>3.39</v>
      </c>
      <c r="AT180" s="293"/>
      <c r="AU180" s="293"/>
      <c r="AV180" s="186" t="s">
        <v>169</v>
      </c>
      <c r="AW180" s="182"/>
      <c r="AX180" s="180"/>
    </row>
    <row r="181" spans="1:50" s="98" customFormat="1" ht="12.75">
      <c r="A181" s="175"/>
      <c r="B181" s="185" t="s">
        <v>190</v>
      </c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78"/>
      <c r="N181" s="178" t="s">
        <v>54</v>
      </c>
      <c r="O181" s="293">
        <v>7.19</v>
      </c>
      <c r="P181" s="293"/>
      <c r="Q181" s="293"/>
      <c r="R181" s="208" t="s">
        <v>56</v>
      </c>
      <c r="S181" s="207"/>
      <c r="T181" s="207"/>
      <c r="U181" s="207"/>
      <c r="V181" s="178"/>
      <c r="W181" s="207"/>
      <c r="X181" s="207"/>
      <c r="Y181" s="207"/>
      <c r="Z181" s="178"/>
      <c r="AA181" s="207"/>
      <c r="AB181" s="207"/>
      <c r="AC181" s="207"/>
      <c r="AD181" s="178"/>
      <c r="AE181" s="178"/>
      <c r="AF181" s="293"/>
      <c r="AG181" s="293"/>
      <c r="AH181" s="293"/>
      <c r="AI181" s="178"/>
      <c r="AJ181" s="293"/>
      <c r="AK181" s="293"/>
      <c r="AL181" s="293"/>
      <c r="AM181" s="178"/>
      <c r="AN181" s="178"/>
      <c r="AO181" s="178"/>
      <c r="AP181" s="178"/>
      <c r="AQ181" s="182"/>
      <c r="AR181" s="208" t="s">
        <v>57</v>
      </c>
      <c r="AS181" s="293">
        <f t="shared" si="5"/>
        <v>7.19</v>
      </c>
      <c r="AT181" s="293"/>
      <c r="AU181" s="293"/>
      <c r="AV181" s="186" t="s">
        <v>169</v>
      </c>
      <c r="AW181" s="182"/>
      <c r="AX181" s="180"/>
    </row>
    <row r="182" spans="1:50" s="98" customFormat="1" ht="12.75">
      <c r="A182" s="175"/>
      <c r="B182" s="185" t="s">
        <v>191</v>
      </c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78"/>
      <c r="N182" s="178" t="s">
        <v>54</v>
      </c>
      <c r="O182" s="293">
        <v>5.5</v>
      </c>
      <c r="P182" s="293"/>
      <c r="Q182" s="293"/>
      <c r="R182" s="208" t="s">
        <v>56</v>
      </c>
      <c r="S182" s="207"/>
      <c r="T182" s="207"/>
      <c r="U182" s="207"/>
      <c r="V182" s="178"/>
      <c r="W182" s="207"/>
      <c r="X182" s="207"/>
      <c r="Y182" s="207"/>
      <c r="Z182" s="178"/>
      <c r="AA182" s="207"/>
      <c r="AB182" s="207"/>
      <c r="AC182" s="207"/>
      <c r="AD182" s="178"/>
      <c r="AE182" s="178"/>
      <c r="AF182" s="293"/>
      <c r="AG182" s="293"/>
      <c r="AH182" s="293"/>
      <c r="AI182" s="178"/>
      <c r="AJ182" s="293"/>
      <c r="AK182" s="293"/>
      <c r="AL182" s="293"/>
      <c r="AM182" s="178"/>
      <c r="AN182" s="178"/>
      <c r="AO182" s="178"/>
      <c r="AP182" s="178"/>
      <c r="AQ182" s="182"/>
      <c r="AR182" s="208" t="s">
        <v>57</v>
      </c>
      <c r="AS182" s="293">
        <f t="shared" si="5"/>
        <v>5.5</v>
      </c>
      <c r="AT182" s="293"/>
      <c r="AU182" s="293"/>
      <c r="AV182" s="186" t="s">
        <v>169</v>
      </c>
      <c r="AW182" s="182"/>
      <c r="AX182" s="180"/>
    </row>
    <row r="183" spans="1:50" s="98" customFormat="1" ht="12.75">
      <c r="A183" s="175"/>
      <c r="B183" s="185" t="s">
        <v>192</v>
      </c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78"/>
      <c r="N183" s="178" t="s">
        <v>54</v>
      </c>
      <c r="O183" s="293">
        <v>4.8600000000000003</v>
      </c>
      <c r="P183" s="293"/>
      <c r="Q183" s="293"/>
      <c r="R183" s="208" t="s">
        <v>56</v>
      </c>
      <c r="S183" s="207"/>
      <c r="T183" s="207"/>
      <c r="U183" s="207"/>
      <c r="V183" s="178"/>
      <c r="W183" s="207"/>
      <c r="X183" s="207"/>
      <c r="Y183" s="207"/>
      <c r="Z183" s="178"/>
      <c r="AA183" s="207"/>
      <c r="AB183" s="207"/>
      <c r="AC183" s="207"/>
      <c r="AD183" s="178"/>
      <c r="AE183" s="178"/>
      <c r="AF183" s="293"/>
      <c r="AG183" s="293"/>
      <c r="AH183" s="293"/>
      <c r="AI183" s="178"/>
      <c r="AJ183" s="293"/>
      <c r="AK183" s="293"/>
      <c r="AL183" s="293"/>
      <c r="AM183" s="178"/>
      <c r="AN183" s="178"/>
      <c r="AO183" s="178"/>
      <c r="AP183" s="178"/>
      <c r="AQ183" s="182"/>
      <c r="AR183" s="208" t="s">
        <v>57</v>
      </c>
      <c r="AS183" s="293">
        <f t="shared" si="5"/>
        <v>4.8600000000000003</v>
      </c>
      <c r="AT183" s="293"/>
      <c r="AU183" s="293"/>
      <c r="AV183" s="186" t="s">
        <v>169</v>
      </c>
      <c r="AW183" s="182"/>
      <c r="AX183" s="180"/>
    </row>
    <row r="184" spans="1:50" s="98" customFormat="1" ht="12.75">
      <c r="A184" s="175"/>
      <c r="B184" s="185" t="s">
        <v>193</v>
      </c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78"/>
      <c r="N184" s="178" t="s">
        <v>54</v>
      </c>
      <c r="O184" s="293">
        <v>6.13</v>
      </c>
      <c r="P184" s="293"/>
      <c r="Q184" s="293"/>
      <c r="R184" s="208" t="s">
        <v>56</v>
      </c>
      <c r="S184" s="207"/>
      <c r="T184" s="207"/>
      <c r="U184" s="207"/>
      <c r="V184" s="178"/>
      <c r="W184" s="207"/>
      <c r="X184" s="207"/>
      <c r="Y184" s="207"/>
      <c r="Z184" s="178"/>
      <c r="AA184" s="207"/>
      <c r="AB184" s="207"/>
      <c r="AC184" s="207"/>
      <c r="AD184" s="178"/>
      <c r="AE184" s="178"/>
      <c r="AF184" s="293"/>
      <c r="AG184" s="293"/>
      <c r="AH184" s="293"/>
      <c r="AI184" s="178"/>
      <c r="AJ184" s="293"/>
      <c r="AK184" s="293"/>
      <c r="AL184" s="293"/>
      <c r="AM184" s="178"/>
      <c r="AN184" s="178"/>
      <c r="AO184" s="178"/>
      <c r="AP184" s="178"/>
      <c r="AQ184" s="182"/>
      <c r="AR184" s="208" t="s">
        <v>57</v>
      </c>
      <c r="AS184" s="293">
        <f t="shared" si="5"/>
        <v>6.13</v>
      </c>
      <c r="AT184" s="293"/>
      <c r="AU184" s="293"/>
      <c r="AV184" s="186" t="s">
        <v>169</v>
      </c>
      <c r="AW184" s="182"/>
      <c r="AX184" s="180"/>
    </row>
    <row r="185" spans="1:50" s="98" customFormat="1" ht="12.75">
      <c r="A185" s="175"/>
      <c r="B185" s="185" t="s">
        <v>194</v>
      </c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78"/>
      <c r="N185" s="178" t="s">
        <v>54</v>
      </c>
      <c r="O185" s="293">
        <v>5.1100000000000003</v>
      </c>
      <c r="P185" s="293"/>
      <c r="Q185" s="293"/>
      <c r="R185" s="208" t="s">
        <v>56</v>
      </c>
      <c r="S185" s="207"/>
      <c r="T185" s="207"/>
      <c r="U185" s="207"/>
      <c r="V185" s="178"/>
      <c r="W185" s="207"/>
      <c r="X185" s="207"/>
      <c r="Y185" s="207"/>
      <c r="Z185" s="178"/>
      <c r="AA185" s="207"/>
      <c r="AB185" s="207"/>
      <c r="AC185" s="207"/>
      <c r="AD185" s="178"/>
      <c r="AE185" s="178"/>
      <c r="AF185" s="293"/>
      <c r="AG185" s="293"/>
      <c r="AH185" s="293"/>
      <c r="AI185" s="178"/>
      <c r="AJ185" s="293"/>
      <c r="AK185" s="293"/>
      <c r="AL185" s="293"/>
      <c r="AM185" s="178"/>
      <c r="AN185" s="178"/>
      <c r="AO185" s="178"/>
      <c r="AP185" s="178"/>
      <c r="AQ185" s="182"/>
      <c r="AR185" s="208" t="s">
        <v>57</v>
      </c>
      <c r="AS185" s="293">
        <f t="shared" si="5"/>
        <v>5.1100000000000003</v>
      </c>
      <c r="AT185" s="293"/>
      <c r="AU185" s="293"/>
      <c r="AV185" s="186" t="s">
        <v>169</v>
      </c>
      <c r="AW185" s="182"/>
      <c r="AX185" s="180"/>
    </row>
    <row r="186" spans="1:50" s="98" customFormat="1" ht="12.75">
      <c r="A186" s="175"/>
      <c r="B186" s="185" t="s">
        <v>195</v>
      </c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 t="s">
        <v>54</v>
      </c>
      <c r="O186" s="293">
        <v>4</v>
      </c>
      <c r="P186" s="293"/>
      <c r="Q186" s="293"/>
      <c r="R186" s="208" t="s">
        <v>56</v>
      </c>
      <c r="S186" s="207"/>
      <c r="T186" s="207"/>
      <c r="U186" s="207"/>
      <c r="V186" s="178"/>
      <c r="W186" s="207"/>
      <c r="X186" s="207"/>
      <c r="Y186" s="207"/>
      <c r="Z186" s="178"/>
      <c r="AA186" s="207"/>
      <c r="AB186" s="207"/>
      <c r="AC186" s="207"/>
      <c r="AD186" s="178"/>
      <c r="AE186" s="178"/>
      <c r="AF186" s="293"/>
      <c r="AG186" s="293"/>
      <c r="AH186" s="293"/>
      <c r="AI186" s="178"/>
      <c r="AJ186" s="293"/>
      <c r="AK186" s="293"/>
      <c r="AL186" s="293"/>
      <c r="AM186" s="178"/>
      <c r="AN186" s="178"/>
      <c r="AO186" s="178"/>
      <c r="AP186" s="178"/>
      <c r="AQ186" s="182"/>
      <c r="AR186" s="208" t="s">
        <v>57</v>
      </c>
      <c r="AS186" s="293">
        <f t="shared" si="5"/>
        <v>4</v>
      </c>
      <c r="AT186" s="293"/>
      <c r="AU186" s="293"/>
      <c r="AV186" s="186" t="s">
        <v>169</v>
      </c>
      <c r="AW186" s="182"/>
      <c r="AX186" s="180"/>
    </row>
    <row r="187" spans="1:50" s="98" customFormat="1" ht="12.75">
      <c r="A187" s="175"/>
      <c r="B187" s="185" t="s">
        <v>196</v>
      </c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78"/>
      <c r="N187" s="178" t="s">
        <v>54</v>
      </c>
      <c r="O187" s="293">
        <v>27.95</v>
      </c>
      <c r="P187" s="293"/>
      <c r="Q187" s="293"/>
      <c r="R187" s="208" t="s">
        <v>56</v>
      </c>
      <c r="S187" s="207"/>
      <c r="T187" s="207"/>
      <c r="U187" s="207"/>
      <c r="V187" s="178"/>
      <c r="W187" s="207"/>
      <c r="X187" s="207"/>
      <c r="Y187" s="207"/>
      <c r="Z187" s="178"/>
      <c r="AA187" s="207"/>
      <c r="AB187" s="207"/>
      <c r="AC187" s="207"/>
      <c r="AD187" s="178"/>
      <c r="AE187" s="178"/>
      <c r="AF187" s="293"/>
      <c r="AG187" s="293"/>
      <c r="AH187" s="293"/>
      <c r="AI187" s="178"/>
      <c r="AJ187" s="293"/>
      <c r="AK187" s="293"/>
      <c r="AL187" s="293"/>
      <c r="AM187" s="178"/>
      <c r="AN187" s="178"/>
      <c r="AO187" s="178"/>
      <c r="AP187" s="178"/>
      <c r="AQ187" s="182"/>
      <c r="AR187" s="208" t="s">
        <v>57</v>
      </c>
      <c r="AS187" s="293">
        <f t="shared" si="5"/>
        <v>27.95</v>
      </c>
      <c r="AT187" s="293"/>
      <c r="AU187" s="293"/>
      <c r="AV187" s="186" t="s">
        <v>169</v>
      </c>
      <c r="AW187" s="182"/>
      <c r="AX187" s="180"/>
    </row>
    <row r="188" spans="1:50" s="98" customFormat="1" ht="12.75">
      <c r="A188" s="175"/>
      <c r="B188" s="185" t="s">
        <v>197</v>
      </c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78"/>
      <c r="N188" s="178" t="s">
        <v>54</v>
      </c>
      <c r="O188" s="293">
        <v>4.26</v>
      </c>
      <c r="P188" s="293"/>
      <c r="Q188" s="293"/>
      <c r="R188" s="208" t="s">
        <v>56</v>
      </c>
      <c r="S188" s="207"/>
      <c r="T188" s="207"/>
      <c r="U188" s="207"/>
      <c r="V188" s="178"/>
      <c r="W188" s="207"/>
      <c r="X188" s="207"/>
      <c r="Y188" s="207"/>
      <c r="Z188" s="178"/>
      <c r="AA188" s="207"/>
      <c r="AB188" s="207"/>
      <c r="AC188" s="207"/>
      <c r="AD188" s="178"/>
      <c r="AE188" s="178"/>
      <c r="AF188" s="293"/>
      <c r="AG188" s="293"/>
      <c r="AH188" s="293"/>
      <c r="AI188" s="178"/>
      <c r="AJ188" s="293"/>
      <c r="AK188" s="293"/>
      <c r="AL188" s="293"/>
      <c r="AM188" s="178"/>
      <c r="AN188" s="178"/>
      <c r="AO188" s="178"/>
      <c r="AP188" s="178"/>
      <c r="AQ188" s="182"/>
      <c r="AR188" s="208" t="s">
        <v>57</v>
      </c>
      <c r="AS188" s="293">
        <f t="shared" si="5"/>
        <v>4.26</v>
      </c>
      <c r="AT188" s="293"/>
      <c r="AU188" s="293"/>
      <c r="AV188" s="186" t="s">
        <v>169</v>
      </c>
      <c r="AW188" s="182"/>
      <c r="AX188" s="180"/>
    </row>
    <row r="189" spans="1:50" s="98" customFormat="1" ht="12.75">
      <c r="A189" s="175"/>
      <c r="B189" s="185" t="s">
        <v>198</v>
      </c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 t="s">
        <v>54</v>
      </c>
      <c r="O189" s="293">
        <v>4.6500000000000004</v>
      </c>
      <c r="P189" s="293"/>
      <c r="Q189" s="293"/>
      <c r="R189" s="208" t="s">
        <v>56</v>
      </c>
      <c r="S189" s="207"/>
      <c r="T189" s="207"/>
      <c r="U189" s="207"/>
      <c r="V189" s="178"/>
      <c r="W189" s="207"/>
      <c r="X189" s="207"/>
      <c r="Y189" s="207"/>
      <c r="Z189" s="178"/>
      <c r="AA189" s="207"/>
      <c r="AB189" s="207"/>
      <c r="AC189" s="207"/>
      <c r="AD189" s="178"/>
      <c r="AE189" s="178"/>
      <c r="AF189" s="293"/>
      <c r="AG189" s="293"/>
      <c r="AH189" s="293"/>
      <c r="AI189" s="178"/>
      <c r="AJ189" s="293"/>
      <c r="AK189" s="293"/>
      <c r="AL189" s="293"/>
      <c r="AM189" s="178"/>
      <c r="AN189" s="178"/>
      <c r="AO189" s="178"/>
      <c r="AP189" s="178"/>
      <c r="AQ189" s="182"/>
      <c r="AR189" s="208" t="s">
        <v>57</v>
      </c>
      <c r="AS189" s="293">
        <f t="shared" si="5"/>
        <v>4.6500000000000004</v>
      </c>
      <c r="AT189" s="293"/>
      <c r="AU189" s="293"/>
      <c r="AV189" s="186" t="s">
        <v>169</v>
      </c>
      <c r="AW189" s="182"/>
      <c r="AX189" s="180"/>
    </row>
    <row r="190" spans="1:50" s="98" customFormat="1" ht="12.75">
      <c r="A190" s="175"/>
      <c r="B190" s="185" t="s">
        <v>199</v>
      </c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78"/>
      <c r="N190" s="178" t="s">
        <v>54</v>
      </c>
      <c r="O190" s="293">
        <v>3.75</v>
      </c>
      <c r="P190" s="293"/>
      <c r="Q190" s="293"/>
      <c r="R190" s="208" t="s">
        <v>56</v>
      </c>
      <c r="S190" s="207"/>
      <c r="T190" s="207"/>
      <c r="U190" s="207"/>
      <c r="V190" s="178"/>
      <c r="W190" s="207"/>
      <c r="X190" s="207"/>
      <c r="Y190" s="207"/>
      <c r="Z190" s="178"/>
      <c r="AA190" s="207"/>
      <c r="AB190" s="207"/>
      <c r="AC190" s="207"/>
      <c r="AD190" s="178"/>
      <c r="AE190" s="178"/>
      <c r="AF190" s="293"/>
      <c r="AG190" s="293"/>
      <c r="AH190" s="293"/>
      <c r="AI190" s="178"/>
      <c r="AJ190" s="293"/>
      <c r="AK190" s="293"/>
      <c r="AL190" s="293"/>
      <c r="AM190" s="178"/>
      <c r="AN190" s="178"/>
      <c r="AO190" s="178"/>
      <c r="AP190" s="178"/>
      <c r="AQ190" s="182"/>
      <c r="AR190" s="208" t="s">
        <v>57</v>
      </c>
      <c r="AS190" s="293">
        <f t="shared" si="5"/>
        <v>3.75</v>
      </c>
      <c r="AT190" s="293"/>
      <c r="AU190" s="293"/>
      <c r="AV190" s="186" t="s">
        <v>169</v>
      </c>
      <c r="AW190" s="182"/>
      <c r="AX190" s="180"/>
    </row>
    <row r="191" spans="1:50" s="98" customFormat="1" ht="12.75">
      <c r="A191" s="175"/>
      <c r="B191" s="185" t="s">
        <v>200</v>
      </c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 t="s">
        <v>54</v>
      </c>
      <c r="O191" s="293">
        <v>5.35</v>
      </c>
      <c r="P191" s="293"/>
      <c r="Q191" s="293"/>
      <c r="R191" s="208" t="s">
        <v>56</v>
      </c>
      <c r="S191" s="207"/>
      <c r="T191" s="207"/>
      <c r="U191" s="207"/>
      <c r="V191" s="178"/>
      <c r="W191" s="207"/>
      <c r="X191" s="207"/>
      <c r="Y191" s="207"/>
      <c r="Z191" s="178"/>
      <c r="AA191" s="207"/>
      <c r="AB191" s="207"/>
      <c r="AC191" s="207"/>
      <c r="AD191" s="178"/>
      <c r="AE191" s="178"/>
      <c r="AF191" s="293"/>
      <c r="AG191" s="293"/>
      <c r="AH191" s="293"/>
      <c r="AI191" s="178"/>
      <c r="AJ191" s="293"/>
      <c r="AK191" s="293"/>
      <c r="AL191" s="293"/>
      <c r="AM191" s="178"/>
      <c r="AN191" s="178"/>
      <c r="AO191" s="178"/>
      <c r="AP191" s="178"/>
      <c r="AQ191" s="182"/>
      <c r="AR191" s="208" t="s">
        <v>57</v>
      </c>
      <c r="AS191" s="293">
        <f t="shared" si="5"/>
        <v>5.35</v>
      </c>
      <c r="AT191" s="293"/>
      <c r="AU191" s="293"/>
      <c r="AV191" s="186" t="s">
        <v>169</v>
      </c>
      <c r="AW191" s="182"/>
      <c r="AX191" s="180"/>
    </row>
    <row r="192" spans="1:50" s="98" customFormat="1" ht="12.75">
      <c r="A192" s="175"/>
      <c r="B192" s="185" t="s">
        <v>201</v>
      </c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78"/>
      <c r="N192" s="178" t="s">
        <v>54</v>
      </c>
      <c r="O192" s="293">
        <v>4.72</v>
      </c>
      <c r="P192" s="293"/>
      <c r="Q192" s="293"/>
      <c r="R192" s="208" t="s">
        <v>56</v>
      </c>
      <c r="S192" s="207"/>
      <c r="T192" s="207"/>
      <c r="U192" s="207"/>
      <c r="V192" s="178"/>
      <c r="W192" s="207"/>
      <c r="X192" s="207"/>
      <c r="Y192" s="207"/>
      <c r="Z192" s="178"/>
      <c r="AA192" s="207"/>
      <c r="AB192" s="207"/>
      <c r="AC192" s="207"/>
      <c r="AD192" s="178"/>
      <c r="AE192" s="178"/>
      <c r="AF192" s="293"/>
      <c r="AG192" s="293"/>
      <c r="AH192" s="293"/>
      <c r="AI192" s="178"/>
      <c r="AJ192" s="293"/>
      <c r="AK192" s="293"/>
      <c r="AL192" s="293"/>
      <c r="AM192" s="178"/>
      <c r="AN192" s="178"/>
      <c r="AO192" s="178"/>
      <c r="AP192" s="178"/>
      <c r="AQ192" s="182"/>
      <c r="AR192" s="208" t="s">
        <v>57</v>
      </c>
      <c r="AS192" s="293">
        <f t="shared" si="5"/>
        <v>4.72</v>
      </c>
      <c r="AT192" s="293"/>
      <c r="AU192" s="293"/>
      <c r="AV192" s="186" t="s">
        <v>169</v>
      </c>
      <c r="AW192" s="182"/>
      <c r="AX192" s="180"/>
    </row>
    <row r="193" spans="1:50" s="98" customFormat="1" ht="12.75">
      <c r="A193" s="175"/>
      <c r="B193" s="185" t="s">
        <v>202</v>
      </c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78"/>
      <c r="N193" s="178" t="s">
        <v>54</v>
      </c>
      <c r="O193" s="293">
        <v>4.01</v>
      </c>
      <c r="P193" s="293"/>
      <c r="Q193" s="293"/>
      <c r="R193" s="208" t="s">
        <v>56</v>
      </c>
      <c r="S193" s="207"/>
      <c r="T193" s="207"/>
      <c r="U193" s="207"/>
      <c r="V193" s="178"/>
      <c r="W193" s="207"/>
      <c r="X193" s="207"/>
      <c r="Y193" s="207"/>
      <c r="Z193" s="178"/>
      <c r="AA193" s="207"/>
      <c r="AB193" s="207"/>
      <c r="AC193" s="207"/>
      <c r="AD193" s="178"/>
      <c r="AE193" s="178"/>
      <c r="AF193" s="293"/>
      <c r="AG193" s="293"/>
      <c r="AH193" s="293"/>
      <c r="AI193" s="178"/>
      <c r="AJ193" s="293"/>
      <c r="AK193" s="293"/>
      <c r="AL193" s="293"/>
      <c r="AM193" s="178"/>
      <c r="AN193" s="178"/>
      <c r="AO193" s="178"/>
      <c r="AP193" s="178"/>
      <c r="AQ193" s="182"/>
      <c r="AR193" s="208" t="s">
        <v>57</v>
      </c>
      <c r="AS193" s="293">
        <f t="shared" si="5"/>
        <v>4.01</v>
      </c>
      <c r="AT193" s="293"/>
      <c r="AU193" s="293"/>
      <c r="AV193" s="186" t="s">
        <v>169</v>
      </c>
      <c r="AW193" s="182"/>
      <c r="AX193" s="180"/>
    </row>
    <row r="194" spans="1:50" s="98" customFormat="1" ht="12.75">
      <c r="A194" s="175"/>
      <c r="B194" s="185" t="s">
        <v>203</v>
      </c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78"/>
      <c r="N194" s="178" t="s">
        <v>54</v>
      </c>
      <c r="O194" s="293">
        <v>4.25</v>
      </c>
      <c r="P194" s="293"/>
      <c r="Q194" s="293"/>
      <c r="R194" s="208" t="s">
        <v>56</v>
      </c>
      <c r="S194" s="207"/>
      <c r="T194" s="207"/>
      <c r="U194" s="207"/>
      <c r="V194" s="178"/>
      <c r="W194" s="207"/>
      <c r="X194" s="207"/>
      <c r="Y194" s="207"/>
      <c r="Z194" s="178"/>
      <c r="AA194" s="207"/>
      <c r="AB194" s="207"/>
      <c r="AC194" s="207"/>
      <c r="AD194" s="178"/>
      <c r="AE194" s="178"/>
      <c r="AF194" s="293"/>
      <c r="AG194" s="293"/>
      <c r="AH194" s="293"/>
      <c r="AI194" s="178"/>
      <c r="AJ194" s="293"/>
      <c r="AK194" s="293"/>
      <c r="AL194" s="293"/>
      <c r="AM194" s="178"/>
      <c r="AN194" s="178"/>
      <c r="AO194" s="178"/>
      <c r="AP194" s="178"/>
      <c r="AQ194" s="182"/>
      <c r="AR194" s="208" t="s">
        <v>57</v>
      </c>
      <c r="AS194" s="293">
        <f t="shared" si="5"/>
        <v>4.25</v>
      </c>
      <c r="AT194" s="293"/>
      <c r="AU194" s="293"/>
      <c r="AV194" s="186" t="s">
        <v>169</v>
      </c>
      <c r="AW194" s="182"/>
      <c r="AX194" s="180"/>
    </row>
    <row r="195" spans="1:50" s="98" customFormat="1" ht="12.75">
      <c r="A195" s="175"/>
      <c r="B195" s="185" t="s">
        <v>204</v>
      </c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78"/>
      <c r="N195" s="178" t="s">
        <v>54</v>
      </c>
      <c r="O195" s="293">
        <v>9.93</v>
      </c>
      <c r="P195" s="293"/>
      <c r="Q195" s="293"/>
      <c r="R195" s="208" t="s">
        <v>56</v>
      </c>
      <c r="S195" s="207"/>
      <c r="T195" s="207"/>
      <c r="U195" s="207"/>
      <c r="V195" s="178"/>
      <c r="W195" s="207"/>
      <c r="X195" s="207"/>
      <c r="Y195" s="207"/>
      <c r="Z195" s="178"/>
      <c r="AA195" s="207"/>
      <c r="AB195" s="207"/>
      <c r="AC195" s="207"/>
      <c r="AD195" s="178"/>
      <c r="AE195" s="178"/>
      <c r="AF195" s="293"/>
      <c r="AG195" s="293"/>
      <c r="AH195" s="293"/>
      <c r="AI195" s="178"/>
      <c r="AJ195" s="293"/>
      <c r="AK195" s="293"/>
      <c r="AL195" s="293"/>
      <c r="AM195" s="178"/>
      <c r="AN195" s="178"/>
      <c r="AO195" s="178"/>
      <c r="AP195" s="178"/>
      <c r="AQ195" s="182"/>
      <c r="AR195" s="208" t="s">
        <v>57</v>
      </c>
      <c r="AS195" s="293">
        <f t="shared" si="5"/>
        <v>9.93</v>
      </c>
      <c r="AT195" s="293"/>
      <c r="AU195" s="293"/>
      <c r="AV195" s="186" t="s">
        <v>169</v>
      </c>
      <c r="AW195" s="182"/>
      <c r="AX195" s="180"/>
    </row>
    <row r="196" spans="1:50" s="98" customFormat="1" ht="12.75">
      <c r="A196" s="175"/>
      <c r="B196" s="185" t="s">
        <v>205</v>
      </c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78"/>
      <c r="N196" s="178" t="s">
        <v>54</v>
      </c>
      <c r="O196" s="293">
        <v>9.93</v>
      </c>
      <c r="P196" s="293"/>
      <c r="Q196" s="293"/>
      <c r="R196" s="208" t="s">
        <v>56</v>
      </c>
      <c r="S196" s="207"/>
      <c r="T196" s="207"/>
      <c r="U196" s="207"/>
      <c r="V196" s="178"/>
      <c r="W196" s="207"/>
      <c r="X196" s="207"/>
      <c r="Y196" s="207"/>
      <c r="Z196" s="178"/>
      <c r="AA196" s="207"/>
      <c r="AB196" s="207"/>
      <c r="AC196" s="207"/>
      <c r="AD196" s="178"/>
      <c r="AE196" s="178"/>
      <c r="AF196" s="293"/>
      <c r="AG196" s="293"/>
      <c r="AH196" s="293"/>
      <c r="AI196" s="178"/>
      <c r="AJ196" s="293"/>
      <c r="AK196" s="293"/>
      <c r="AL196" s="293"/>
      <c r="AM196" s="178"/>
      <c r="AN196" s="178"/>
      <c r="AO196" s="178"/>
      <c r="AP196" s="178"/>
      <c r="AQ196" s="182"/>
      <c r="AR196" s="208" t="s">
        <v>57</v>
      </c>
      <c r="AS196" s="293">
        <f t="shared" si="5"/>
        <v>9.93</v>
      </c>
      <c r="AT196" s="293"/>
      <c r="AU196" s="293"/>
      <c r="AV196" s="186" t="s">
        <v>169</v>
      </c>
      <c r="AW196" s="182"/>
      <c r="AX196" s="180"/>
    </row>
    <row r="197" spans="1:50" s="98" customFormat="1" ht="12.75">
      <c r="A197" s="175"/>
      <c r="B197" s="185" t="s">
        <v>206</v>
      </c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78"/>
      <c r="N197" s="178" t="s">
        <v>54</v>
      </c>
      <c r="O197" s="293">
        <v>49.35</v>
      </c>
      <c r="P197" s="293"/>
      <c r="Q197" s="293"/>
      <c r="R197" s="208" t="s">
        <v>56</v>
      </c>
      <c r="S197" s="207"/>
      <c r="T197" s="207"/>
      <c r="U197" s="207"/>
      <c r="V197" s="178"/>
      <c r="W197" s="207"/>
      <c r="X197" s="207"/>
      <c r="Y197" s="207"/>
      <c r="Z197" s="178"/>
      <c r="AA197" s="207"/>
      <c r="AB197" s="207"/>
      <c r="AC197" s="207"/>
      <c r="AD197" s="178"/>
      <c r="AE197" s="178"/>
      <c r="AF197" s="293"/>
      <c r="AG197" s="293"/>
      <c r="AH197" s="293"/>
      <c r="AI197" s="178"/>
      <c r="AJ197" s="293"/>
      <c r="AK197" s="293"/>
      <c r="AL197" s="293"/>
      <c r="AM197" s="178"/>
      <c r="AN197" s="178"/>
      <c r="AO197" s="178"/>
      <c r="AP197" s="178"/>
      <c r="AQ197" s="182"/>
      <c r="AR197" s="183" t="s">
        <v>57</v>
      </c>
      <c r="AS197" s="297">
        <f t="shared" si="5"/>
        <v>49.35</v>
      </c>
      <c r="AT197" s="297"/>
      <c r="AU197" s="297"/>
      <c r="AV197" s="184" t="s">
        <v>169</v>
      </c>
      <c r="AW197" s="182"/>
      <c r="AX197" s="180"/>
    </row>
    <row r="198" spans="1:50" s="98" customFormat="1" ht="12.75">
      <c r="A198" s="17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2"/>
      <c r="AB198" s="185"/>
      <c r="AC198" s="185"/>
      <c r="AD198" s="185"/>
      <c r="AE198" s="185"/>
      <c r="AF198" s="185"/>
      <c r="AG198" s="185"/>
      <c r="AH198" s="185"/>
      <c r="AI198" s="185"/>
      <c r="AJ198" s="185"/>
      <c r="AK198" s="185"/>
      <c r="AL198" s="185"/>
      <c r="AM198" s="185"/>
      <c r="AN198" s="185" t="s">
        <v>58</v>
      </c>
      <c r="AO198" s="185"/>
      <c r="AP198" s="185"/>
      <c r="AQ198" s="182"/>
      <c r="AR198" s="208" t="s">
        <v>57</v>
      </c>
      <c r="AS198" s="293">
        <f>SUM(AS168:AU197)</f>
        <v>368.58000000000004</v>
      </c>
      <c r="AT198" s="293"/>
      <c r="AU198" s="293"/>
      <c r="AV198" s="186" t="str">
        <f>AV197</f>
        <v>m</v>
      </c>
      <c r="AW198" s="182"/>
      <c r="AX198" s="180"/>
    </row>
    <row r="199" spans="1:50" s="98" customFormat="1" ht="12.75">
      <c r="A199" s="187"/>
      <c r="B199" s="202"/>
      <c r="C199" s="202"/>
      <c r="D199" s="202"/>
      <c r="E199" s="202"/>
      <c r="F199" s="202"/>
      <c r="G199" s="202"/>
      <c r="H199" s="202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179"/>
      <c r="AX199" s="180"/>
    </row>
    <row r="200" spans="1:50" s="98" customFormat="1" ht="12.75">
      <c r="A200" s="175" t="s">
        <v>102</v>
      </c>
      <c r="B200" s="294" t="str">
        <f>' Plan Orç. Total'!D35</f>
        <v>REATERRO MANUAL APILOADO COM SOQUETE</v>
      </c>
      <c r="C200" s="294"/>
      <c r="D200" s="294"/>
      <c r="E200" s="294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  <c r="R200" s="294"/>
      <c r="S200" s="294"/>
      <c r="T200" s="294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  <c r="AF200" s="294"/>
      <c r="AG200" s="294"/>
      <c r="AH200" s="294"/>
      <c r="AI200" s="294"/>
      <c r="AJ200" s="294"/>
      <c r="AK200" s="294"/>
      <c r="AL200" s="294"/>
      <c r="AM200" s="294"/>
      <c r="AN200" s="294"/>
      <c r="AO200" s="294"/>
      <c r="AP200" s="294"/>
      <c r="AQ200" s="294"/>
      <c r="AR200" s="294"/>
      <c r="AS200" s="294"/>
      <c r="AT200" s="294"/>
      <c r="AU200" s="294"/>
      <c r="AV200" s="294"/>
      <c r="AW200" s="176" t="str">
        <f>AV236</f>
        <v>m³</v>
      </c>
      <c r="AX200" s="177">
        <f>AS236</f>
        <v>21.696150000000003</v>
      </c>
    </row>
    <row r="201" spans="1:50" s="98" customFormat="1" ht="12.75">
      <c r="A201" s="175"/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179"/>
      <c r="AX201" s="180"/>
    </row>
    <row r="202" spans="1:50" s="98" customFormat="1" ht="12.75" customHeight="1">
      <c r="A202" s="175"/>
      <c r="B202" s="178"/>
      <c r="C202" s="178"/>
      <c r="D202" s="178"/>
      <c r="E202" s="178"/>
      <c r="F202" s="178"/>
      <c r="G202" s="178"/>
      <c r="H202" s="178"/>
      <c r="I202" s="178"/>
      <c r="J202" s="178"/>
      <c r="K202" s="178"/>
      <c r="L202" s="178"/>
      <c r="M202" s="178"/>
      <c r="N202" s="178"/>
      <c r="O202" s="295" t="s">
        <v>172</v>
      </c>
      <c r="P202" s="295"/>
      <c r="Q202" s="295"/>
      <c r="R202" s="208"/>
      <c r="S202" s="293"/>
      <c r="T202" s="293"/>
      <c r="U202" s="293"/>
      <c r="V202" s="293"/>
      <c r="W202" s="178"/>
      <c r="X202" s="178"/>
      <c r="Y202" s="178"/>
      <c r="Z202" s="178"/>
      <c r="AA202" s="178"/>
      <c r="AB202" s="178"/>
      <c r="AC202" s="178"/>
      <c r="AD202" s="178"/>
      <c r="AE202" s="178"/>
      <c r="AF202" s="296" t="s">
        <v>173</v>
      </c>
      <c r="AG202" s="296"/>
      <c r="AH202" s="296"/>
      <c r="AI202" s="178"/>
      <c r="AJ202" s="296" t="s">
        <v>174</v>
      </c>
      <c r="AK202" s="296"/>
      <c r="AL202" s="296"/>
      <c r="AM202" s="178"/>
      <c r="AN202" s="178"/>
      <c r="AO202" s="178"/>
      <c r="AP202" s="178"/>
      <c r="AQ202" s="182"/>
      <c r="AR202" s="208"/>
      <c r="AS202" s="293"/>
      <c r="AT202" s="293"/>
      <c r="AU202" s="293"/>
      <c r="AV202" s="186"/>
      <c r="AW202" s="182"/>
      <c r="AX202" s="180"/>
    </row>
    <row r="203" spans="1:50" s="98" customFormat="1" ht="12.75">
      <c r="A203" s="175"/>
      <c r="B203" s="185" t="s">
        <v>175</v>
      </c>
      <c r="C203" s="178"/>
      <c r="D203" s="178"/>
      <c r="E203" s="178"/>
      <c r="F203" s="178"/>
      <c r="G203" s="178"/>
      <c r="H203" s="178"/>
      <c r="I203" s="178"/>
      <c r="J203" s="178"/>
      <c r="K203" s="178"/>
      <c r="L203" s="178"/>
      <c r="M203" s="178"/>
      <c r="N203" s="178" t="s">
        <v>54</v>
      </c>
      <c r="O203" s="293">
        <v>40.49</v>
      </c>
      <c r="P203" s="293"/>
      <c r="Q203" s="293"/>
      <c r="R203" s="208" t="s">
        <v>168</v>
      </c>
      <c r="S203" s="293">
        <v>40.159999999999997</v>
      </c>
      <c r="T203" s="293"/>
      <c r="U203" s="293"/>
      <c r="V203" s="178" t="s">
        <v>168</v>
      </c>
      <c r="W203" s="293">
        <v>40</v>
      </c>
      <c r="X203" s="293"/>
      <c r="Y203" s="293"/>
      <c r="Z203" s="178" t="s">
        <v>168</v>
      </c>
      <c r="AA203" s="293">
        <v>33.86</v>
      </c>
      <c r="AB203" s="293"/>
      <c r="AC203" s="293"/>
      <c r="AD203" s="178" t="s">
        <v>56</v>
      </c>
      <c r="AE203" s="178" t="s">
        <v>55</v>
      </c>
      <c r="AF203" s="293">
        <v>0.15</v>
      </c>
      <c r="AG203" s="293"/>
      <c r="AH203" s="293"/>
      <c r="AI203" s="178" t="s">
        <v>55</v>
      </c>
      <c r="AJ203" s="293">
        <v>0.3</v>
      </c>
      <c r="AK203" s="293"/>
      <c r="AL203" s="293"/>
      <c r="AM203" s="178"/>
      <c r="AN203" s="178"/>
      <c r="AO203" s="178"/>
      <c r="AP203" s="178"/>
      <c r="AQ203" s="182"/>
      <c r="AR203" s="208" t="s">
        <v>57</v>
      </c>
      <c r="AS203" s="293">
        <f>(O203+S203+W203+AA203)*AF203*AJ203</f>
        <v>6.9529499999999986</v>
      </c>
      <c r="AT203" s="293"/>
      <c r="AU203" s="293"/>
      <c r="AV203" s="186" t="s">
        <v>170</v>
      </c>
      <c r="AW203" s="182"/>
      <c r="AX203" s="180"/>
    </row>
    <row r="204" spans="1:50" s="98" customFormat="1" ht="12.75">
      <c r="A204" s="175"/>
      <c r="B204" s="185"/>
      <c r="C204" s="178"/>
      <c r="D204" s="178"/>
      <c r="E204" s="178"/>
      <c r="F204" s="178"/>
      <c r="G204" s="178"/>
      <c r="H204" s="178"/>
      <c r="I204" s="178"/>
      <c r="J204" s="178"/>
      <c r="K204" s="178"/>
      <c r="L204" s="178"/>
      <c r="M204" s="178"/>
      <c r="N204" s="178"/>
      <c r="O204" s="207"/>
      <c r="P204" s="207"/>
      <c r="Q204" s="207"/>
      <c r="R204" s="208"/>
      <c r="S204" s="207"/>
      <c r="T204" s="207"/>
      <c r="U204" s="207"/>
      <c r="V204" s="178"/>
      <c r="W204" s="207"/>
      <c r="X204" s="207"/>
      <c r="Y204" s="207"/>
      <c r="Z204" s="178"/>
      <c r="AA204" s="207"/>
      <c r="AB204" s="207"/>
      <c r="AC204" s="207"/>
      <c r="AD204" s="178"/>
      <c r="AE204" s="178"/>
      <c r="AF204" s="207"/>
      <c r="AG204" s="207"/>
      <c r="AH204" s="207"/>
      <c r="AI204" s="178"/>
      <c r="AJ204" s="207"/>
      <c r="AK204" s="207"/>
      <c r="AL204" s="207"/>
      <c r="AM204" s="178"/>
      <c r="AN204" s="178"/>
      <c r="AO204" s="178"/>
      <c r="AP204" s="178"/>
      <c r="AQ204" s="182"/>
      <c r="AR204" s="208"/>
      <c r="AS204" s="207"/>
      <c r="AT204" s="207"/>
      <c r="AU204" s="207"/>
      <c r="AV204" s="186"/>
      <c r="AW204" s="182"/>
      <c r="AX204" s="180"/>
    </row>
    <row r="205" spans="1:50" s="98" customFormat="1" ht="12.75">
      <c r="A205" s="175"/>
      <c r="B205" s="210" t="s">
        <v>177</v>
      </c>
      <c r="C205" s="178"/>
      <c r="D205" s="178"/>
      <c r="E205" s="178"/>
      <c r="F205" s="178"/>
      <c r="G205" s="178"/>
      <c r="H205" s="178"/>
      <c r="I205" s="178"/>
      <c r="J205" s="178"/>
      <c r="K205" s="178"/>
      <c r="L205" s="178"/>
      <c r="M205" s="178"/>
      <c r="N205" s="178"/>
      <c r="O205" s="207"/>
      <c r="P205" s="207"/>
      <c r="Q205" s="207"/>
      <c r="R205" s="208"/>
      <c r="S205" s="207"/>
      <c r="T205" s="207"/>
      <c r="U205" s="207"/>
      <c r="V205" s="178"/>
      <c r="W205" s="207"/>
      <c r="X205" s="207"/>
      <c r="Y205" s="207"/>
      <c r="Z205" s="178"/>
      <c r="AA205" s="207"/>
      <c r="AB205" s="207"/>
      <c r="AC205" s="207"/>
      <c r="AD205" s="178"/>
      <c r="AE205" s="178"/>
      <c r="AF205" s="296"/>
      <c r="AG205" s="296"/>
      <c r="AH205" s="296"/>
      <c r="AI205" s="178"/>
      <c r="AJ205" s="296"/>
      <c r="AK205" s="296"/>
      <c r="AL205" s="296"/>
      <c r="AM205" s="178"/>
      <c r="AN205" s="178"/>
      <c r="AO205" s="178"/>
      <c r="AP205" s="178"/>
      <c r="AQ205" s="182"/>
      <c r="AR205" s="208"/>
      <c r="AS205" s="207"/>
      <c r="AT205" s="207"/>
      <c r="AU205" s="207"/>
      <c r="AV205" s="186"/>
      <c r="AW205" s="182"/>
      <c r="AX205" s="180"/>
    </row>
    <row r="206" spans="1:50" s="98" customFormat="1" ht="12.75" customHeight="1">
      <c r="A206" s="175"/>
      <c r="B206" s="185" t="s">
        <v>176</v>
      </c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 t="s">
        <v>54</v>
      </c>
      <c r="O206" s="293">
        <v>20.36</v>
      </c>
      <c r="P206" s="293"/>
      <c r="Q206" s="293"/>
      <c r="R206" s="208" t="s">
        <v>56</v>
      </c>
      <c r="S206" s="207"/>
      <c r="T206" s="207"/>
      <c r="U206" s="207"/>
      <c r="V206" s="178"/>
      <c r="W206" s="207"/>
      <c r="X206" s="207"/>
      <c r="Y206" s="207"/>
      <c r="Z206" s="178"/>
      <c r="AA206" s="207"/>
      <c r="AB206" s="207"/>
      <c r="AC206" s="207"/>
      <c r="AD206" s="178"/>
      <c r="AE206" s="178" t="s">
        <v>55</v>
      </c>
      <c r="AF206" s="293">
        <v>0.2</v>
      </c>
      <c r="AG206" s="293"/>
      <c r="AH206" s="293"/>
      <c r="AI206" s="178" t="s">
        <v>55</v>
      </c>
      <c r="AJ206" s="293">
        <v>0.2</v>
      </c>
      <c r="AK206" s="293"/>
      <c r="AL206" s="293"/>
      <c r="AM206" s="178"/>
      <c r="AN206" s="178"/>
      <c r="AO206" s="178"/>
      <c r="AP206" s="178"/>
      <c r="AQ206" s="182"/>
      <c r="AR206" s="208" t="s">
        <v>57</v>
      </c>
      <c r="AS206" s="293">
        <f t="shared" ref="AS206:AS212" si="6">(O206)*AF206*AJ206</f>
        <v>0.81440000000000001</v>
      </c>
      <c r="AT206" s="293"/>
      <c r="AU206" s="293"/>
      <c r="AV206" s="186" t="s">
        <v>170</v>
      </c>
      <c r="AW206" s="182"/>
      <c r="AX206" s="180"/>
    </row>
    <row r="207" spans="1:50" s="98" customFormat="1" ht="12.75" customHeight="1">
      <c r="A207" s="175"/>
      <c r="B207" s="185" t="s">
        <v>178</v>
      </c>
      <c r="C207" s="178"/>
      <c r="D207" s="178"/>
      <c r="E207" s="178"/>
      <c r="F207" s="178"/>
      <c r="G207" s="178"/>
      <c r="H207" s="178"/>
      <c r="I207" s="178"/>
      <c r="J207" s="178"/>
      <c r="K207" s="178"/>
      <c r="L207" s="178"/>
      <c r="M207" s="178"/>
      <c r="N207" s="178" t="s">
        <v>54</v>
      </c>
      <c r="O207" s="293">
        <v>48.86</v>
      </c>
      <c r="P207" s="293"/>
      <c r="Q207" s="293"/>
      <c r="R207" s="208" t="s">
        <v>56</v>
      </c>
      <c r="S207" s="207"/>
      <c r="T207" s="207"/>
      <c r="U207" s="207"/>
      <c r="V207" s="178"/>
      <c r="W207" s="207"/>
      <c r="X207" s="207"/>
      <c r="Y207" s="207"/>
      <c r="Z207" s="178"/>
      <c r="AA207" s="207"/>
      <c r="AB207" s="207"/>
      <c r="AC207" s="207"/>
      <c r="AD207" s="178"/>
      <c r="AE207" s="178" t="s">
        <v>55</v>
      </c>
      <c r="AF207" s="293">
        <v>0.2</v>
      </c>
      <c r="AG207" s="293"/>
      <c r="AH207" s="293"/>
      <c r="AI207" s="178" t="s">
        <v>55</v>
      </c>
      <c r="AJ207" s="293">
        <v>0.2</v>
      </c>
      <c r="AK207" s="293"/>
      <c r="AL207" s="293"/>
      <c r="AM207" s="178"/>
      <c r="AN207" s="178"/>
      <c r="AO207" s="178"/>
      <c r="AP207" s="178"/>
      <c r="AQ207" s="182"/>
      <c r="AR207" s="208" t="s">
        <v>57</v>
      </c>
      <c r="AS207" s="293">
        <f t="shared" si="6"/>
        <v>1.9544000000000001</v>
      </c>
      <c r="AT207" s="293"/>
      <c r="AU207" s="293"/>
      <c r="AV207" s="186" t="s">
        <v>170</v>
      </c>
      <c r="AW207" s="182"/>
      <c r="AX207" s="180"/>
    </row>
    <row r="208" spans="1:50" s="98" customFormat="1" ht="12.75" customHeight="1">
      <c r="A208" s="175"/>
      <c r="B208" s="185" t="s">
        <v>179</v>
      </c>
      <c r="C208" s="178"/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N208" s="178" t="s">
        <v>54</v>
      </c>
      <c r="O208" s="293">
        <v>20.73</v>
      </c>
      <c r="P208" s="293"/>
      <c r="Q208" s="293"/>
      <c r="R208" s="208" t="s">
        <v>56</v>
      </c>
      <c r="S208" s="207"/>
      <c r="T208" s="207"/>
      <c r="U208" s="207"/>
      <c r="V208" s="178"/>
      <c r="W208" s="207"/>
      <c r="X208" s="207"/>
      <c r="Y208" s="207"/>
      <c r="Z208" s="178"/>
      <c r="AA208" s="207"/>
      <c r="AB208" s="207"/>
      <c r="AC208" s="207"/>
      <c r="AD208" s="178"/>
      <c r="AE208" s="178" t="s">
        <v>55</v>
      </c>
      <c r="AF208" s="293">
        <v>0.2</v>
      </c>
      <c r="AG208" s="293"/>
      <c r="AH208" s="293"/>
      <c r="AI208" s="178" t="s">
        <v>55</v>
      </c>
      <c r="AJ208" s="293">
        <v>0.2</v>
      </c>
      <c r="AK208" s="293"/>
      <c r="AL208" s="293"/>
      <c r="AM208" s="178"/>
      <c r="AN208" s="178"/>
      <c r="AO208" s="178"/>
      <c r="AP208" s="178"/>
      <c r="AQ208" s="182"/>
      <c r="AR208" s="208" t="s">
        <v>57</v>
      </c>
      <c r="AS208" s="293">
        <f t="shared" si="6"/>
        <v>0.82920000000000005</v>
      </c>
      <c r="AT208" s="293"/>
      <c r="AU208" s="293"/>
      <c r="AV208" s="186" t="s">
        <v>170</v>
      </c>
      <c r="AW208" s="182"/>
      <c r="AX208" s="180"/>
    </row>
    <row r="209" spans="1:50" s="98" customFormat="1" ht="12.75" customHeight="1">
      <c r="A209" s="175"/>
      <c r="B209" s="185" t="s">
        <v>180</v>
      </c>
      <c r="C209" s="178"/>
      <c r="D209" s="178"/>
      <c r="E209" s="178"/>
      <c r="F209" s="178"/>
      <c r="G209" s="178"/>
      <c r="H209" s="178"/>
      <c r="I209" s="178"/>
      <c r="J209" s="178"/>
      <c r="K209" s="178"/>
      <c r="L209" s="178"/>
      <c r="M209" s="178"/>
      <c r="N209" s="178" t="s">
        <v>54</v>
      </c>
      <c r="O209" s="293">
        <v>26.96</v>
      </c>
      <c r="P209" s="293"/>
      <c r="Q209" s="293"/>
      <c r="R209" s="208" t="s">
        <v>56</v>
      </c>
      <c r="S209" s="207"/>
      <c r="T209" s="207"/>
      <c r="U209" s="207"/>
      <c r="V209" s="178"/>
      <c r="W209" s="207"/>
      <c r="X209" s="207"/>
      <c r="Y209" s="207"/>
      <c r="Z209" s="178"/>
      <c r="AA209" s="207"/>
      <c r="AB209" s="207"/>
      <c r="AC209" s="207"/>
      <c r="AD209" s="178"/>
      <c r="AE209" s="178" t="s">
        <v>55</v>
      </c>
      <c r="AF209" s="293">
        <v>0.2</v>
      </c>
      <c r="AG209" s="293"/>
      <c r="AH209" s="293"/>
      <c r="AI209" s="178" t="s">
        <v>55</v>
      </c>
      <c r="AJ209" s="293">
        <v>0.2</v>
      </c>
      <c r="AK209" s="293"/>
      <c r="AL209" s="293"/>
      <c r="AM209" s="178"/>
      <c r="AN209" s="178"/>
      <c r="AO209" s="178"/>
      <c r="AP209" s="178"/>
      <c r="AQ209" s="182"/>
      <c r="AR209" s="208" t="s">
        <v>57</v>
      </c>
      <c r="AS209" s="293">
        <f t="shared" si="6"/>
        <v>1.0784</v>
      </c>
      <c r="AT209" s="293"/>
      <c r="AU209" s="293"/>
      <c r="AV209" s="186" t="s">
        <v>170</v>
      </c>
      <c r="AW209" s="182"/>
      <c r="AX209" s="180"/>
    </row>
    <row r="210" spans="1:50" s="98" customFormat="1" ht="12.75" customHeight="1">
      <c r="A210" s="175"/>
      <c r="B210" s="185" t="s">
        <v>181</v>
      </c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  <c r="M210" s="178"/>
      <c r="N210" s="178" t="s">
        <v>54</v>
      </c>
      <c r="O210" s="293">
        <v>26.56</v>
      </c>
      <c r="P210" s="293"/>
      <c r="Q210" s="293"/>
      <c r="R210" s="208" t="s">
        <v>56</v>
      </c>
      <c r="S210" s="207"/>
      <c r="T210" s="207"/>
      <c r="U210" s="207"/>
      <c r="V210" s="178"/>
      <c r="W210" s="207"/>
      <c r="X210" s="207"/>
      <c r="Y210" s="207"/>
      <c r="Z210" s="178"/>
      <c r="AA210" s="207"/>
      <c r="AB210" s="207"/>
      <c r="AC210" s="207"/>
      <c r="AD210" s="178"/>
      <c r="AE210" s="178" t="s">
        <v>55</v>
      </c>
      <c r="AF210" s="293">
        <v>0.2</v>
      </c>
      <c r="AG210" s="293"/>
      <c r="AH210" s="293"/>
      <c r="AI210" s="178" t="s">
        <v>55</v>
      </c>
      <c r="AJ210" s="293">
        <v>0.2</v>
      </c>
      <c r="AK210" s="293"/>
      <c r="AL210" s="293"/>
      <c r="AM210" s="178"/>
      <c r="AN210" s="178"/>
      <c r="AO210" s="178"/>
      <c r="AP210" s="178"/>
      <c r="AQ210" s="182"/>
      <c r="AR210" s="208" t="s">
        <v>57</v>
      </c>
      <c r="AS210" s="293">
        <f t="shared" si="6"/>
        <v>1.0624</v>
      </c>
      <c r="AT210" s="293"/>
      <c r="AU210" s="293"/>
      <c r="AV210" s="186" t="s">
        <v>170</v>
      </c>
      <c r="AW210" s="182"/>
      <c r="AX210" s="180"/>
    </row>
    <row r="211" spans="1:50" s="98" customFormat="1" ht="12.75" customHeight="1">
      <c r="A211" s="175"/>
      <c r="B211" s="185" t="s">
        <v>182</v>
      </c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 t="s">
        <v>54</v>
      </c>
      <c r="O211" s="293">
        <v>6.91</v>
      </c>
      <c r="P211" s="293"/>
      <c r="Q211" s="293"/>
      <c r="R211" s="208" t="s">
        <v>56</v>
      </c>
      <c r="S211" s="207"/>
      <c r="T211" s="207"/>
      <c r="U211" s="207"/>
      <c r="V211" s="178"/>
      <c r="W211" s="207"/>
      <c r="X211" s="207"/>
      <c r="Y211" s="207"/>
      <c r="Z211" s="178"/>
      <c r="AA211" s="207"/>
      <c r="AB211" s="207"/>
      <c r="AC211" s="207"/>
      <c r="AD211" s="178"/>
      <c r="AE211" s="178" t="s">
        <v>55</v>
      </c>
      <c r="AF211" s="293">
        <v>0.2</v>
      </c>
      <c r="AG211" s="293"/>
      <c r="AH211" s="293"/>
      <c r="AI211" s="178" t="s">
        <v>55</v>
      </c>
      <c r="AJ211" s="293">
        <v>0.2</v>
      </c>
      <c r="AK211" s="293"/>
      <c r="AL211" s="293"/>
      <c r="AM211" s="178"/>
      <c r="AN211" s="178"/>
      <c r="AO211" s="178"/>
      <c r="AP211" s="178"/>
      <c r="AQ211" s="182"/>
      <c r="AR211" s="208" t="s">
        <v>57</v>
      </c>
      <c r="AS211" s="293">
        <f t="shared" si="6"/>
        <v>0.27640000000000003</v>
      </c>
      <c r="AT211" s="293"/>
      <c r="AU211" s="293"/>
      <c r="AV211" s="186" t="s">
        <v>170</v>
      </c>
      <c r="AW211" s="182"/>
      <c r="AX211" s="180"/>
    </row>
    <row r="212" spans="1:50" s="98" customFormat="1" ht="12.75" customHeight="1">
      <c r="A212" s="175"/>
      <c r="B212" s="185" t="s">
        <v>183</v>
      </c>
      <c r="C212" s="178"/>
      <c r="D212" s="178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 t="s">
        <v>54</v>
      </c>
      <c r="O212" s="293">
        <v>17.37</v>
      </c>
      <c r="P212" s="293"/>
      <c r="Q212" s="293"/>
      <c r="R212" s="208" t="s">
        <v>56</v>
      </c>
      <c r="S212" s="207"/>
      <c r="T212" s="207"/>
      <c r="U212" s="207"/>
      <c r="V212" s="178"/>
      <c r="W212" s="207"/>
      <c r="X212" s="207"/>
      <c r="Y212" s="207"/>
      <c r="Z212" s="178"/>
      <c r="AA212" s="207"/>
      <c r="AB212" s="207"/>
      <c r="AC212" s="207"/>
      <c r="AD212" s="178"/>
      <c r="AE212" s="178" t="s">
        <v>55</v>
      </c>
      <c r="AF212" s="293">
        <v>0.2</v>
      </c>
      <c r="AG212" s="293"/>
      <c r="AH212" s="293"/>
      <c r="AI212" s="178" t="s">
        <v>55</v>
      </c>
      <c r="AJ212" s="293">
        <v>0.2</v>
      </c>
      <c r="AK212" s="293"/>
      <c r="AL212" s="293"/>
      <c r="AM212" s="178"/>
      <c r="AN212" s="178"/>
      <c r="AO212" s="178"/>
      <c r="AP212" s="178"/>
      <c r="AQ212" s="182"/>
      <c r="AR212" s="208" t="s">
        <v>57</v>
      </c>
      <c r="AS212" s="293">
        <f t="shared" si="6"/>
        <v>0.69480000000000008</v>
      </c>
      <c r="AT212" s="293"/>
      <c r="AU212" s="293"/>
      <c r="AV212" s="186" t="s">
        <v>170</v>
      </c>
      <c r="AW212" s="182"/>
      <c r="AX212" s="180"/>
    </row>
    <row r="213" spans="1:50" s="98" customFormat="1" ht="12.75">
      <c r="A213" s="175"/>
      <c r="B213" s="185" t="s">
        <v>184</v>
      </c>
      <c r="C213" s="178"/>
      <c r="D213" s="178"/>
      <c r="E213" s="178"/>
      <c r="F213" s="178"/>
      <c r="G213" s="178"/>
      <c r="H213" s="178"/>
      <c r="I213" s="178"/>
      <c r="J213" s="178"/>
      <c r="K213" s="178"/>
      <c r="L213" s="178"/>
      <c r="M213" s="178"/>
      <c r="N213" s="178" t="s">
        <v>54</v>
      </c>
      <c r="O213" s="293">
        <v>7.35</v>
      </c>
      <c r="P213" s="293"/>
      <c r="Q213" s="293"/>
      <c r="R213" s="208" t="s">
        <v>56</v>
      </c>
      <c r="S213" s="207"/>
      <c r="T213" s="207"/>
      <c r="U213" s="207"/>
      <c r="V213" s="178"/>
      <c r="W213" s="207"/>
      <c r="X213" s="207"/>
      <c r="Y213" s="207"/>
      <c r="Z213" s="178"/>
      <c r="AA213" s="207"/>
      <c r="AB213" s="207"/>
      <c r="AC213" s="207"/>
      <c r="AD213" s="178"/>
      <c r="AE213" s="178" t="s">
        <v>55</v>
      </c>
      <c r="AF213" s="293">
        <v>0.2</v>
      </c>
      <c r="AG213" s="293"/>
      <c r="AH213" s="293"/>
      <c r="AI213" s="178" t="s">
        <v>55</v>
      </c>
      <c r="AJ213" s="293">
        <v>0.2</v>
      </c>
      <c r="AK213" s="293"/>
      <c r="AL213" s="293"/>
      <c r="AM213" s="178"/>
      <c r="AN213" s="178"/>
      <c r="AO213" s="178"/>
      <c r="AP213" s="178"/>
      <c r="AQ213" s="182"/>
      <c r="AR213" s="208" t="s">
        <v>57</v>
      </c>
      <c r="AS213" s="293">
        <f t="shared" ref="AS213:AS235" si="7">(O213)*AF213*AJ213</f>
        <v>0.29399999999999998</v>
      </c>
      <c r="AT213" s="293"/>
      <c r="AU213" s="293"/>
      <c r="AV213" s="186" t="s">
        <v>170</v>
      </c>
      <c r="AW213" s="182"/>
      <c r="AX213" s="180"/>
    </row>
    <row r="214" spans="1:50" s="98" customFormat="1" ht="12.75">
      <c r="A214" s="175"/>
      <c r="B214" s="185" t="s">
        <v>185</v>
      </c>
      <c r="C214" s="178"/>
      <c r="D214" s="178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 t="s">
        <v>54</v>
      </c>
      <c r="O214" s="293">
        <v>15.51</v>
      </c>
      <c r="P214" s="293"/>
      <c r="Q214" s="293"/>
      <c r="R214" s="208" t="s">
        <v>56</v>
      </c>
      <c r="S214" s="207"/>
      <c r="T214" s="207"/>
      <c r="U214" s="207"/>
      <c r="V214" s="178"/>
      <c r="W214" s="207"/>
      <c r="X214" s="207"/>
      <c r="Y214" s="207"/>
      <c r="Z214" s="178"/>
      <c r="AA214" s="207"/>
      <c r="AB214" s="207"/>
      <c r="AC214" s="207"/>
      <c r="AD214" s="178"/>
      <c r="AE214" s="178" t="s">
        <v>55</v>
      </c>
      <c r="AF214" s="293">
        <v>0.2</v>
      </c>
      <c r="AG214" s="293"/>
      <c r="AH214" s="293"/>
      <c r="AI214" s="178" t="s">
        <v>55</v>
      </c>
      <c r="AJ214" s="293">
        <v>0.2</v>
      </c>
      <c r="AK214" s="293"/>
      <c r="AL214" s="293"/>
      <c r="AM214" s="178"/>
      <c r="AN214" s="178"/>
      <c r="AO214" s="178"/>
      <c r="AP214" s="178"/>
      <c r="AQ214" s="182"/>
      <c r="AR214" s="208" t="s">
        <v>57</v>
      </c>
      <c r="AS214" s="293">
        <f t="shared" si="7"/>
        <v>0.62040000000000006</v>
      </c>
      <c r="AT214" s="293"/>
      <c r="AU214" s="293"/>
      <c r="AV214" s="186" t="s">
        <v>170</v>
      </c>
      <c r="AW214" s="182"/>
      <c r="AX214" s="180"/>
    </row>
    <row r="215" spans="1:50" s="98" customFormat="1" ht="12.75">
      <c r="A215" s="175"/>
      <c r="B215" s="185" t="s">
        <v>186</v>
      </c>
      <c r="C215" s="178"/>
      <c r="D215" s="178"/>
      <c r="E215" s="178"/>
      <c r="F215" s="178"/>
      <c r="G215" s="178"/>
      <c r="H215" s="178"/>
      <c r="I215" s="178"/>
      <c r="J215" s="178"/>
      <c r="K215" s="178"/>
      <c r="L215" s="178"/>
      <c r="M215" s="178"/>
      <c r="N215" s="178" t="s">
        <v>54</v>
      </c>
      <c r="O215" s="293">
        <v>5.0999999999999996</v>
      </c>
      <c r="P215" s="293"/>
      <c r="Q215" s="293"/>
      <c r="R215" s="208" t="s">
        <v>56</v>
      </c>
      <c r="S215" s="207"/>
      <c r="T215" s="207"/>
      <c r="U215" s="207"/>
      <c r="V215" s="178"/>
      <c r="W215" s="207"/>
      <c r="X215" s="207"/>
      <c r="Y215" s="207"/>
      <c r="Z215" s="178"/>
      <c r="AA215" s="207"/>
      <c r="AB215" s="207"/>
      <c r="AC215" s="207"/>
      <c r="AD215" s="178"/>
      <c r="AE215" s="178" t="s">
        <v>55</v>
      </c>
      <c r="AF215" s="293">
        <v>0.2</v>
      </c>
      <c r="AG215" s="293"/>
      <c r="AH215" s="293"/>
      <c r="AI215" s="178" t="s">
        <v>55</v>
      </c>
      <c r="AJ215" s="293">
        <v>0.2</v>
      </c>
      <c r="AK215" s="293"/>
      <c r="AL215" s="293"/>
      <c r="AM215" s="178"/>
      <c r="AN215" s="178"/>
      <c r="AO215" s="178"/>
      <c r="AP215" s="178"/>
      <c r="AQ215" s="182"/>
      <c r="AR215" s="208" t="s">
        <v>57</v>
      </c>
      <c r="AS215" s="293">
        <f t="shared" si="7"/>
        <v>0.20400000000000001</v>
      </c>
      <c r="AT215" s="293"/>
      <c r="AU215" s="293"/>
      <c r="AV215" s="186" t="s">
        <v>170</v>
      </c>
      <c r="AW215" s="182"/>
      <c r="AX215" s="180"/>
    </row>
    <row r="216" spans="1:50" s="98" customFormat="1" ht="12.75">
      <c r="A216" s="175"/>
      <c r="B216" s="185" t="s">
        <v>187</v>
      </c>
      <c r="C216" s="178"/>
      <c r="D216" s="178"/>
      <c r="E216" s="178"/>
      <c r="F216" s="178"/>
      <c r="G216" s="178"/>
      <c r="H216" s="178"/>
      <c r="I216" s="178"/>
      <c r="J216" s="178"/>
      <c r="K216" s="178"/>
      <c r="L216" s="178"/>
      <c r="M216" s="178"/>
      <c r="N216" s="178" t="s">
        <v>54</v>
      </c>
      <c r="O216" s="293">
        <v>4.8</v>
      </c>
      <c r="P216" s="293"/>
      <c r="Q216" s="293"/>
      <c r="R216" s="208" t="s">
        <v>56</v>
      </c>
      <c r="S216" s="207"/>
      <c r="T216" s="207"/>
      <c r="U216" s="207"/>
      <c r="V216" s="178"/>
      <c r="W216" s="207"/>
      <c r="X216" s="207"/>
      <c r="Y216" s="207"/>
      <c r="Z216" s="178"/>
      <c r="AA216" s="207"/>
      <c r="AB216" s="207"/>
      <c r="AC216" s="207"/>
      <c r="AD216" s="178"/>
      <c r="AE216" s="178" t="s">
        <v>55</v>
      </c>
      <c r="AF216" s="293">
        <v>0.2</v>
      </c>
      <c r="AG216" s="293"/>
      <c r="AH216" s="293"/>
      <c r="AI216" s="178" t="s">
        <v>55</v>
      </c>
      <c r="AJ216" s="293">
        <v>0.2</v>
      </c>
      <c r="AK216" s="293"/>
      <c r="AL216" s="293"/>
      <c r="AM216" s="178"/>
      <c r="AN216" s="178"/>
      <c r="AO216" s="178"/>
      <c r="AP216" s="178"/>
      <c r="AQ216" s="182"/>
      <c r="AR216" s="208" t="s">
        <v>57</v>
      </c>
      <c r="AS216" s="293">
        <f t="shared" si="7"/>
        <v>0.192</v>
      </c>
      <c r="AT216" s="293"/>
      <c r="AU216" s="293"/>
      <c r="AV216" s="186" t="s">
        <v>170</v>
      </c>
      <c r="AW216" s="182"/>
      <c r="AX216" s="180"/>
    </row>
    <row r="217" spans="1:50" s="98" customFormat="1" ht="12.75">
      <c r="A217" s="175"/>
      <c r="B217" s="185" t="s">
        <v>188</v>
      </c>
      <c r="C217" s="178"/>
      <c r="D217" s="178"/>
      <c r="E217" s="178"/>
      <c r="F217" s="178"/>
      <c r="G217" s="178"/>
      <c r="H217" s="178"/>
      <c r="I217" s="178"/>
      <c r="J217" s="178"/>
      <c r="K217" s="178"/>
      <c r="L217" s="178"/>
      <c r="M217" s="178"/>
      <c r="N217" s="178" t="s">
        <v>54</v>
      </c>
      <c r="O217" s="293">
        <v>3.74</v>
      </c>
      <c r="P217" s="293"/>
      <c r="Q217" s="293"/>
      <c r="R217" s="208" t="s">
        <v>56</v>
      </c>
      <c r="S217" s="207"/>
      <c r="T217" s="207"/>
      <c r="U217" s="207"/>
      <c r="V217" s="178"/>
      <c r="W217" s="207"/>
      <c r="X217" s="207"/>
      <c r="Y217" s="207"/>
      <c r="Z217" s="178"/>
      <c r="AA217" s="207"/>
      <c r="AB217" s="207"/>
      <c r="AC217" s="207"/>
      <c r="AD217" s="178"/>
      <c r="AE217" s="178" t="s">
        <v>55</v>
      </c>
      <c r="AF217" s="293">
        <v>0.2</v>
      </c>
      <c r="AG217" s="293"/>
      <c r="AH217" s="293"/>
      <c r="AI217" s="178" t="s">
        <v>55</v>
      </c>
      <c r="AJ217" s="293">
        <v>0.2</v>
      </c>
      <c r="AK217" s="293"/>
      <c r="AL217" s="293"/>
      <c r="AM217" s="178"/>
      <c r="AN217" s="178"/>
      <c r="AO217" s="178"/>
      <c r="AP217" s="178"/>
      <c r="AQ217" s="182"/>
      <c r="AR217" s="208" t="s">
        <v>57</v>
      </c>
      <c r="AS217" s="293">
        <f t="shared" si="7"/>
        <v>0.14960000000000004</v>
      </c>
      <c r="AT217" s="293"/>
      <c r="AU217" s="293"/>
      <c r="AV217" s="186" t="s">
        <v>170</v>
      </c>
      <c r="AW217" s="182"/>
      <c r="AX217" s="180"/>
    </row>
    <row r="218" spans="1:50" s="98" customFormat="1" ht="12.75">
      <c r="A218" s="175"/>
      <c r="B218" s="185" t="s">
        <v>189</v>
      </c>
      <c r="C218" s="178"/>
      <c r="D218" s="178"/>
      <c r="E218" s="178"/>
      <c r="F218" s="178"/>
      <c r="G218" s="178"/>
      <c r="H218" s="178"/>
      <c r="I218" s="178"/>
      <c r="J218" s="178"/>
      <c r="K218" s="178"/>
      <c r="L218" s="178"/>
      <c r="M218" s="178"/>
      <c r="N218" s="178" t="s">
        <v>54</v>
      </c>
      <c r="O218" s="293">
        <v>3.39</v>
      </c>
      <c r="P218" s="293"/>
      <c r="Q218" s="293"/>
      <c r="R218" s="208" t="s">
        <v>56</v>
      </c>
      <c r="S218" s="207"/>
      <c r="T218" s="207"/>
      <c r="U218" s="207"/>
      <c r="V218" s="178"/>
      <c r="W218" s="207"/>
      <c r="X218" s="207"/>
      <c r="Y218" s="207"/>
      <c r="Z218" s="178"/>
      <c r="AA218" s="207"/>
      <c r="AB218" s="207"/>
      <c r="AC218" s="207"/>
      <c r="AD218" s="178"/>
      <c r="AE218" s="178" t="s">
        <v>55</v>
      </c>
      <c r="AF218" s="293">
        <v>0.2</v>
      </c>
      <c r="AG218" s="293"/>
      <c r="AH218" s="293"/>
      <c r="AI218" s="178" t="s">
        <v>55</v>
      </c>
      <c r="AJ218" s="293">
        <v>0.2</v>
      </c>
      <c r="AK218" s="293"/>
      <c r="AL218" s="293"/>
      <c r="AM218" s="178"/>
      <c r="AN218" s="178"/>
      <c r="AO218" s="178"/>
      <c r="AP218" s="178"/>
      <c r="AQ218" s="182"/>
      <c r="AR218" s="208" t="s">
        <v>57</v>
      </c>
      <c r="AS218" s="293">
        <f t="shared" si="7"/>
        <v>0.13560000000000003</v>
      </c>
      <c r="AT218" s="293"/>
      <c r="AU218" s="293"/>
      <c r="AV218" s="186" t="s">
        <v>170</v>
      </c>
      <c r="AW218" s="182"/>
      <c r="AX218" s="180"/>
    </row>
    <row r="219" spans="1:50" s="98" customFormat="1" ht="12.75">
      <c r="A219" s="175"/>
      <c r="B219" s="185" t="s">
        <v>190</v>
      </c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 t="s">
        <v>54</v>
      </c>
      <c r="O219" s="293">
        <v>7.19</v>
      </c>
      <c r="P219" s="293"/>
      <c r="Q219" s="293"/>
      <c r="R219" s="208" t="s">
        <v>56</v>
      </c>
      <c r="S219" s="207"/>
      <c r="T219" s="207"/>
      <c r="U219" s="207"/>
      <c r="V219" s="178"/>
      <c r="W219" s="207"/>
      <c r="X219" s="207"/>
      <c r="Y219" s="207"/>
      <c r="Z219" s="178"/>
      <c r="AA219" s="207"/>
      <c r="AB219" s="207"/>
      <c r="AC219" s="207"/>
      <c r="AD219" s="178"/>
      <c r="AE219" s="178" t="s">
        <v>55</v>
      </c>
      <c r="AF219" s="293">
        <v>0.2</v>
      </c>
      <c r="AG219" s="293"/>
      <c r="AH219" s="293"/>
      <c r="AI219" s="178" t="s">
        <v>55</v>
      </c>
      <c r="AJ219" s="293">
        <v>0.2</v>
      </c>
      <c r="AK219" s="293"/>
      <c r="AL219" s="293"/>
      <c r="AM219" s="178"/>
      <c r="AN219" s="178"/>
      <c r="AO219" s="178"/>
      <c r="AP219" s="178"/>
      <c r="AQ219" s="182"/>
      <c r="AR219" s="208" t="s">
        <v>57</v>
      </c>
      <c r="AS219" s="293">
        <f t="shared" si="7"/>
        <v>0.28760000000000002</v>
      </c>
      <c r="AT219" s="293"/>
      <c r="AU219" s="293"/>
      <c r="AV219" s="186" t="s">
        <v>170</v>
      </c>
      <c r="AW219" s="182"/>
      <c r="AX219" s="180"/>
    </row>
    <row r="220" spans="1:50" s="98" customFormat="1" ht="12.75">
      <c r="A220" s="175"/>
      <c r="B220" s="185" t="s">
        <v>191</v>
      </c>
      <c r="C220" s="178"/>
      <c r="D220" s="178"/>
      <c r="E220" s="178"/>
      <c r="F220" s="178"/>
      <c r="G220" s="178"/>
      <c r="H220" s="178"/>
      <c r="I220" s="178"/>
      <c r="J220" s="178"/>
      <c r="K220" s="178"/>
      <c r="L220" s="178"/>
      <c r="M220" s="178"/>
      <c r="N220" s="178" t="s">
        <v>54</v>
      </c>
      <c r="O220" s="293">
        <v>5.5</v>
      </c>
      <c r="P220" s="293"/>
      <c r="Q220" s="293"/>
      <c r="R220" s="208" t="s">
        <v>56</v>
      </c>
      <c r="S220" s="207"/>
      <c r="T220" s="207"/>
      <c r="U220" s="207"/>
      <c r="V220" s="178"/>
      <c r="W220" s="207"/>
      <c r="X220" s="207"/>
      <c r="Y220" s="207"/>
      <c r="Z220" s="178"/>
      <c r="AA220" s="207"/>
      <c r="AB220" s="207"/>
      <c r="AC220" s="207"/>
      <c r="AD220" s="178"/>
      <c r="AE220" s="178" t="s">
        <v>55</v>
      </c>
      <c r="AF220" s="293">
        <v>0.2</v>
      </c>
      <c r="AG220" s="293"/>
      <c r="AH220" s="293"/>
      <c r="AI220" s="178" t="s">
        <v>55</v>
      </c>
      <c r="AJ220" s="293">
        <v>0.2</v>
      </c>
      <c r="AK220" s="293"/>
      <c r="AL220" s="293"/>
      <c r="AM220" s="178"/>
      <c r="AN220" s="178"/>
      <c r="AO220" s="178"/>
      <c r="AP220" s="178"/>
      <c r="AQ220" s="182"/>
      <c r="AR220" s="208" t="s">
        <v>57</v>
      </c>
      <c r="AS220" s="293">
        <f t="shared" si="7"/>
        <v>0.22000000000000003</v>
      </c>
      <c r="AT220" s="293"/>
      <c r="AU220" s="293"/>
      <c r="AV220" s="186" t="s">
        <v>170</v>
      </c>
      <c r="AW220" s="182"/>
      <c r="AX220" s="180"/>
    </row>
    <row r="221" spans="1:50" s="98" customFormat="1" ht="12.75">
      <c r="A221" s="175"/>
      <c r="B221" s="185" t="s">
        <v>192</v>
      </c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 t="s">
        <v>54</v>
      </c>
      <c r="O221" s="293">
        <v>4.8600000000000003</v>
      </c>
      <c r="P221" s="293"/>
      <c r="Q221" s="293"/>
      <c r="R221" s="208" t="s">
        <v>56</v>
      </c>
      <c r="S221" s="207"/>
      <c r="T221" s="207"/>
      <c r="U221" s="207"/>
      <c r="V221" s="178"/>
      <c r="W221" s="207"/>
      <c r="X221" s="207"/>
      <c r="Y221" s="207"/>
      <c r="Z221" s="178"/>
      <c r="AA221" s="207"/>
      <c r="AB221" s="207"/>
      <c r="AC221" s="207"/>
      <c r="AD221" s="178"/>
      <c r="AE221" s="178" t="s">
        <v>55</v>
      </c>
      <c r="AF221" s="293">
        <v>0.2</v>
      </c>
      <c r="AG221" s="293"/>
      <c r="AH221" s="293"/>
      <c r="AI221" s="178" t="s">
        <v>55</v>
      </c>
      <c r="AJ221" s="293">
        <v>0.2</v>
      </c>
      <c r="AK221" s="293"/>
      <c r="AL221" s="293"/>
      <c r="AM221" s="178"/>
      <c r="AN221" s="178"/>
      <c r="AO221" s="178"/>
      <c r="AP221" s="178"/>
      <c r="AQ221" s="182"/>
      <c r="AR221" s="208" t="s">
        <v>57</v>
      </c>
      <c r="AS221" s="293">
        <f t="shared" si="7"/>
        <v>0.19440000000000002</v>
      </c>
      <c r="AT221" s="293"/>
      <c r="AU221" s="293"/>
      <c r="AV221" s="186" t="s">
        <v>170</v>
      </c>
      <c r="AW221" s="182"/>
      <c r="AX221" s="180"/>
    </row>
    <row r="222" spans="1:50" s="98" customFormat="1" ht="12.75">
      <c r="A222" s="175"/>
      <c r="B222" s="185" t="s">
        <v>193</v>
      </c>
      <c r="C222" s="178"/>
      <c r="D222" s="178"/>
      <c r="E222" s="178"/>
      <c r="F222" s="178"/>
      <c r="G222" s="178"/>
      <c r="H222" s="178"/>
      <c r="I222" s="178"/>
      <c r="J222" s="178"/>
      <c r="K222" s="178"/>
      <c r="L222" s="178"/>
      <c r="M222" s="178"/>
      <c r="N222" s="178" t="s">
        <v>54</v>
      </c>
      <c r="O222" s="293">
        <v>6.13</v>
      </c>
      <c r="P222" s="293"/>
      <c r="Q222" s="293"/>
      <c r="R222" s="208" t="s">
        <v>56</v>
      </c>
      <c r="S222" s="207"/>
      <c r="T222" s="207"/>
      <c r="U222" s="207"/>
      <c r="V222" s="178"/>
      <c r="W222" s="207"/>
      <c r="X222" s="207"/>
      <c r="Y222" s="207"/>
      <c r="Z222" s="178"/>
      <c r="AA222" s="207"/>
      <c r="AB222" s="207"/>
      <c r="AC222" s="207"/>
      <c r="AD222" s="178"/>
      <c r="AE222" s="178" t="s">
        <v>55</v>
      </c>
      <c r="AF222" s="293">
        <v>0.2</v>
      </c>
      <c r="AG222" s="293"/>
      <c r="AH222" s="293"/>
      <c r="AI222" s="178" t="s">
        <v>55</v>
      </c>
      <c r="AJ222" s="293">
        <v>0.2</v>
      </c>
      <c r="AK222" s="293"/>
      <c r="AL222" s="293"/>
      <c r="AM222" s="178"/>
      <c r="AN222" s="178"/>
      <c r="AO222" s="178"/>
      <c r="AP222" s="178"/>
      <c r="AQ222" s="182"/>
      <c r="AR222" s="208" t="s">
        <v>57</v>
      </c>
      <c r="AS222" s="293">
        <f t="shared" si="7"/>
        <v>0.2452</v>
      </c>
      <c r="AT222" s="293"/>
      <c r="AU222" s="293"/>
      <c r="AV222" s="186" t="s">
        <v>170</v>
      </c>
      <c r="AW222" s="182"/>
      <c r="AX222" s="180"/>
    </row>
    <row r="223" spans="1:50" s="98" customFormat="1" ht="12.75">
      <c r="A223" s="175"/>
      <c r="B223" s="185" t="s">
        <v>194</v>
      </c>
      <c r="C223" s="178"/>
      <c r="D223" s="178"/>
      <c r="E223" s="178"/>
      <c r="F223" s="178"/>
      <c r="G223" s="178"/>
      <c r="H223" s="178"/>
      <c r="I223" s="178"/>
      <c r="J223" s="178"/>
      <c r="K223" s="178"/>
      <c r="L223" s="178"/>
      <c r="M223" s="178"/>
      <c r="N223" s="178" t="s">
        <v>54</v>
      </c>
      <c r="O223" s="293">
        <v>5.1100000000000003</v>
      </c>
      <c r="P223" s="293"/>
      <c r="Q223" s="293"/>
      <c r="R223" s="208" t="s">
        <v>56</v>
      </c>
      <c r="S223" s="207"/>
      <c r="T223" s="207"/>
      <c r="U223" s="207"/>
      <c r="V223" s="178"/>
      <c r="W223" s="207"/>
      <c r="X223" s="207"/>
      <c r="Y223" s="207"/>
      <c r="Z223" s="178"/>
      <c r="AA223" s="207"/>
      <c r="AB223" s="207"/>
      <c r="AC223" s="207"/>
      <c r="AD223" s="178"/>
      <c r="AE223" s="178" t="s">
        <v>55</v>
      </c>
      <c r="AF223" s="293">
        <v>0.2</v>
      </c>
      <c r="AG223" s="293"/>
      <c r="AH223" s="293"/>
      <c r="AI223" s="178" t="s">
        <v>55</v>
      </c>
      <c r="AJ223" s="293">
        <v>0.2</v>
      </c>
      <c r="AK223" s="293"/>
      <c r="AL223" s="293"/>
      <c r="AM223" s="178"/>
      <c r="AN223" s="178"/>
      <c r="AO223" s="178"/>
      <c r="AP223" s="178"/>
      <c r="AQ223" s="182"/>
      <c r="AR223" s="208" t="s">
        <v>57</v>
      </c>
      <c r="AS223" s="293">
        <f t="shared" si="7"/>
        <v>0.20440000000000003</v>
      </c>
      <c r="AT223" s="293"/>
      <c r="AU223" s="293"/>
      <c r="AV223" s="186" t="s">
        <v>170</v>
      </c>
      <c r="AW223" s="182"/>
      <c r="AX223" s="180"/>
    </row>
    <row r="224" spans="1:50" s="98" customFormat="1" ht="12.75">
      <c r="A224" s="175"/>
      <c r="B224" s="185" t="s">
        <v>195</v>
      </c>
      <c r="C224" s="178"/>
      <c r="D224" s="178"/>
      <c r="E224" s="178"/>
      <c r="F224" s="178"/>
      <c r="G224" s="178"/>
      <c r="H224" s="178"/>
      <c r="I224" s="178"/>
      <c r="J224" s="178"/>
      <c r="K224" s="178"/>
      <c r="L224" s="178"/>
      <c r="M224" s="178"/>
      <c r="N224" s="178" t="s">
        <v>54</v>
      </c>
      <c r="O224" s="293">
        <v>4</v>
      </c>
      <c r="P224" s="293"/>
      <c r="Q224" s="293"/>
      <c r="R224" s="208" t="s">
        <v>56</v>
      </c>
      <c r="S224" s="207"/>
      <c r="T224" s="207"/>
      <c r="U224" s="207"/>
      <c r="V224" s="178"/>
      <c r="W224" s="207"/>
      <c r="X224" s="207"/>
      <c r="Y224" s="207"/>
      <c r="Z224" s="178"/>
      <c r="AA224" s="207"/>
      <c r="AB224" s="207"/>
      <c r="AC224" s="207"/>
      <c r="AD224" s="178"/>
      <c r="AE224" s="178" t="s">
        <v>55</v>
      </c>
      <c r="AF224" s="293">
        <v>0.2</v>
      </c>
      <c r="AG224" s="293"/>
      <c r="AH224" s="293"/>
      <c r="AI224" s="178" t="s">
        <v>55</v>
      </c>
      <c r="AJ224" s="293">
        <v>0.2</v>
      </c>
      <c r="AK224" s="293"/>
      <c r="AL224" s="293"/>
      <c r="AM224" s="178"/>
      <c r="AN224" s="178"/>
      <c r="AO224" s="178"/>
      <c r="AP224" s="178"/>
      <c r="AQ224" s="182"/>
      <c r="AR224" s="208" t="s">
        <v>57</v>
      </c>
      <c r="AS224" s="293">
        <f t="shared" si="7"/>
        <v>0.16000000000000003</v>
      </c>
      <c r="AT224" s="293"/>
      <c r="AU224" s="293"/>
      <c r="AV224" s="186" t="s">
        <v>170</v>
      </c>
      <c r="AW224" s="182"/>
      <c r="AX224" s="180"/>
    </row>
    <row r="225" spans="1:50" s="98" customFormat="1" ht="12.75">
      <c r="A225" s="175"/>
      <c r="B225" s="185" t="s">
        <v>196</v>
      </c>
      <c r="C225" s="178"/>
      <c r="D225" s="178"/>
      <c r="E225" s="178"/>
      <c r="F225" s="178"/>
      <c r="G225" s="178"/>
      <c r="H225" s="178"/>
      <c r="I225" s="178"/>
      <c r="J225" s="178"/>
      <c r="K225" s="178"/>
      <c r="L225" s="178"/>
      <c r="M225" s="178"/>
      <c r="N225" s="178" t="s">
        <v>54</v>
      </c>
      <c r="O225" s="293">
        <v>27.95</v>
      </c>
      <c r="P225" s="293"/>
      <c r="Q225" s="293"/>
      <c r="R225" s="208" t="s">
        <v>56</v>
      </c>
      <c r="S225" s="207"/>
      <c r="T225" s="207"/>
      <c r="U225" s="207"/>
      <c r="V225" s="178"/>
      <c r="W225" s="207"/>
      <c r="X225" s="207"/>
      <c r="Y225" s="207"/>
      <c r="Z225" s="178"/>
      <c r="AA225" s="207"/>
      <c r="AB225" s="207"/>
      <c r="AC225" s="207"/>
      <c r="AD225" s="178"/>
      <c r="AE225" s="178" t="s">
        <v>55</v>
      </c>
      <c r="AF225" s="293">
        <v>0.2</v>
      </c>
      <c r="AG225" s="293"/>
      <c r="AH225" s="293"/>
      <c r="AI225" s="178" t="s">
        <v>55</v>
      </c>
      <c r="AJ225" s="293">
        <v>0.2</v>
      </c>
      <c r="AK225" s="293"/>
      <c r="AL225" s="293"/>
      <c r="AM225" s="178"/>
      <c r="AN225" s="178"/>
      <c r="AO225" s="178"/>
      <c r="AP225" s="178"/>
      <c r="AQ225" s="182"/>
      <c r="AR225" s="208" t="s">
        <v>57</v>
      </c>
      <c r="AS225" s="293">
        <f t="shared" si="7"/>
        <v>1.1180000000000001</v>
      </c>
      <c r="AT225" s="293"/>
      <c r="AU225" s="293"/>
      <c r="AV225" s="186" t="s">
        <v>170</v>
      </c>
      <c r="AW225" s="182"/>
      <c r="AX225" s="180"/>
    </row>
    <row r="226" spans="1:50" s="98" customFormat="1" ht="12.75">
      <c r="A226" s="175"/>
      <c r="B226" s="185" t="s">
        <v>197</v>
      </c>
      <c r="C226" s="178"/>
      <c r="D226" s="178"/>
      <c r="E226" s="178"/>
      <c r="F226" s="178"/>
      <c r="G226" s="178"/>
      <c r="H226" s="178"/>
      <c r="I226" s="178"/>
      <c r="J226" s="178"/>
      <c r="K226" s="178"/>
      <c r="L226" s="178"/>
      <c r="M226" s="178"/>
      <c r="N226" s="178" t="s">
        <v>54</v>
      </c>
      <c r="O226" s="293">
        <v>4.26</v>
      </c>
      <c r="P226" s="293"/>
      <c r="Q226" s="293"/>
      <c r="R226" s="208" t="s">
        <v>56</v>
      </c>
      <c r="S226" s="207"/>
      <c r="T226" s="207"/>
      <c r="U226" s="207"/>
      <c r="V226" s="178"/>
      <c r="W226" s="207"/>
      <c r="X226" s="207"/>
      <c r="Y226" s="207"/>
      <c r="Z226" s="178"/>
      <c r="AA226" s="207"/>
      <c r="AB226" s="207"/>
      <c r="AC226" s="207"/>
      <c r="AD226" s="178"/>
      <c r="AE226" s="178" t="s">
        <v>55</v>
      </c>
      <c r="AF226" s="293">
        <v>0.2</v>
      </c>
      <c r="AG226" s="293"/>
      <c r="AH226" s="293"/>
      <c r="AI226" s="178" t="s">
        <v>55</v>
      </c>
      <c r="AJ226" s="293">
        <v>0.2</v>
      </c>
      <c r="AK226" s="293"/>
      <c r="AL226" s="293"/>
      <c r="AM226" s="178"/>
      <c r="AN226" s="178"/>
      <c r="AO226" s="178"/>
      <c r="AP226" s="178"/>
      <c r="AQ226" s="182"/>
      <c r="AR226" s="208" t="s">
        <v>57</v>
      </c>
      <c r="AS226" s="293">
        <f t="shared" si="7"/>
        <v>0.1704</v>
      </c>
      <c r="AT226" s="293"/>
      <c r="AU226" s="293"/>
      <c r="AV226" s="186" t="s">
        <v>170</v>
      </c>
      <c r="AW226" s="182"/>
      <c r="AX226" s="180"/>
    </row>
    <row r="227" spans="1:50" s="98" customFormat="1" ht="12.75">
      <c r="A227" s="175"/>
      <c r="B227" s="185" t="s">
        <v>198</v>
      </c>
      <c r="C227" s="178"/>
      <c r="D227" s="178"/>
      <c r="E227" s="178"/>
      <c r="F227" s="178"/>
      <c r="G227" s="178"/>
      <c r="H227" s="178"/>
      <c r="I227" s="178"/>
      <c r="J227" s="178"/>
      <c r="K227" s="178"/>
      <c r="L227" s="178"/>
      <c r="M227" s="178"/>
      <c r="N227" s="178" t="s">
        <v>54</v>
      </c>
      <c r="O227" s="293">
        <v>4.6500000000000004</v>
      </c>
      <c r="P227" s="293"/>
      <c r="Q227" s="293"/>
      <c r="R227" s="208" t="s">
        <v>56</v>
      </c>
      <c r="S227" s="207"/>
      <c r="T227" s="207"/>
      <c r="U227" s="207"/>
      <c r="V227" s="178"/>
      <c r="W227" s="207"/>
      <c r="X227" s="207"/>
      <c r="Y227" s="207"/>
      <c r="Z227" s="178"/>
      <c r="AA227" s="207"/>
      <c r="AB227" s="207"/>
      <c r="AC227" s="207"/>
      <c r="AD227" s="178"/>
      <c r="AE227" s="178" t="s">
        <v>55</v>
      </c>
      <c r="AF227" s="293">
        <v>0.2</v>
      </c>
      <c r="AG227" s="293"/>
      <c r="AH227" s="293"/>
      <c r="AI227" s="178" t="s">
        <v>55</v>
      </c>
      <c r="AJ227" s="293">
        <v>0.2</v>
      </c>
      <c r="AK227" s="293"/>
      <c r="AL227" s="293"/>
      <c r="AM227" s="178"/>
      <c r="AN227" s="178"/>
      <c r="AO227" s="178"/>
      <c r="AP227" s="178"/>
      <c r="AQ227" s="182"/>
      <c r="AR227" s="208" t="s">
        <v>57</v>
      </c>
      <c r="AS227" s="293">
        <f t="shared" si="7"/>
        <v>0.18600000000000005</v>
      </c>
      <c r="AT227" s="293"/>
      <c r="AU227" s="293"/>
      <c r="AV227" s="186" t="s">
        <v>170</v>
      </c>
      <c r="AW227" s="182"/>
      <c r="AX227" s="180"/>
    </row>
    <row r="228" spans="1:50" s="98" customFormat="1" ht="12.75">
      <c r="A228" s="175"/>
      <c r="B228" s="185" t="s">
        <v>199</v>
      </c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 t="s">
        <v>54</v>
      </c>
      <c r="O228" s="293">
        <v>3.75</v>
      </c>
      <c r="P228" s="293"/>
      <c r="Q228" s="293"/>
      <c r="R228" s="208" t="s">
        <v>56</v>
      </c>
      <c r="S228" s="207"/>
      <c r="T228" s="207"/>
      <c r="U228" s="207"/>
      <c r="V228" s="178"/>
      <c r="W228" s="207"/>
      <c r="X228" s="207"/>
      <c r="Y228" s="207"/>
      <c r="Z228" s="178"/>
      <c r="AA228" s="207"/>
      <c r="AB228" s="207"/>
      <c r="AC228" s="207"/>
      <c r="AD228" s="178"/>
      <c r="AE228" s="178" t="s">
        <v>55</v>
      </c>
      <c r="AF228" s="293">
        <v>0.2</v>
      </c>
      <c r="AG228" s="293"/>
      <c r="AH228" s="293"/>
      <c r="AI228" s="178" t="s">
        <v>55</v>
      </c>
      <c r="AJ228" s="293">
        <v>0.2</v>
      </c>
      <c r="AK228" s="293"/>
      <c r="AL228" s="293"/>
      <c r="AM228" s="178"/>
      <c r="AN228" s="178"/>
      <c r="AO228" s="178"/>
      <c r="AP228" s="178"/>
      <c r="AQ228" s="182"/>
      <c r="AR228" s="208" t="s">
        <v>57</v>
      </c>
      <c r="AS228" s="293">
        <f t="shared" si="7"/>
        <v>0.15000000000000002</v>
      </c>
      <c r="AT228" s="293"/>
      <c r="AU228" s="293"/>
      <c r="AV228" s="186" t="s">
        <v>170</v>
      </c>
      <c r="AW228" s="182"/>
      <c r="AX228" s="180"/>
    </row>
    <row r="229" spans="1:50" s="98" customFormat="1" ht="12.75">
      <c r="A229" s="175"/>
      <c r="B229" s="185" t="s">
        <v>200</v>
      </c>
      <c r="C229" s="178"/>
      <c r="D229" s="178"/>
      <c r="E229" s="178"/>
      <c r="F229" s="178"/>
      <c r="G229" s="178"/>
      <c r="H229" s="178"/>
      <c r="I229" s="178"/>
      <c r="J229" s="178"/>
      <c r="K229" s="178"/>
      <c r="L229" s="178"/>
      <c r="M229" s="178"/>
      <c r="N229" s="178" t="s">
        <v>54</v>
      </c>
      <c r="O229" s="293">
        <v>5.35</v>
      </c>
      <c r="P229" s="293"/>
      <c r="Q229" s="293"/>
      <c r="R229" s="208" t="s">
        <v>56</v>
      </c>
      <c r="S229" s="207"/>
      <c r="T229" s="207"/>
      <c r="U229" s="207"/>
      <c r="V229" s="178"/>
      <c r="W229" s="207"/>
      <c r="X229" s="207"/>
      <c r="Y229" s="207"/>
      <c r="Z229" s="178"/>
      <c r="AA229" s="207"/>
      <c r="AB229" s="207"/>
      <c r="AC229" s="207"/>
      <c r="AD229" s="178"/>
      <c r="AE229" s="178" t="s">
        <v>55</v>
      </c>
      <c r="AF229" s="293">
        <v>0.2</v>
      </c>
      <c r="AG229" s="293"/>
      <c r="AH229" s="293"/>
      <c r="AI229" s="178" t="s">
        <v>55</v>
      </c>
      <c r="AJ229" s="293">
        <v>0.2</v>
      </c>
      <c r="AK229" s="293"/>
      <c r="AL229" s="293"/>
      <c r="AM229" s="178"/>
      <c r="AN229" s="178"/>
      <c r="AO229" s="178"/>
      <c r="AP229" s="178"/>
      <c r="AQ229" s="182"/>
      <c r="AR229" s="208" t="s">
        <v>57</v>
      </c>
      <c r="AS229" s="293">
        <f t="shared" si="7"/>
        <v>0.21400000000000002</v>
      </c>
      <c r="AT229" s="293"/>
      <c r="AU229" s="293"/>
      <c r="AV229" s="186" t="s">
        <v>170</v>
      </c>
      <c r="AW229" s="182"/>
      <c r="AX229" s="180"/>
    </row>
    <row r="230" spans="1:50" s="98" customFormat="1" ht="12.75">
      <c r="A230" s="175"/>
      <c r="B230" s="185" t="s">
        <v>201</v>
      </c>
      <c r="C230" s="178"/>
      <c r="D230" s="178"/>
      <c r="E230" s="178"/>
      <c r="F230" s="178"/>
      <c r="G230" s="178"/>
      <c r="H230" s="178"/>
      <c r="I230" s="178"/>
      <c r="J230" s="178"/>
      <c r="K230" s="178"/>
      <c r="L230" s="178"/>
      <c r="M230" s="178"/>
      <c r="N230" s="178" t="s">
        <v>54</v>
      </c>
      <c r="O230" s="293">
        <v>4.72</v>
      </c>
      <c r="P230" s="293"/>
      <c r="Q230" s="293"/>
      <c r="R230" s="208" t="s">
        <v>56</v>
      </c>
      <c r="S230" s="207"/>
      <c r="T230" s="207"/>
      <c r="U230" s="207"/>
      <c r="V230" s="178"/>
      <c r="W230" s="207"/>
      <c r="X230" s="207"/>
      <c r="Y230" s="207"/>
      <c r="Z230" s="178"/>
      <c r="AA230" s="207"/>
      <c r="AB230" s="207"/>
      <c r="AC230" s="207"/>
      <c r="AD230" s="178"/>
      <c r="AE230" s="178" t="s">
        <v>55</v>
      </c>
      <c r="AF230" s="293">
        <v>0.2</v>
      </c>
      <c r="AG230" s="293"/>
      <c r="AH230" s="293"/>
      <c r="AI230" s="178" t="s">
        <v>55</v>
      </c>
      <c r="AJ230" s="293">
        <v>0.2</v>
      </c>
      <c r="AK230" s="293"/>
      <c r="AL230" s="293"/>
      <c r="AM230" s="178"/>
      <c r="AN230" s="178"/>
      <c r="AO230" s="178"/>
      <c r="AP230" s="178"/>
      <c r="AQ230" s="182"/>
      <c r="AR230" s="208" t="s">
        <v>57</v>
      </c>
      <c r="AS230" s="293">
        <f t="shared" si="7"/>
        <v>0.1888</v>
      </c>
      <c r="AT230" s="293"/>
      <c r="AU230" s="293"/>
      <c r="AV230" s="186" t="s">
        <v>170</v>
      </c>
      <c r="AW230" s="182"/>
      <c r="AX230" s="180"/>
    </row>
    <row r="231" spans="1:50" s="98" customFormat="1" ht="12.75">
      <c r="A231" s="175"/>
      <c r="B231" s="185" t="s">
        <v>202</v>
      </c>
      <c r="C231" s="178"/>
      <c r="D231" s="178"/>
      <c r="E231" s="178"/>
      <c r="F231" s="178"/>
      <c r="G231" s="178"/>
      <c r="H231" s="178"/>
      <c r="I231" s="178"/>
      <c r="J231" s="178"/>
      <c r="K231" s="178"/>
      <c r="L231" s="178"/>
      <c r="M231" s="178"/>
      <c r="N231" s="178" t="s">
        <v>54</v>
      </c>
      <c r="O231" s="293">
        <v>4.01</v>
      </c>
      <c r="P231" s="293"/>
      <c r="Q231" s="293"/>
      <c r="R231" s="208" t="s">
        <v>56</v>
      </c>
      <c r="S231" s="207"/>
      <c r="T231" s="207"/>
      <c r="U231" s="207"/>
      <c r="V231" s="178"/>
      <c r="W231" s="207"/>
      <c r="X231" s="207"/>
      <c r="Y231" s="207"/>
      <c r="Z231" s="178"/>
      <c r="AA231" s="207"/>
      <c r="AB231" s="207"/>
      <c r="AC231" s="207"/>
      <c r="AD231" s="178"/>
      <c r="AE231" s="178" t="s">
        <v>55</v>
      </c>
      <c r="AF231" s="293">
        <v>0.2</v>
      </c>
      <c r="AG231" s="293"/>
      <c r="AH231" s="293"/>
      <c r="AI231" s="178" t="s">
        <v>55</v>
      </c>
      <c r="AJ231" s="293">
        <v>0.2</v>
      </c>
      <c r="AK231" s="293"/>
      <c r="AL231" s="293"/>
      <c r="AM231" s="178"/>
      <c r="AN231" s="178"/>
      <c r="AO231" s="178"/>
      <c r="AP231" s="178"/>
      <c r="AQ231" s="182"/>
      <c r="AR231" s="208" t="s">
        <v>57</v>
      </c>
      <c r="AS231" s="293">
        <f t="shared" si="7"/>
        <v>0.16040000000000001</v>
      </c>
      <c r="AT231" s="293"/>
      <c r="AU231" s="293"/>
      <c r="AV231" s="186" t="s">
        <v>170</v>
      </c>
      <c r="AW231" s="182"/>
      <c r="AX231" s="180"/>
    </row>
    <row r="232" spans="1:50" s="98" customFormat="1" ht="12.75">
      <c r="A232" s="175"/>
      <c r="B232" s="185" t="s">
        <v>203</v>
      </c>
      <c r="C232" s="178"/>
      <c r="D232" s="178"/>
      <c r="E232" s="178"/>
      <c r="F232" s="178"/>
      <c r="G232" s="178"/>
      <c r="H232" s="178"/>
      <c r="I232" s="178"/>
      <c r="J232" s="178"/>
      <c r="K232" s="178"/>
      <c r="L232" s="178"/>
      <c r="M232" s="178"/>
      <c r="N232" s="178" t="s">
        <v>54</v>
      </c>
      <c r="O232" s="293">
        <v>4.25</v>
      </c>
      <c r="P232" s="293"/>
      <c r="Q232" s="293"/>
      <c r="R232" s="208" t="s">
        <v>56</v>
      </c>
      <c r="S232" s="207"/>
      <c r="T232" s="207"/>
      <c r="U232" s="207"/>
      <c r="V232" s="178"/>
      <c r="W232" s="207"/>
      <c r="X232" s="207"/>
      <c r="Y232" s="207"/>
      <c r="Z232" s="178"/>
      <c r="AA232" s="207"/>
      <c r="AB232" s="207"/>
      <c r="AC232" s="207"/>
      <c r="AD232" s="178"/>
      <c r="AE232" s="178" t="s">
        <v>55</v>
      </c>
      <c r="AF232" s="293">
        <v>0.2</v>
      </c>
      <c r="AG232" s="293"/>
      <c r="AH232" s="293"/>
      <c r="AI232" s="178" t="s">
        <v>55</v>
      </c>
      <c r="AJ232" s="293">
        <v>0.2</v>
      </c>
      <c r="AK232" s="293"/>
      <c r="AL232" s="293"/>
      <c r="AM232" s="178"/>
      <c r="AN232" s="178"/>
      <c r="AO232" s="178"/>
      <c r="AP232" s="178"/>
      <c r="AQ232" s="182"/>
      <c r="AR232" s="208" t="s">
        <v>57</v>
      </c>
      <c r="AS232" s="293">
        <f t="shared" si="7"/>
        <v>0.17000000000000004</v>
      </c>
      <c r="AT232" s="293"/>
      <c r="AU232" s="293"/>
      <c r="AV232" s="186" t="s">
        <v>170</v>
      </c>
      <c r="AW232" s="182"/>
      <c r="AX232" s="180"/>
    </row>
    <row r="233" spans="1:50" s="98" customFormat="1" ht="12.75">
      <c r="A233" s="175"/>
      <c r="B233" s="185" t="s">
        <v>204</v>
      </c>
      <c r="C233" s="178"/>
      <c r="D233" s="178"/>
      <c r="E233" s="178"/>
      <c r="F233" s="178"/>
      <c r="G233" s="178"/>
      <c r="H233" s="178"/>
      <c r="I233" s="178"/>
      <c r="J233" s="178"/>
      <c r="K233" s="178"/>
      <c r="L233" s="178"/>
      <c r="M233" s="178"/>
      <c r="N233" s="178" t="s">
        <v>54</v>
      </c>
      <c r="O233" s="293">
        <v>9.93</v>
      </c>
      <c r="P233" s="293"/>
      <c r="Q233" s="293"/>
      <c r="R233" s="208" t="s">
        <v>56</v>
      </c>
      <c r="S233" s="207"/>
      <c r="T233" s="207"/>
      <c r="U233" s="207"/>
      <c r="V233" s="178"/>
      <c r="W233" s="207"/>
      <c r="X233" s="207"/>
      <c r="Y233" s="207"/>
      <c r="Z233" s="178"/>
      <c r="AA233" s="207"/>
      <c r="AB233" s="207"/>
      <c r="AC233" s="207"/>
      <c r="AD233" s="178"/>
      <c r="AE233" s="178" t="s">
        <v>55</v>
      </c>
      <c r="AF233" s="293">
        <v>0.2</v>
      </c>
      <c r="AG233" s="293"/>
      <c r="AH233" s="293"/>
      <c r="AI233" s="178" t="s">
        <v>55</v>
      </c>
      <c r="AJ233" s="293">
        <v>0.2</v>
      </c>
      <c r="AK233" s="293"/>
      <c r="AL233" s="293"/>
      <c r="AM233" s="178"/>
      <c r="AN233" s="178"/>
      <c r="AO233" s="178"/>
      <c r="AP233" s="178"/>
      <c r="AQ233" s="182"/>
      <c r="AR233" s="208" t="s">
        <v>57</v>
      </c>
      <c r="AS233" s="293">
        <f t="shared" si="7"/>
        <v>0.3972</v>
      </c>
      <c r="AT233" s="293"/>
      <c r="AU233" s="293"/>
      <c r="AV233" s="186" t="s">
        <v>170</v>
      </c>
      <c r="AW233" s="182"/>
      <c r="AX233" s="180"/>
    </row>
    <row r="234" spans="1:50" s="98" customFormat="1" ht="12.75">
      <c r="A234" s="175"/>
      <c r="B234" s="185" t="s">
        <v>205</v>
      </c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 t="s">
        <v>54</v>
      </c>
      <c r="O234" s="293">
        <v>9.93</v>
      </c>
      <c r="P234" s="293"/>
      <c r="Q234" s="293"/>
      <c r="R234" s="208" t="s">
        <v>56</v>
      </c>
      <c r="S234" s="207"/>
      <c r="T234" s="207"/>
      <c r="U234" s="207"/>
      <c r="V234" s="178"/>
      <c r="W234" s="207"/>
      <c r="X234" s="207"/>
      <c r="Y234" s="207"/>
      <c r="Z234" s="178"/>
      <c r="AA234" s="207"/>
      <c r="AB234" s="207"/>
      <c r="AC234" s="207"/>
      <c r="AD234" s="178"/>
      <c r="AE234" s="178" t="s">
        <v>55</v>
      </c>
      <c r="AF234" s="293">
        <v>0.2</v>
      </c>
      <c r="AG234" s="293"/>
      <c r="AH234" s="293"/>
      <c r="AI234" s="178" t="s">
        <v>55</v>
      </c>
      <c r="AJ234" s="293">
        <v>0.2</v>
      </c>
      <c r="AK234" s="293"/>
      <c r="AL234" s="293"/>
      <c r="AM234" s="178"/>
      <c r="AN234" s="178"/>
      <c r="AO234" s="178"/>
      <c r="AP234" s="178"/>
      <c r="AQ234" s="182"/>
      <c r="AR234" s="208" t="s">
        <v>57</v>
      </c>
      <c r="AS234" s="293">
        <f t="shared" si="7"/>
        <v>0.3972</v>
      </c>
      <c r="AT234" s="293"/>
      <c r="AU234" s="293"/>
      <c r="AV234" s="186" t="s">
        <v>170</v>
      </c>
      <c r="AW234" s="182"/>
      <c r="AX234" s="180"/>
    </row>
    <row r="235" spans="1:50" s="98" customFormat="1" ht="12.75">
      <c r="A235" s="175"/>
      <c r="B235" s="185" t="s">
        <v>206</v>
      </c>
      <c r="C235" s="178"/>
      <c r="D235" s="178"/>
      <c r="E235" s="178"/>
      <c r="F235" s="178"/>
      <c r="G235" s="178"/>
      <c r="H235" s="178"/>
      <c r="I235" s="178"/>
      <c r="J235" s="178"/>
      <c r="K235" s="178"/>
      <c r="L235" s="178"/>
      <c r="M235" s="178"/>
      <c r="N235" s="178" t="s">
        <v>54</v>
      </c>
      <c r="O235" s="293">
        <v>49.35</v>
      </c>
      <c r="P235" s="293"/>
      <c r="Q235" s="293"/>
      <c r="R235" s="208" t="s">
        <v>56</v>
      </c>
      <c r="S235" s="207"/>
      <c r="T235" s="207"/>
      <c r="U235" s="207"/>
      <c r="V235" s="178"/>
      <c r="W235" s="207"/>
      <c r="X235" s="207"/>
      <c r="Y235" s="207"/>
      <c r="Z235" s="178"/>
      <c r="AA235" s="207"/>
      <c r="AB235" s="207"/>
      <c r="AC235" s="207"/>
      <c r="AD235" s="178"/>
      <c r="AE235" s="178" t="s">
        <v>55</v>
      </c>
      <c r="AF235" s="293">
        <v>0.2</v>
      </c>
      <c r="AG235" s="293"/>
      <c r="AH235" s="293"/>
      <c r="AI235" s="178" t="s">
        <v>55</v>
      </c>
      <c r="AJ235" s="293">
        <v>0.2</v>
      </c>
      <c r="AK235" s="293"/>
      <c r="AL235" s="293"/>
      <c r="AM235" s="178"/>
      <c r="AN235" s="178"/>
      <c r="AO235" s="178"/>
      <c r="AP235" s="178"/>
      <c r="AQ235" s="182"/>
      <c r="AR235" s="183" t="s">
        <v>57</v>
      </c>
      <c r="AS235" s="297">
        <f t="shared" si="7"/>
        <v>1.9740000000000002</v>
      </c>
      <c r="AT235" s="297"/>
      <c r="AU235" s="297"/>
      <c r="AV235" s="184" t="s">
        <v>170</v>
      </c>
      <c r="AW235" s="182"/>
      <c r="AX235" s="180"/>
    </row>
    <row r="236" spans="1:50" s="98" customFormat="1" ht="12.75">
      <c r="A236" s="17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2"/>
      <c r="AB236" s="185"/>
      <c r="AC236" s="185"/>
      <c r="AD236" s="185"/>
      <c r="AE236" s="185"/>
      <c r="AF236" s="185"/>
      <c r="AG236" s="185"/>
      <c r="AH236" s="185"/>
      <c r="AI236" s="185"/>
      <c r="AJ236" s="185"/>
      <c r="AK236" s="185"/>
      <c r="AL236" s="185"/>
      <c r="AM236" s="185"/>
      <c r="AN236" s="185" t="s">
        <v>58</v>
      </c>
      <c r="AO236" s="185"/>
      <c r="AP236" s="185"/>
      <c r="AQ236" s="182"/>
      <c r="AR236" s="208" t="s">
        <v>57</v>
      </c>
      <c r="AS236" s="293">
        <f>SUM(AS203:AU235)</f>
        <v>21.696150000000003</v>
      </c>
      <c r="AT236" s="293"/>
      <c r="AU236" s="293"/>
      <c r="AV236" s="186" t="str">
        <f>AV203</f>
        <v>m³</v>
      </c>
      <c r="AW236" s="182"/>
      <c r="AX236" s="180"/>
    </row>
    <row r="237" spans="1:50" s="98" customFormat="1" ht="12.75">
      <c r="A237" s="187"/>
      <c r="B237" s="188"/>
      <c r="C237" s="188"/>
      <c r="D237" s="188"/>
      <c r="E237" s="188"/>
      <c r="F237" s="188"/>
      <c r="G237" s="188"/>
      <c r="H237" s="188"/>
      <c r="I237" s="188"/>
      <c r="J237" s="188"/>
      <c r="K237" s="188"/>
      <c r="L237" s="188"/>
      <c r="M237" s="188"/>
      <c r="N237" s="188"/>
      <c r="O237" s="188"/>
      <c r="P237" s="188"/>
      <c r="Q237" s="188"/>
      <c r="R237" s="188"/>
      <c r="S237" s="188"/>
      <c r="T237" s="188"/>
      <c r="U237" s="188"/>
      <c r="V237" s="188"/>
      <c r="W237" s="188"/>
      <c r="X237" s="188"/>
      <c r="Y237" s="188"/>
      <c r="Z237" s="188"/>
      <c r="AA237" s="188"/>
      <c r="AB237" s="188"/>
      <c r="AC237" s="188"/>
      <c r="AD237" s="188"/>
      <c r="AE237" s="188"/>
      <c r="AF237" s="188"/>
      <c r="AG237" s="188"/>
      <c r="AH237" s="188"/>
      <c r="AI237" s="188"/>
      <c r="AJ237" s="188"/>
      <c r="AK237" s="188"/>
      <c r="AL237" s="188"/>
      <c r="AM237" s="188"/>
      <c r="AN237" s="188"/>
      <c r="AO237" s="188"/>
      <c r="AP237" s="188"/>
      <c r="AQ237" s="188"/>
      <c r="AR237" s="188"/>
      <c r="AS237" s="188"/>
      <c r="AT237" s="188"/>
      <c r="AU237" s="188"/>
      <c r="AV237" s="188"/>
      <c r="AW237" s="189"/>
      <c r="AX237" s="190"/>
    </row>
    <row r="238" spans="1:50" s="98" customFormat="1" ht="12.75">
      <c r="A238" s="175" t="s">
        <v>208</v>
      </c>
      <c r="B238" s="294" t="str">
        <f>' Plan Orç. Total'!D36</f>
        <v>TRANSPORTE COMERCIAL COM CAMINHAO CARROCERIA 9 T, RODOVIA PAVIMENTADA</v>
      </c>
      <c r="C238" s="294"/>
      <c r="D238" s="294"/>
      <c r="E238" s="294"/>
      <c r="F238" s="294"/>
      <c r="G238" s="294"/>
      <c r="H238" s="294"/>
      <c r="I238" s="294"/>
      <c r="J238" s="294"/>
      <c r="K238" s="294"/>
      <c r="L238" s="294"/>
      <c r="M238" s="294"/>
      <c r="N238" s="294"/>
      <c r="O238" s="294"/>
      <c r="P238" s="294"/>
      <c r="Q238" s="294"/>
      <c r="R238" s="294"/>
      <c r="S238" s="294"/>
      <c r="T238" s="294"/>
      <c r="U238" s="294"/>
      <c r="V238" s="294"/>
      <c r="W238" s="294"/>
      <c r="X238" s="294"/>
      <c r="Y238" s="294"/>
      <c r="Z238" s="294"/>
      <c r="AA238" s="294"/>
      <c r="AB238" s="294"/>
      <c r="AC238" s="294"/>
      <c r="AD238" s="294"/>
      <c r="AE238" s="294"/>
      <c r="AF238" s="294"/>
      <c r="AG238" s="294"/>
      <c r="AH238" s="294"/>
      <c r="AI238" s="294"/>
      <c r="AJ238" s="294"/>
      <c r="AK238" s="294"/>
      <c r="AL238" s="294"/>
      <c r="AM238" s="294"/>
      <c r="AN238" s="294"/>
      <c r="AO238" s="294"/>
      <c r="AP238" s="294"/>
      <c r="AQ238" s="294"/>
      <c r="AR238" s="294"/>
      <c r="AS238" s="294"/>
      <c r="AT238" s="294"/>
      <c r="AU238" s="294"/>
      <c r="AV238" s="294"/>
      <c r="AW238" s="176" t="str">
        <f>AV242</f>
        <v>T x KM</v>
      </c>
      <c r="AX238" s="177">
        <f>AS242</f>
        <v>179.05687499999976</v>
      </c>
    </row>
    <row r="239" spans="1:50" s="98" customFormat="1" ht="12.75">
      <c r="A239" s="175"/>
      <c r="B239" s="202"/>
      <c r="C239" s="202"/>
      <c r="D239" s="202"/>
      <c r="E239" s="202"/>
      <c r="F239" s="202"/>
      <c r="G239" s="202"/>
      <c r="H239" s="202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179"/>
      <c r="AX239" s="180"/>
    </row>
    <row r="240" spans="1:50" s="98" customFormat="1" ht="12.75" customHeight="1">
      <c r="A240" s="175"/>
      <c r="B240" s="178"/>
      <c r="C240" s="178"/>
      <c r="D240" s="178"/>
      <c r="E240" s="178"/>
      <c r="F240" s="178"/>
      <c r="G240" s="178"/>
      <c r="H240" s="178"/>
      <c r="I240" s="178"/>
      <c r="J240" s="178"/>
      <c r="K240" s="178"/>
      <c r="L240" s="178"/>
      <c r="M240" s="178"/>
      <c r="N240" s="205" t="s">
        <v>165</v>
      </c>
      <c r="O240" s="205"/>
      <c r="P240" s="205"/>
      <c r="Q240" s="205"/>
      <c r="R240" s="203"/>
      <c r="S240" s="204"/>
      <c r="T240" s="204"/>
      <c r="U240" s="204"/>
      <c r="V240" s="178"/>
      <c r="W240" s="293" t="s">
        <v>209</v>
      </c>
      <c r="X240" s="293"/>
      <c r="Y240" s="293"/>
      <c r="Z240" s="178"/>
      <c r="AA240" s="178"/>
      <c r="AB240" s="178"/>
      <c r="AC240" s="293"/>
      <c r="AD240" s="293"/>
      <c r="AE240" s="293"/>
      <c r="AF240" s="293"/>
      <c r="AG240" s="293"/>
      <c r="AH240" s="178"/>
      <c r="AI240" s="178"/>
      <c r="AJ240" s="296" t="s">
        <v>166</v>
      </c>
      <c r="AK240" s="296"/>
      <c r="AL240" s="178"/>
      <c r="AM240" s="178"/>
      <c r="AN240" s="178"/>
      <c r="AO240" s="178"/>
      <c r="AP240" s="178"/>
      <c r="AQ240" s="182"/>
      <c r="AR240" s="208"/>
      <c r="AS240" s="293"/>
      <c r="AT240" s="293"/>
      <c r="AU240" s="293"/>
      <c r="AV240" s="186"/>
      <c r="AW240" s="182"/>
      <c r="AX240" s="180"/>
    </row>
    <row r="241" spans="1:50" s="98" customFormat="1" ht="14.25" customHeight="1">
      <c r="A241" s="175"/>
      <c r="B241" s="185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 t="s">
        <v>54</v>
      </c>
      <c r="O241" s="293">
        <v>1.25</v>
      </c>
      <c r="P241" s="293"/>
      <c r="Q241" s="293"/>
      <c r="R241" s="293"/>
      <c r="S241" s="293"/>
      <c r="T241" s="204" t="s">
        <v>56</v>
      </c>
      <c r="U241" s="204" t="s">
        <v>55</v>
      </c>
      <c r="V241" s="178" t="s">
        <v>54</v>
      </c>
      <c r="W241" s="293">
        <f>AX83-AX200</f>
        <v>14.324549999999981</v>
      </c>
      <c r="X241" s="293"/>
      <c r="Y241" s="293"/>
      <c r="Z241" s="178" t="s">
        <v>56</v>
      </c>
      <c r="AA241" s="178"/>
      <c r="AB241" s="178"/>
      <c r="AC241" s="178"/>
      <c r="AD241" s="296"/>
      <c r="AE241" s="296"/>
      <c r="AF241" s="178"/>
      <c r="AG241" s="178"/>
      <c r="AH241" s="178"/>
      <c r="AI241" s="178" t="s">
        <v>55</v>
      </c>
      <c r="AJ241" s="296">
        <v>10</v>
      </c>
      <c r="AK241" s="296"/>
      <c r="AL241" s="178"/>
      <c r="AM241" s="178"/>
      <c r="AN241" s="178"/>
      <c r="AO241" s="178"/>
      <c r="AP241" s="178"/>
      <c r="AQ241" s="182"/>
      <c r="AR241" s="183" t="s">
        <v>57</v>
      </c>
      <c r="AS241" s="297">
        <f>(W241)*O241*AJ241</f>
        <v>179.05687499999976</v>
      </c>
      <c r="AT241" s="297"/>
      <c r="AU241" s="297"/>
      <c r="AV241" s="184" t="s">
        <v>171</v>
      </c>
      <c r="AW241" s="182"/>
      <c r="AX241" s="180"/>
    </row>
    <row r="242" spans="1:50" s="98" customFormat="1" ht="12.75">
      <c r="A242" s="17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2"/>
      <c r="AB242" s="185"/>
      <c r="AC242" s="185"/>
      <c r="AD242" s="185"/>
      <c r="AE242" s="185"/>
      <c r="AF242" s="185"/>
      <c r="AG242" s="185"/>
      <c r="AH242" s="185"/>
      <c r="AI242" s="185"/>
      <c r="AJ242" s="185"/>
      <c r="AK242" s="185"/>
      <c r="AL242" s="185"/>
      <c r="AM242" s="185"/>
      <c r="AN242" s="185" t="s">
        <v>58</v>
      </c>
      <c r="AO242" s="185"/>
      <c r="AP242" s="185"/>
      <c r="AQ242" s="182"/>
      <c r="AR242" s="208" t="s">
        <v>57</v>
      </c>
      <c r="AS242" s="293">
        <f>SUM(AS241)</f>
        <v>179.05687499999976</v>
      </c>
      <c r="AT242" s="293"/>
      <c r="AU242" s="293"/>
      <c r="AV242" s="186" t="str">
        <f>AV241</f>
        <v>T x KM</v>
      </c>
      <c r="AW242" s="182"/>
      <c r="AX242" s="180"/>
    </row>
    <row r="243" spans="1:50" s="98" customFormat="1" ht="12.75">
      <c r="A243" s="187"/>
      <c r="B243" s="188"/>
      <c r="C243" s="188"/>
      <c r="D243" s="188"/>
      <c r="E243" s="188"/>
      <c r="F243" s="188"/>
      <c r="G243" s="188"/>
      <c r="H243" s="188"/>
      <c r="I243" s="188"/>
      <c r="J243" s="188"/>
      <c r="K243" s="188"/>
      <c r="L243" s="188"/>
      <c r="M243" s="188"/>
      <c r="N243" s="188"/>
      <c r="O243" s="188"/>
      <c r="P243" s="188"/>
      <c r="Q243" s="188"/>
      <c r="R243" s="188"/>
      <c r="S243" s="188"/>
      <c r="T243" s="188"/>
      <c r="U243" s="188"/>
      <c r="V243" s="188"/>
      <c r="W243" s="188"/>
      <c r="X243" s="188"/>
      <c r="Y243" s="188"/>
      <c r="Z243" s="188"/>
      <c r="AA243" s="188"/>
      <c r="AB243" s="188"/>
      <c r="AC243" s="188"/>
      <c r="AD243" s="188"/>
      <c r="AE243" s="188"/>
      <c r="AF243" s="188"/>
      <c r="AG243" s="188"/>
      <c r="AH243" s="188"/>
      <c r="AI243" s="188"/>
      <c r="AJ243" s="188"/>
      <c r="AK243" s="188"/>
      <c r="AL243" s="188"/>
      <c r="AM243" s="188"/>
      <c r="AN243" s="188"/>
      <c r="AO243" s="188"/>
      <c r="AP243" s="188"/>
      <c r="AQ243" s="188"/>
      <c r="AR243" s="188"/>
      <c r="AS243" s="188"/>
      <c r="AT243" s="188"/>
      <c r="AU243" s="188"/>
      <c r="AV243" s="188"/>
      <c r="AW243" s="189"/>
      <c r="AX243" s="190"/>
    </row>
    <row r="244" spans="1:50" ht="12.75">
      <c r="A244" s="172" t="s">
        <v>59</v>
      </c>
      <c r="B244" s="301" t="str">
        <f>' Plan Orç. Total'!D38</f>
        <v>PISO INTERTRAVADO</v>
      </c>
      <c r="C244" s="301"/>
      <c r="D244" s="301"/>
      <c r="E244" s="301"/>
      <c r="F244" s="301"/>
      <c r="G244" s="301"/>
      <c r="H244" s="301"/>
      <c r="I244" s="301"/>
      <c r="J244" s="301"/>
      <c r="K244" s="301"/>
      <c r="L244" s="301"/>
      <c r="M244" s="301"/>
      <c r="N244" s="301"/>
      <c r="O244" s="301"/>
      <c r="P244" s="301"/>
      <c r="Q244" s="301"/>
      <c r="R244" s="301"/>
      <c r="S244" s="301"/>
      <c r="T244" s="301"/>
      <c r="U244" s="301"/>
      <c r="V244" s="301"/>
      <c r="W244" s="301"/>
      <c r="X244" s="301"/>
      <c r="Y244" s="301"/>
      <c r="Z244" s="301"/>
      <c r="AA244" s="301"/>
      <c r="AB244" s="301"/>
      <c r="AC244" s="301"/>
      <c r="AD244" s="301"/>
      <c r="AE244" s="301"/>
      <c r="AF244" s="301"/>
      <c r="AG244" s="301"/>
      <c r="AH244" s="301"/>
      <c r="AI244" s="301"/>
      <c r="AJ244" s="301"/>
      <c r="AK244" s="301"/>
      <c r="AL244" s="301"/>
      <c r="AM244" s="301"/>
      <c r="AN244" s="301"/>
      <c r="AO244" s="301"/>
      <c r="AP244" s="301"/>
      <c r="AQ244" s="301"/>
      <c r="AR244" s="301"/>
      <c r="AS244" s="301"/>
      <c r="AT244" s="301"/>
      <c r="AU244" s="301"/>
      <c r="AV244" s="301"/>
      <c r="AW244" s="173"/>
      <c r="AX244" s="174"/>
    </row>
    <row r="245" spans="1:50" s="98" customFormat="1" ht="12.75">
      <c r="A245" s="175" t="s">
        <v>60</v>
      </c>
      <c r="B245" s="294" t="str">
        <f>' Plan Orç. Total'!D39</f>
        <v>LASTRO COM MATERIAL GRANULAR (PEDRA BRITADA N.1 E PEDRA BRITADA N.2), APLICADO EM PISOS OU RADIERS, ESPESSURA DE *10 CM*.</v>
      </c>
      <c r="C245" s="294"/>
      <c r="D245" s="294"/>
      <c r="E245" s="294"/>
      <c r="F245" s="294"/>
      <c r="G245" s="294"/>
      <c r="H245" s="294"/>
      <c r="I245" s="294"/>
      <c r="J245" s="294"/>
      <c r="K245" s="294"/>
      <c r="L245" s="294"/>
      <c r="M245" s="294"/>
      <c r="N245" s="294"/>
      <c r="O245" s="294"/>
      <c r="P245" s="294"/>
      <c r="Q245" s="294"/>
      <c r="R245" s="294"/>
      <c r="S245" s="294"/>
      <c r="T245" s="294"/>
      <c r="U245" s="294"/>
      <c r="V245" s="294"/>
      <c r="W245" s="294"/>
      <c r="X245" s="294"/>
      <c r="Y245" s="294"/>
      <c r="Z245" s="294"/>
      <c r="AA245" s="294"/>
      <c r="AB245" s="294"/>
      <c r="AC245" s="294"/>
      <c r="AD245" s="294"/>
      <c r="AE245" s="294"/>
      <c r="AF245" s="294"/>
      <c r="AG245" s="294"/>
      <c r="AH245" s="294"/>
      <c r="AI245" s="294"/>
      <c r="AJ245" s="294"/>
      <c r="AK245" s="294"/>
      <c r="AL245" s="294"/>
      <c r="AM245" s="294"/>
      <c r="AN245" s="294"/>
      <c r="AO245" s="294"/>
      <c r="AP245" s="294"/>
      <c r="AQ245" s="294"/>
      <c r="AR245" s="294"/>
      <c r="AS245" s="294"/>
      <c r="AT245" s="294"/>
      <c r="AU245" s="294"/>
      <c r="AV245" s="294"/>
      <c r="AW245" s="176" t="str">
        <f>AV281</f>
        <v>m³</v>
      </c>
      <c r="AX245" s="177">
        <f>AS281</f>
        <v>60.461000000000013</v>
      </c>
    </row>
    <row r="246" spans="1:50" s="98" customFormat="1" ht="12.75">
      <c r="A246" s="175"/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179"/>
      <c r="AX246" s="180"/>
    </row>
    <row r="247" spans="1:50" s="98" customFormat="1" ht="12.75">
      <c r="A247" s="175"/>
      <c r="B247" s="178"/>
      <c r="C247" s="178"/>
      <c r="D247" s="178"/>
      <c r="E247" s="178"/>
      <c r="F247" s="178"/>
      <c r="G247" s="178"/>
      <c r="H247" s="178"/>
      <c r="I247" s="178"/>
      <c r="J247" s="178"/>
      <c r="K247" s="178"/>
      <c r="L247" s="178"/>
      <c r="M247" s="178"/>
      <c r="N247" s="178"/>
      <c r="O247" s="295" t="s">
        <v>210</v>
      </c>
      <c r="P247" s="295"/>
      <c r="Q247" s="295"/>
      <c r="R247" s="208"/>
      <c r="S247" s="293"/>
      <c r="T247" s="293"/>
      <c r="U247" s="293"/>
      <c r="V247" s="178"/>
      <c r="W247" s="178"/>
      <c r="X247" s="178"/>
      <c r="Y247" s="178"/>
      <c r="Z247" s="178"/>
      <c r="AA247" s="178"/>
      <c r="AB247" s="178"/>
      <c r="AC247" s="178"/>
      <c r="AD247" s="178"/>
      <c r="AE247" s="185" t="s">
        <v>212</v>
      </c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82"/>
      <c r="AR247" s="208"/>
      <c r="AS247" s="293"/>
      <c r="AT247" s="293"/>
      <c r="AU247" s="293"/>
      <c r="AV247" s="186"/>
      <c r="AW247" s="182"/>
      <c r="AX247" s="180"/>
    </row>
    <row r="248" spans="1:50" s="98" customFormat="1" ht="12.75">
      <c r="A248" s="175"/>
      <c r="B248" s="185" t="s">
        <v>211</v>
      </c>
      <c r="C248" s="178"/>
      <c r="D248" s="178"/>
      <c r="E248" s="178"/>
      <c r="F248" s="178"/>
      <c r="G248" s="178"/>
      <c r="H248" s="178"/>
      <c r="I248" s="178"/>
      <c r="J248" s="178"/>
      <c r="K248" s="178"/>
      <c r="L248" s="178"/>
      <c r="M248" s="178"/>
      <c r="N248" s="178" t="s">
        <v>54</v>
      </c>
      <c r="O248" s="293">
        <v>1676.1</v>
      </c>
      <c r="P248" s="293"/>
      <c r="Q248" s="293"/>
      <c r="R248" s="208" t="s">
        <v>56</v>
      </c>
      <c r="S248" s="293"/>
      <c r="T248" s="293"/>
      <c r="U248" s="293"/>
      <c r="V248" s="178"/>
      <c r="W248" s="293"/>
      <c r="X248" s="293"/>
      <c r="Y248" s="293"/>
      <c r="Z248" s="178"/>
      <c r="AA248" s="178"/>
      <c r="AB248" s="178"/>
      <c r="AC248" s="178"/>
      <c r="AD248" s="178"/>
      <c r="AE248" s="178" t="s">
        <v>55</v>
      </c>
      <c r="AF248" s="293">
        <v>0.05</v>
      </c>
      <c r="AG248" s="293"/>
      <c r="AH248" s="293"/>
      <c r="AI248" s="178"/>
      <c r="AJ248" s="293"/>
      <c r="AK248" s="293"/>
      <c r="AL248" s="293"/>
      <c r="AM248" s="178"/>
      <c r="AN248" s="178"/>
      <c r="AO248" s="178"/>
      <c r="AP248" s="178"/>
      <c r="AQ248" s="182"/>
      <c r="AR248" s="208" t="s">
        <v>57</v>
      </c>
      <c r="AS248" s="293">
        <f>O248*AF248</f>
        <v>83.805000000000007</v>
      </c>
      <c r="AT248" s="293"/>
      <c r="AU248" s="293"/>
      <c r="AV248" s="186" t="s">
        <v>170</v>
      </c>
      <c r="AW248" s="182"/>
      <c r="AX248" s="180"/>
    </row>
    <row r="249" spans="1:50" s="98" customFormat="1" ht="12.75">
      <c r="A249" s="17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2"/>
      <c r="AB249" s="185"/>
      <c r="AC249" s="185"/>
      <c r="AD249" s="185"/>
      <c r="AE249" s="185"/>
      <c r="AF249" s="185"/>
      <c r="AG249" s="185"/>
      <c r="AH249" s="185"/>
      <c r="AI249" s="185"/>
      <c r="AJ249" s="185"/>
      <c r="AK249" s="185"/>
      <c r="AL249" s="185"/>
      <c r="AM249" s="185"/>
      <c r="AN249" s="185"/>
      <c r="AO249" s="185"/>
      <c r="AP249" s="185"/>
      <c r="AQ249" s="182"/>
      <c r="AR249" s="208"/>
      <c r="AS249" s="293"/>
      <c r="AT249" s="293"/>
      <c r="AU249" s="293"/>
      <c r="AV249" s="186"/>
      <c r="AW249" s="182"/>
      <c r="AX249" s="180"/>
    </row>
    <row r="250" spans="1:50" s="98" customFormat="1" ht="12.75">
      <c r="A250" s="175"/>
      <c r="B250" s="210" t="s">
        <v>177</v>
      </c>
      <c r="C250" s="178"/>
      <c r="D250" s="178"/>
      <c r="E250" s="178"/>
      <c r="F250" s="178"/>
      <c r="G250" s="178"/>
      <c r="H250" s="178"/>
      <c r="I250" s="178"/>
      <c r="J250" s="178"/>
      <c r="K250" s="178"/>
      <c r="L250" s="178"/>
      <c r="M250" s="178"/>
      <c r="N250" s="178"/>
      <c r="O250" s="207"/>
      <c r="P250" s="207"/>
      <c r="Q250" s="207"/>
      <c r="R250" s="208"/>
      <c r="S250" s="207"/>
      <c r="T250" s="207"/>
      <c r="U250" s="207"/>
      <c r="V250" s="178"/>
      <c r="W250" s="207"/>
      <c r="X250" s="207"/>
      <c r="Y250" s="207"/>
      <c r="Z250" s="178"/>
      <c r="AA250" s="207"/>
      <c r="AB250" s="207"/>
      <c r="AC250" s="207"/>
      <c r="AD250" s="178"/>
      <c r="AE250" s="178"/>
      <c r="AF250" s="296"/>
      <c r="AG250" s="296"/>
      <c r="AH250" s="296"/>
      <c r="AI250" s="178"/>
      <c r="AJ250" s="296"/>
      <c r="AK250" s="296"/>
      <c r="AL250" s="296"/>
      <c r="AM250" s="178"/>
      <c r="AN250" s="178"/>
      <c r="AO250" s="178"/>
      <c r="AP250" s="178"/>
      <c r="AQ250" s="182"/>
      <c r="AR250" s="208"/>
      <c r="AS250" s="207"/>
      <c r="AT250" s="207"/>
      <c r="AU250" s="207"/>
      <c r="AV250" s="186"/>
      <c r="AW250" s="182"/>
      <c r="AX250" s="180"/>
    </row>
    <row r="251" spans="1:50" s="98" customFormat="1" ht="12.75" customHeight="1">
      <c r="A251" s="175"/>
      <c r="B251" s="185" t="s">
        <v>176</v>
      </c>
      <c r="C251" s="178"/>
      <c r="D251" s="178"/>
      <c r="E251" s="178"/>
      <c r="F251" s="178"/>
      <c r="G251" s="178"/>
      <c r="H251" s="178"/>
      <c r="I251" s="178"/>
      <c r="J251" s="178"/>
      <c r="K251" s="178"/>
      <c r="L251" s="178"/>
      <c r="M251" s="178"/>
      <c r="N251" s="178" t="s">
        <v>54</v>
      </c>
      <c r="O251" s="293">
        <v>33.01</v>
      </c>
      <c r="P251" s="293"/>
      <c r="Q251" s="293"/>
      <c r="R251" s="208" t="s">
        <v>56</v>
      </c>
      <c r="S251" s="207"/>
      <c r="T251" s="207"/>
      <c r="U251" s="207"/>
      <c r="V251" s="178"/>
      <c r="W251" s="207"/>
      <c r="X251" s="207"/>
      <c r="Y251" s="207"/>
      <c r="Z251" s="178"/>
      <c r="AA251" s="207"/>
      <c r="AB251" s="207"/>
      <c r="AC251" s="207"/>
      <c r="AD251" s="178"/>
      <c r="AE251" s="178" t="s">
        <v>55</v>
      </c>
      <c r="AF251" s="293">
        <v>0.05</v>
      </c>
      <c r="AG251" s="293"/>
      <c r="AH251" s="293"/>
      <c r="AI251" s="178"/>
      <c r="AJ251" s="293"/>
      <c r="AK251" s="293"/>
      <c r="AL251" s="293"/>
      <c r="AM251" s="178"/>
      <c r="AN251" s="178"/>
      <c r="AO251" s="178"/>
      <c r="AP251" s="178"/>
      <c r="AQ251" s="182"/>
      <c r="AR251" s="208" t="s">
        <v>57</v>
      </c>
      <c r="AS251" s="293">
        <f>O251*AF251</f>
        <v>1.6505000000000001</v>
      </c>
      <c r="AT251" s="293"/>
      <c r="AU251" s="293"/>
      <c r="AV251" s="186" t="s">
        <v>170</v>
      </c>
      <c r="AW251" s="182"/>
      <c r="AX251" s="180"/>
    </row>
    <row r="252" spans="1:50" s="98" customFormat="1" ht="12.75" customHeight="1">
      <c r="A252" s="175"/>
      <c r="B252" s="185" t="s">
        <v>178</v>
      </c>
      <c r="C252" s="178"/>
      <c r="D252" s="178"/>
      <c r="E252" s="178"/>
      <c r="F252" s="178"/>
      <c r="G252" s="178"/>
      <c r="H252" s="178"/>
      <c r="I252" s="178"/>
      <c r="J252" s="178"/>
      <c r="K252" s="178"/>
      <c r="L252" s="178"/>
      <c r="M252" s="178"/>
      <c r="N252" s="178" t="s">
        <v>54</v>
      </c>
      <c r="O252" s="293">
        <v>59.5</v>
      </c>
      <c r="P252" s="293"/>
      <c r="Q252" s="293"/>
      <c r="R252" s="208" t="s">
        <v>56</v>
      </c>
      <c r="S252" s="207"/>
      <c r="T252" s="207"/>
      <c r="U252" s="207"/>
      <c r="V252" s="178"/>
      <c r="W252" s="207"/>
      <c r="X252" s="207"/>
      <c r="Y252" s="207"/>
      <c r="Z252" s="178"/>
      <c r="AA252" s="207"/>
      <c r="AB252" s="207"/>
      <c r="AC252" s="207"/>
      <c r="AD252" s="178"/>
      <c r="AE252" s="178" t="s">
        <v>55</v>
      </c>
      <c r="AF252" s="293">
        <v>0.05</v>
      </c>
      <c r="AG252" s="293"/>
      <c r="AH252" s="293"/>
      <c r="AI252" s="178"/>
      <c r="AJ252" s="293"/>
      <c r="AK252" s="293"/>
      <c r="AL252" s="293"/>
      <c r="AM252" s="178"/>
      <c r="AN252" s="178"/>
      <c r="AO252" s="178"/>
      <c r="AP252" s="178"/>
      <c r="AQ252" s="182"/>
      <c r="AR252" s="208" t="s">
        <v>57</v>
      </c>
      <c r="AS252" s="293">
        <f t="shared" ref="AS252:AS280" si="8">O252*AF252</f>
        <v>2.9750000000000001</v>
      </c>
      <c r="AT252" s="293"/>
      <c r="AU252" s="293"/>
      <c r="AV252" s="186" t="s">
        <v>170</v>
      </c>
      <c r="AW252" s="182"/>
      <c r="AX252" s="180"/>
    </row>
    <row r="253" spans="1:50" s="98" customFormat="1" ht="12.75" customHeight="1">
      <c r="A253" s="175"/>
      <c r="B253" s="185" t="s">
        <v>179</v>
      </c>
      <c r="C253" s="178"/>
      <c r="D253" s="178"/>
      <c r="E253" s="178"/>
      <c r="F253" s="178"/>
      <c r="G253" s="178"/>
      <c r="H253" s="178"/>
      <c r="I253" s="178"/>
      <c r="J253" s="178"/>
      <c r="K253" s="178"/>
      <c r="L253" s="178"/>
      <c r="M253" s="178"/>
      <c r="N253" s="178" t="s">
        <v>54</v>
      </c>
      <c r="O253" s="293">
        <v>30.59</v>
      </c>
      <c r="P253" s="293"/>
      <c r="Q253" s="293"/>
      <c r="R253" s="208" t="s">
        <v>56</v>
      </c>
      <c r="S253" s="207"/>
      <c r="T253" s="207"/>
      <c r="U253" s="207"/>
      <c r="V253" s="178"/>
      <c r="W253" s="207"/>
      <c r="X253" s="207"/>
      <c r="Y253" s="207"/>
      <c r="Z253" s="178"/>
      <c r="AA253" s="207"/>
      <c r="AB253" s="207"/>
      <c r="AC253" s="207"/>
      <c r="AD253" s="178"/>
      <c r="AE253" s="178" t="s">
        <v>55</v>
      </c>
      <c r="AF253" s="293">
        <v>0.05</v>
      </c>
      <c r="AG253" s="293"/>
      <c r="AH253" s="293"/>
      <c r="AI253" s="178"/>
      <c r="AJ253" s="293"/>
      <c r="AK253" s="293"/>
      <c r="AL253" s="293"/>
      <c r="AM253" s="178"/>
      <c r="AN253" s="178"/>
      <c r="AO253" s="178"/>
      <c r="AP253" s="178"/>
      <c r="AQ253" s="182"/>
      <c r="AR253" s="208" t="s">
        <v>57</v>
      </c>
      <c r="AS253" s="293">
        <f t="shared" si="8"/>
        <v>1.5295000000000001</v>
      </c>
      <c r="AT253" s="293"/>
      <c r="AU253" s="293"/>
      <c r="AV253" s="186" t="s">
        <v>170</v>
      </c>
      <c r="AW253" s="182"/>
      <c r="AX253" s="180"/>
    </row>
    <row r="254" spans="1:50" s="98" customFormat="1" ht="12.75" customHeight="1">
      <c r="A254" s="175"/>
      <c r="B254" s="185" t="s">
        <v>180</v>
      </c>
      <c r="C254" s="178"/>
      <c r="D254" s="178"/>
      <c r="E254" s="178"/>
      <c r="F254" s="178"/>
      <c r="G254" s="178"/>
      <c r="H254" s="178"/>
      <c r="I254" s="178"/>
      <c r="J254" s="178"/>
      <c r="K254" s="178"/>
      <c r="L254" s="178"/>
      <c r="M254" s="178"/>
      <c r="N254" s="178" t="s">
        <v>54</v>
      </c>
      <c r="O254" s="293">
        <v>52.61</v>
      </c>
      <c r="P254" s="293"/>
      <c r="Q254" s="293"/>
      <c r="R254" s="208" t="s">
        <v>56</v>
      </c>
      <c r="S254" s="207"/>
      <c r="T254" s="207"/>
      <c r="U254" s="207"/>
      <c r="V254" s="178"/>
      <c r="W254" s="207"/>
      <c r="X254" s="207"/>
      <c r="Y254" s="207"/>
      <c r="Z254" s="178"/>
      <c r="AA254" s="207"/>
      <c r="AB254" s="207"/>
      <c r="AC254" s="207"/>
      <c r="AD254" s="178"/>
      <c r="AE254" s="178" t="s">
        <v>55</v>
      </c>
      <c r="AF254" s="293">
        <v>0.05</v>
      </c>
      <c r="AG254" s="293"/>
      <c r="AH254" s="293"/>
      <c r="AI254" s="178"/>
      <c r="AJ254" s="293"/>
      <c r="AK254" s="293"/>
      <c r="AL254" s="293"/>
      <c r="AM254" s="178"/>
      <c r="AN254" s="178"/>
      <c r="AO254" s="178"/>
      <c r="AP254" s="178"/>
      <c r="AQ254" s="182"/>
      <c r="AR254" s="208" t="s">
        <v>57</v>
      </c>
      <c r="AS254" s="293">
        <f t="shared" si="8"/>
        <v>2.6305000000000001</v>
      </c>
      <c r="AT254" s="293"/>
      <c r="AU254" s="293"/>
      <c r="AV254" s="186" t="s">
        <v>170</v>
      </c>
      <c r="AW254" s="182"/>
      <c r="AX254" s="180"/>
    </row>
    <row r="255" spans="1:50" s="98" customFormat="1" ht="12.75" customHeight="1">
      <c r="A255" s="175"/>
      <c r="B255" s="185" t="s">
        <v>181</v>
      </c>
      <c r="C255" s="178"/>
      <c r="D255" s="178"/>
      <c r="E255" s="178"/>
      <c r="F255" s="178"/>
      <c r="G255" s="178"/>
      <c r="H255" s="178"/>
      <c r="I255" s="178"/>
      <c r="J255" s="178"/>
      <c r="K255" s="178"/>
      <c r="L255" s="178"/>
      <c r="M255" s="178"/>
      <c r="N255" s="178" t="s">
        <v>54</v>
      </c>
      <c r="O255" s="293">
        <v>50.62</v>
      </c>
      <c r="P255" s="293"/>
      <c r="Q255" s="293"/>
      <c r="R255" s="208" t="s">
        <v>56</v>
      </c>
      <c r="S255" s="207"/>
      <c r="T255" s="207"/>
      <c r="U255" s="207"/>
      <c r="V255" s="178"/>
      <c r="W255" s="207"/>
      <c r="X255" s="207"/>
      <c r="Y255" s="207"/>
      <c r="Z255" s="178"/>
      <c r="AA255" s="207"/>
      <c r="AB255" s="207"/>
      <c r="AC255" s="207"/>
      <c r="AD255" s="178"/>
      <c r="AE255" s="178" t="s">
        <v>55</v>
      </c>
      <c r="AF255" s="293">
        <v>0.05</v>
      </c>
      <c r="AG255" s="293"/>
      <c r="AH255" s="293"/>
      <c r="AI255" s="178"/>
      <c r="AJ255" s="293"/>
      <c r="AK255" s="293"/>
      <c r="AL255" s="293"/>
      <c r="AM255" s="178"/>
      <c r="AN255" s="178"/>
      <c r="AO255" s="178"/>
      <c r="AP255" s="178"/>
      <c r="AQ255" s="182"/>
      <c r="AR255" s="208" t="s">
        <v>57</v>
      </c>
      <c r="AS255" s="293">
        <f t="shared" si="8"/>
        <v>2.5310000000000001</v>
      </c>
      <c r="AT255" s="293"/>
      <c r="AU255" s="293"/>
      <c r="AV255" s="186" t="s">
        <v>170</v>
      </c>
      <c r="AW255" s="182"/>
      <c r="AX255" s="180"/>
    </row>
    <row r="256" spans="1:50" s="98" customFormat="1" ht="12.75" customHeight="1">
      <c r="A256" s="175"/>
      <c r="B256" s="185" t="s">
        <v>182</v>
      </c>
      <c r="C256" s="178"/>
      <c r="D256" s="178"/>
      <c r="E256" s="178"/>
      <c r="F256" s="178"/>
      <c r="G256" s="178"/>
      <c r="H256" s="178"/>
      <c r="I256" s="178"/>
      <c r="J256" s="178"/>
      <c r="K256" s="178"/>
      <c r="L256" s="178"/>
      <c r="M256" s="178"/>
      <c r="N256" s="178" t="s">
        <v>54</v>
      </c>
      <c r="O256" s="293">
        <v>3.8</v>
      </c>
      <c r="P256" s="293"/>
      <c r="Q256" s="293"/>
      <c r="R256" s="208" t="s">
        <v>56</v>
      </c>
      <c r="S256" s="207"/>
      <c r="T256" s="207"/>
      <c r="U256" s="207"/>
      <c r="V256" s="178"/>
      <c r="W256" s="207"/>
      <c r="X256" s="207"/>
      <c r="Y256" s="207"/>
      <c r="Z256" s="178"/>
      <c r="AA256" s="207"/>
      <c r="AB256" s="207"/>
      <c r="AC256" s="207"/>
      <c r="AD256" s="178"/>
      <c r="AE256" s="178" t="s">
        <v>55</v>
      </c>
      <c r="AF256" s="293">
        <v>0.05</v>
      </c>
      <c r="AG256" s="293"/>
      <c r="AH256" s="293"/>
      <c r="AI256" s="178"/>
      <c r="AJ256" s="293"/>
      <c r="AK256" s="293"/>
      <c r="AL256" s="293"/>
      <c r="AM256" s="178"/>
      <c r="AN256" s="178"/>
      <c r="AO256" s="178"/>
      <c r="AP256" s="178"/>
      <c r="AQ256" s="182"/>
      <c r="AR256" s="208" t="s">
        <v>57</v>
      </c>
      <c r="AS256" s="293">
        <f t="shared" si="8"/>
        <v>0.19</v>
      </c>
      <c r="AT256" s="293"/>
      <c r="AU256" s="293"/>
      <c r="AV256" s="186" t="s">
        <v>170</v>
      </c>
      <c r="AW256" s="182"/>
      <c r="AX256" s="180"/>
    </row>
    <row r="257" spans="1:50" s="98" customFormat="1" ht="12.75" customHeight="1">
      <c r="A257" s="175"/>
      <c r="B257" s="185" t="s">
        <v>183</v>
      </c>
      <c r="C257" s="178"/>
      <c r="D257" s="178"/>
      <c r="E257" s="178"/>
      <c r="F257" s="178"/>
      <c r="G257" s="178"/>
      <c r="H257" s="178"/>
      <c r="I257" s="178"/>
      <c r="J257" s="178"/>
      <c r="K257" s="178"/>
      <c r="L257" s="178"/>
      <c r="M257" s="178"/>
      <c r="N257" s="178" t="s">
        <v>54</v>
      </c>
      <c r="O257" s="293">
        <v>24.01</v>
      </c>
      <c r="P257" s="293"/>
      <c r="Q257" s="293"/>
      <c r="R257" s="208" t="s">
        <v>56</v>
      </c>
      <c r="S257" s="207"/>
      <c r="T257" s="207"/>
      <c r="U257" s="207"/>
      <c r="V257" s="178"/>
      <c r="W257" s="207"/>
      <c r="X257" s="207"/>
      <c r="Y257" s="207"/>
      <c r="Z257" s="178"/>
      <c r="AA257" s="207"/>
      <c r="AB257" s="207"/>
      <c r="AC257" s="207"/>
      <c r="AD257" s="178"/>
      <c r="AE257" s="178" t="s">
        <v>55</v>
      </c>
      <c r="AF257" s="293">
        <v>0.05</v>
      </c>
      <c r="AG257" s="293"/>
      <c r="AH257" s="293"/>
      <c r="AI257" s="178"/>
      <c r="AJ257" s="293"/>
      <c r="AK257" s="293"/>
      <c r="AL257" s="293"/>
      <c r="AM257" s="178"/>
      <c r="AN257" s="178"/>
      <c r="AO257" s="178"/>
      <c r="AP257" s="178"/>
      <c r="AQ257" s="182"/>
      <c r="AR257" s="208" t="s">
        <v>57</v>
      </c>
      <c r="AS257" s="293">
        <f t="shared" si="8"/>
        <v>1.2005000000000001</v>
      </c>
      <c r="AT257" s="293"/>
      <c r="AU257" s="293"/>
      <c r="AV257" s="186" t="s">
        <v>170</v>
      </c>
      <c r="AW257" s="182"/>
      <c r="AX257" s="180"/>
    </row>
    <row r="258" spans="1:50" s="98" customFormat="1" ht="12.75">
      <c r="A258" s="175"/>
      <c r="B258" s="185" t="s">
        <v>184</v>
      </c>
      <c r="C258" s="178"/>
      <c r="D258" s="178"/>
      <c r="E258" s="178"/>
      <c r="F258" s="178"/>
      <c r="G258" s="178"/>
      <c r="H258" s="178"/>
      <c r="I258" s="178"/>
      <c r="J258" s="178"/>
      <c r="K258" s="178"/>
      <c r="L258" s="178"/>
      <c r="M258" s="178"/>
      <c r="N258" s="178" t="s">
        <v>54</v>
      </c>
      <c r="O258" s="293">
        <v>4.3</v>
      </c>
      <c r="P258" s="293"/>
      <c r="Q258" s="293"/>
      <c r="R258" s="208" t="s">
        <v>56</v>
      </c>
      <c r="S258" s="207"/>
      <c r="T258" s="207"/>
      <c r="U258" s="207"/>
      <c r="V258" s="178"/>
      <c r="W258" s="207"/>
      <c r="X258" s="207"/>
      <c r="Y258" s="207"/>
      <c r="Z258" s="178"/>
      <c r="AA258" s="207"/>
      <c r="AB258" s="207"/>
      <c r="AC258" s="207"/>
      <c r="AD258" s="178"/>
      <c r="AE258" s="178" t="s">
        <v>55</v>
      </c>
      <c r="AF258" s="293">
        <v>0.05</v>
      </c>
      <c r="AG258" s="293"/>
      <c r="AH258" s="293"/>
      <c r="AI258" s="178"/>
      <c r="AJ258" s="293"/>
      <c r="AK258" s="293"/>
      <c r="AL258" s="293"/>
      <c r="AM258" s="178"/>
      <c r="AN258" s="178"/>
      <c r="AO258" s="178"/>
      <c r="AP258" s="178"/>
      <c r="AQ258" s="182"/>
      <c r="AR258" s="208" t="s">
        <v>57</v>
      </c>
      <c r="AS258" s="293">
        <f t="shared" si="8"/>
        <v>0.215</v>
      </c>
      <c r="AT258" s="293"/>
      <c r="AU258" s="293"/>
      <c r="AV258" s="186" t="s">
        <v>170</v>
      </c>
      <c r="AW258" s="182"/>
      <c r="AX258" s="180"/>
    </row>
    <row r="259" spans="1:50" s="98" customFormat="1" ht="12.75">
      <c r="A259" s="175"/>
      <c r="B259" s="185" t="s">
        <v>185</v>
      </c>
      <c r="C259" s="178"/>
      <c r="D259" s="178"/>
      <c r="E259" s="178"/>
      <c r="F259" s="178"/>
      <c r="G259" s="178"/>
      <c r="H259" s="178"/>
      <c r="I259" s="178"/>
      <c r="J259" s="178"/>
      <c r="K259" s="178"/>
      <c r="L259" s="178"/>
      <c r="M259" s="178"/>
      <c r="N259" s="178" t="s">
        <v>54</v>
      </c>
      <c r="O259" s="293">
        <v>19.149999999999999</v>
      </c>
      <c r="P259" s="293"/>
      <c r="Q259" s="293"/>
      <c r="R259" s="208" t="s">
        <v>56</v>
      </c>
      <c r="S259" s="207"/>
      <c r="T259" s="207"/>
      <c r="U259" s="207"/>
      <c r="V259" s="178"/>
      <c r="W259" s="207"/>
      <c r="X259" s="207"/>
      <c r="Y259" s="207"/>
      <c r="Z259" s="178"/>
      <c r="AA259" s="207"/>
      <c r="AB259" s="207"/>
      <c r="AC259" s="207"/>
      <c r="AD259" s="178"/>
      <c r="AE259" s="178" t="s">
        <v>55</v>
      </c>
      <c r="AF259" s="293">
        <v>0.05</v>
      </c>
      <c r="AG259" s="293"/>
      <c r="AH259" s="293"/>
      <c r="AI259" s="178"/>
      <c r="AJ259" s="293"/>
      <c r="AK259" s="293"/>
      <c r="AL259" s="293"/>
      <c r="AM259" s="178"/>
      <c r="AN259" s="178"/>
      <c r="AO259" s="178"/>
      <c r="AP259" s="178"/>
      <c r="AQ259" s="182"/>
      <c r="AR259" s="208" t="s">
        <v>57</v>
      </c>
      <c r="AS259" s="293">
        <f t="shared" si="8"/>
        <v>0.95750000000000002</v>
      </c>
      <c r="AT259" s="293"/>
      <c r="AU259" s="293"/>
      <c r="AV259" s="186" t="s">
        <v>170</v>
      </c>
      <c r="AW259" s="182"/>
      <c r="AX259" s="180"/>
    </row>
    <row r="260" spans="1:50" s="98" customFormat="1" ht="12.75">
      <c r="A260" s="175"/>
      <c r="B260" s="185" t="s">
        <v>186</v>
      </c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 t="s">
        <v>54</v>
      </c>
      <c r="O260" s="293">
        <v>2.0699999999999998</v>
      </c>
      <c r="P260" s="293"/>
      <c r="Q260" s="293"/>
      <c r="R260" s="208" t="s">
        <v>56</v>
      </c>
      <c r="S260" s="207"/>
      <c r="T260" s="207"/>
      <c r="U260" s="207"/>
      <c r="V260" s="178"/>
      <c r="W260" s="207"/>
      <c r="X260" s="207"/>
      <c r="Y260" s="207"/>
      <c r="Z260" s="178"/>
      <c r="AA260" s="207"/>
      <c r="AB260" s="207"/>
      <c r="AC260" s="207"/>
      <c r="AD260" s="178"/>
      <c r="AE260" s="178" t="s">
        <v>55</v>
      </c>
      <c r="AF260" s="293">
        <v>0.05</v>
      </c>
      <c r="AG260" s="293"/>
      <c r="AH260" s="293"/>
      <c r="AI260" s="178"/>
      <c r="AJ260" s="293"/>
      <c r="AK260" s="293"/>
      <c r="AL260" s="293"/>
      <c r="AM260" s="178"/>
      <c r="AN260" s="178"/>
      <c r="AO260" s="178"/>
      <c r="AP260" s="178"/>
      <c r="AQ260" s="182"/>
      <c r="AR260" s="208" t="s">
        <v>57</v>
      </c>
      <c r="AS260" s="293">
        <f t="shared" si="8"/>
        <v>0.10349999999999999</v>
      </c>
      <c r="AT260" s="293"/>
      <c r="AU260" s="293"/>
      <c r="AV260" s="186" t="s">
        <v>170</v>
      </c>
      <c r="AW260" s="182"/>
      <c r="AX260" s="180"/>
    </row>
    <row r="261" spans="1:50" s="98" customFormat="1" ht="12.75">
      <c r="A261" s="175"/>
      <c r="B261" s="185" t="s">
        <v>187</v>
      </c>
      <c r="C261" s="178"/>
      <c r="D261" s="178"/>
      <c r="E261" s="178"/>
      <c r="F261" s="178"/>
      <c r="G261" s="178"/>
      <c r="H261" s="178"/>
      <c r="I261" s="178"/>
      <c r="J261" s="178"/>
      <c r="K261" s="178"/>
      <c r="L261" s="178"/>
      <c r="M261" s="178"/>
      <c r="N261" s="178" t="s">
        <v>54</v>
      </c>
      <c r="O261" s="293">
        <v>1.83</v>
      </c>
      <c r="P261" s="293"/>
      <c r="Q261" s="293"/>
      <c r="R261" s="208" t="s">
        <v>56</v>
      </c>
      <c r="S261" s="207"/>
      <c r="T261" s="207"/>
      <c r="U261" s="207"/>
      <c r="V261" s="178"/>
      <c r="W261" s="207"/>
      <c r="X261" s="207"/>
      <c r="Y261" s="207"/>
      <c r="Z261" s="178"/>
      <c r="AA261" s="207"/>
      <c r="AB261" s="207"/>
      <c r="AC261" s="207"/>
      <c r="AD261" s="178"/>
      <c r="AE261" s="178" t="s">
        <v>55</v>
      </c>
      <c r="AF261" s="293">
        <v>0.05</v>
      </c>
      <c r="AG261" s="293"/>
      <c r="AH261" s="293"/>
      <c r="AI261" s="178"/>
      <c r="AJ261" s="293"/>
      <c r="AK261" s="293"/>
      <c r="AL261" s="293"/>
      <c r="AM261" s="178"/>
      <c r="AN261" s="178"/>
      <c r="AO261" s="178"/>
      <c r="AP261" s="178"/>
      <c r="AQ261" s="182"/>
      <c r="AR261" s="208" t="s">
        <v>57</v>
      </c>
      <c r="AS261" s="293">
        <f t="shared" si="8"/>
        <v>9.1500000000000012E-2</v>
      </c>
      <c r="AT261" s="293"/>
      <c r="AU261" s="293"/>
      <c r="AV261" s="186" t="s">
        <v>170</v>
      </c>
      <c r="AW261" s="182"/>
      <c r="AX261" s="180"/>
    </row>
    <row r="262" spans="1:50" s="98" customFormat="1" ht="12.75">
      <c r="A262" s="175"/>
      <c r="B262" s="185" t="s">
        <v>188</v>
      </c>
      <c r="C262" s="178"/>
      <c r="D262" s="178"/>
      <c r="E262" s="178"/>
      <c r="F262" s="178"/>
      <c r="G262" s="178"/>
      <c r="H262" s="178"/>
      <c r="I262" s="178"/>
      <c r="J262" s="178"/>
      <c r="K262" s="178"/>
      <c r="L262" s="178"/>
      <c r="M262" s="178"/>
      <c r="N262" s="178" t="s">
        <v>54</v>
      </c>
      <c r="O262" s="293">
        <v>1.1100000000000001</v>
      </c>
      <c r="P262" s="293"/>
      <c r="Q262" s="293"/>
      <c r="R262" s="208" t="s">
        <v>56</v>
      </c>
      <c r="S262" s="207"/>
      <c r="T262" s="207"/>
      <c r="U262" s="207"/>
      <c r="V262" s="178"/>
      <c r="W262" s="207"/>
      <c r="X262" s="207"/>
      <c r="Y262" s="207"/>
      <c r="Z262" s="178"/>
      <c r="AA262" s="207"/>
      <c r="AB262" s="207"/>
      <c r="AC262" s="207"/>
      <c r="AD262" s="178"/>
      <c r="AE262" s="178" t="s">
        <v>55</v>
      </c>
      <c r="AF262" s="293">
        <v>0.05</v>
      </c>
      <c r="AG262" s="293"/>
      <c r="AH262" s="293"/>
      <c r="AI262" s="178"/>
      <c r="AJ262" s="293"/>
      <c r="AK262" s="293"/>
      <c r="AL262" s="293"/>
      <c r="AM262" s="178"/>
      <c r="AN262" s="178"/>
      <c r="AO262" s="178"/>
      <c r="AP262" s="178"/>
      <c r="AQ262" s="182"/>
      <c r="AR262" s="208" t="s">
        <v>57</v>
      </c>
      <c r="AS262" s="293">
        <f>O262*AF262</f>
        <v>5.5500000000000008E-2</v>
      </c>
      <c r="AT262" s="293"/>
      <c r="AU262" s="293"/>
      <c r="AV262" s="186" t="s">
        <v>170</v>
      </c>
      <c r="AW262" s="182"/>
      <c r="AX262" s="180"/>
    </row>
    <row r="263" spans="1:50" s="98" customFormat="1" ht="12.75">
      <c r="A263" s="175"/>
      <c r="B263" s="185" t="s">
        <v>189</v>
      </c>
      <c r="C263" s="178"/>
      <c r="D263" s="178"/>
      <c r="E263" s="178"/>
      <c r="F263" s="178"/>
      <c r="G263" s="178"/>
      <c r="H263" s="178"/>
      <c r="I263" s="178"/>
      <c r="J263" s="178"/>
      <c r="K263" s="178"/>
      <c r="L263" s="178"/>
      <c r="M263" s="178"/>
      <c r="N263" s="178" t="s">
        <v>54</v>
      </c>
      <c r="O263" s="293">
        <v>0.91</v>
      </c>
      <c r="P263" s="293"/>
      <c r="Q263" s="293"/>
      <c r="R263" s="208" t="s">
        <v>56</v>
      </c>
      <c r="S263" s="207"/>
      <c r="T263" s="207"/>
      <c r="U263" s="207"/>
      <c r="V263" s="178"/>
      <c r="W263" s="207"/>
      <c r="X263" s="207"/>
      <c r="Y263" s="207"/>
      <c r="Z263" s="178"/>
      <c r="AA263" s="207"/>
      <c r="AB263" s="207"/>
      <c r="AC263" s="207"/>
      <c r="AD263" s="178"/>
      <c r="AE263" s="178" t="s">
        <v>55</v>
      </c>
      <c r="AF263" s="293">
        <v>0.05</v>
      </c>
      <c r="AG263" s="293"/>
      <c r="AH263" s="293"/>
      <c r="AI263" s="178"/>
      <c r="AJ263" s="293"/>
      <c r="AK263" s="293"/>
      <c r="AL263" s="293"/>
      <c r="AM263" s="178"/>
      <c r="AN263" s="178"/>
      <c r="AO263" s="178"/>
      <c r="AP263" s="178"/>
      <c r="AQ263" s="182"/>
      <c r="AR263" s="208" t="s">
        <v>57</v>
      </c>
      <c r="AS263" s="293">
        <f t="shared" si="8"/>
        <v>4.5500000000000006E-2</v>
      </c>
      <c r="AT263" s="293"/>
      <c r="AU263" s="293"/>
      <c r="AV263" s="186" t="s">
        <v>170</v>
      </c>
      <c r="AW263" s="182"/>
      <c r="AX263" s="180"/>
    </row>
    <row r="264" spans="1:50" s="98" customFormat="1" ht="12.75">
      <c r="A264" s="175"/>
      <c r="B264" s="185" t="s">
        <v>190</v>
      </c>
      <c r="C264" s="178"/>
      <c r="D264" s="178"/>
      <c r="E264" s="178"/>
      <c r="F264" s="178"/>
      <c r="G264" s="178"/>
      <c r="H264" s="178"/>
      <c r="I264" s="178"/>
      <c r="J264" s="178"/>
      <c r="K264" s="178"/>
      <c r="L264" s="178"/>
      <c r="M264" s="178"/>
      <c r="N264" s="178" t="s">
        <v>54</v>
      </c>
      <c r="O264" s="293">
        <v>4.1100000000000003</v>
      </c>
      <c r="P264" s="293"/>
      <c r="Q264" s="293"/>
      <c r="R264" s="208" t="s">
        <v>56</v>
      </c>
      <c r="S264" s="207"/>
      <c r="T264" s="207"/>
      <c r="U264" s="207"/>
      <c r="V264" s="178"/>
      <c r="W264" s="207"/>
      <c r="X264" s="207"/>
      <c r="Y264" s="207"/>
      <c r="Z264" s="178"/>
      <c r="AA264" s="207"/>
      <c r="AB264" s="207"/>
      <c r="AC264" s="207"/>
      <c r="AD264" s="178"/>
      <c r="AE264" s="178" t="s">
        <v>55</v>
      </c>
      <c r="AF264" s="293">
        <v>0.05</v>
      </c>
      <c r="AG264" s="293"/>
      <c r="AH264" s="293"/>
      <c r="AI264" s="178"/>
      <c r="AJ264" s="293"/>
      <c r="AK264" s="293"/>
      <c r="AL264" s="293"/>
      <c r="AM264" s="178"/>
      <c r="AN264" s="178"/>
      <c r="AO264" s="178"/>
      <c r="AP264" s="178"/>
      <c r="AQ264" s="182"/>
      <c r="AR264" s="208" t="s">
        <v>57</v>
      </c>
      <c r="AS264" s="293">
        <f t="shared" si="8"/>
        <v>0.20550000000000002</v>
      </c>
      <c r="AT264" s="293"/>
      <c r="AU264" s="293"/>
      <c r="AV264" s="186" t="s">
        <v>170</v>
      </c>
      <c r="AW264" s="182"/>
      <c r="AX264" s="180"/>
    </row>
    <row r="265" spans="1:50" s="98" customFormat="1" ht="12.75">
      <c r="A265" s="175"/>
      <c r="B265" s="185" t="s">
        <v>191</v>
      </c>
      <c r="C265" s="178"/>
      <c r="D265" s="178"/>
      <c r="E265" s="178"/>
      <c r="F265" s="178"/>
      <c r="G265" s="178"/>
      <c r="H265" s="178"/>
      <c r="I265" s="178"/>
      <c r="J265" s="178"/>
      <c r="K265" s="178"/>
      <c r="L265" s="178"/>
      <c r="M265" s="178"/>
      <c r="N265" s="178" t="s">
        <v>54</v>
      </c>
      <c r="O265" s="293">
        <v>2.41</v>
      </c>
      <c r="P265" s="293"/>
      <c r="Q265" s="293"/>
      <c r="R265" s="208" t="s">
        <v>56</v>
      </c>
      <c r="S265" s="207"/>
      <c r="T265" s="207"/>
      <c r="U265" s="207"/>
      <c r="V265" s="178"/>
      <c r="W265" s="207"/>
      <c r="X265" s="207"/>
      <c r="Y265" s="207"/>
      <c r="Z265" s="178"/>
      <c r="AA265" s="207"/>
      <c r="AB265" s="207"/>
      <c r="AC265" s="207"/>
      <c r="AD265" s="178"/>
      <c r="AE265" s="178" t="s">
        <v>55</v>
      </c>
      <c r="AF265" s="293">
        <v>0.05</v>
      </c>
      <c r="AG265" s="293"/>
      <c r="AH265" s="293"/>
      <c r="AI265" s="178"/>
      <c r="AJ265" s="293"/>
      <c r="AK265" s="293"/>
      <c r="AL265" s="293"/>
      <c r="AM265" s="178"/>
      <c r="AN265" s="178"/>
      <c r="AO265" s="178"/>
      <c r="AP265" s="178"/>
      <c r="AQ265" s="182"/>
      <c r="AR265" s="208" t="s">
        <v>57</v>
      </c>
      <c r="AS265" s="293">
        <f t="shared" si="8"/>
        <v>0.12050000000000001</v>
      </c>
      <c r="AT265" s="293"/>
      <c r="AU265" s="293"/>
      <c r="AV265" s="186" t="s">
        <v>170</v>
      </c>
      <c r="AW265" s="182"/>
      <c r="AX265" s="180"/>
    </row>
    <row r="266" spans="1:50" s="98" customFormat="1" ht="12.75">
      <c r="A266" s="175"/>
      <c r="B266" s="185" t="s">
        <v>192</v>
      </c>
      <c r="C266" s="178"/>
      <c r="D266" s="178"/>
      <c r="E266" s="178"/>
      <c r="F266" s="178"/>
      <c r="G266" s="178"/>
      <c r="H266" s="178"/>
      <c r="I266" s="178"/>
      <c r="J266" s="178"/>
      <c r="K266" s="178"/>
      <c r="L266" s="178"/>
      <c r="M266" s="178"/>
      <c r="N266" s="178" t="s">
        <v>54</v>
      </c>
      <c r="O266" s="293">
        <v>1.88</v>
      </c>
      <c r="P266" s="293"/>
      <c r="Q266" s="293"/>
      <c r="R266" s="208" t="s">
        <v>56</v>
      </c>
      <c r="S266" s="207"/>
      <c r="T266" s="207"/>
      <c r="U266" s="207"/>
      <c r="V266" s="178"/>
      <c r="W266" s="207"/>
      <c r="X266" s="207"/>
      <c r="Y266" s="207"/>
      <c r="Z266" s="178"/>
      <c r="AA266" s="207"/>
      <c r="AB266" s="207"/>
      <c r="AC266" s="207"/>
      <c r="AD266" s="178"/>
      <c r="AE266" s="178" t="s">
        <v>55</v>
      </c>
      <c r="AF266" s="293">
        <v>0.05</v>
      </c>
      <c r="AG266" s="293"/>
      <c r="AH266" s="293"/>
      <c r="AI266" s="178"/>
      <c r="AJ266" s="293"/>
      <c r="AK266" s="293"/>
      <c r="AL266" s="293"/>
      <c r="AM266" s="178"/>
      <c r="AN266" s="178"/>
      <c r="AO266" s="178"/>
      <c r="AP266" s="178"/>
      <c r="AQ266" s="182"/>
      <c r="AR266" s="208" t="s">
        <v>57</v>
      </c>
      <c r="AS266" s="293">
        <f t="shared" si="8"/>
        <v>9.4E-2</v>
      </c>
      <c r="AT266" s="293"/>
      <c r="AU266" s="293"/>
      <c r="AV266" s="186" t="s">
        <v>170</v>
      </c>
      <c r="AW266" s="182"/>
      <c r="AX266" s="180"/>
    </row>
    <row r="267" spans="1:50" s="98" customFormat="1" ht="12.75">
      <c r="A267" s="175"/>
      <c r="B267" s="185" t="s">
        <v>193</v>
      </c>
      <c r="C267" s="178"/>
      <c r="D267" s="178"/>
      <c r="E267" s="178"/>
      <c r="F267" s="178"/>
      <c r="G267" s="178"/>
      <c r="H267" s="178"/>
      <c r="I267" s="178"/>
      <c r="J267" s="178"/>
      <c r="K267" s="178"/>
      <c r="L267" s="178"/>
      <c r="M267" s="178"/>
      <c r="N267" s="178" t="s">
        <v>54</v>
      </c>
      <c r="O267" s="293">
        <v>2.9</v>
      </c>
      <c r="P267" s="293"/>
      <c r="Q267" s="293"/>
      <c r="R267" s="208" t="s">
        <v>56</v>
      </c>
      <c r="S267" s="207"/>
      <c r="T267" s="207"/>
      <c r="U267" s="207"/>
      <c r="V267" s="178"/>
      <c r="W267" s="207"/>
      <c r="X267" s="207"/>
      <c r="Y267" s="207"/>
      <c r="Z267" s="178"/>
      <c r="AA267" s="207"/>
      <c r="AB267" s="207"/>
      <c r="AC267" s="207"/>
      <c r="AD267" s="178"/>
      <c r="AE267" s="178" t="s">
        <v>55</v>
      </c>
      <c r="AF267" s="293">
        <v>0.05</v>
      </c>
      <c r="AG267" s="293"/>
      <c r="AH267" s="293"/>
      <c r="AI267" s="178"/>
      <c r="AJ267" s="293"/>
      <c r="AK267" s="293"/>
      <c r="AL267" s="293"/>
      <c r="AM267" s="178"/>
      <c r="AN267" s="178"/>
      <c r="AO267" s="178"/>
      <c r="AP267" s="178"/>
      <c r="AQ267" s="182"/>
      <c r="AR267" s="208" t="s">
        <v>57</v>
      </c>
      <c r="AS267" s="293">
        <f t="shared" si="8"/>
        <v>0.14499999999999999</v>
      </c>
      <c r="AT267" s="293"/>
      <c r="AU267" s="293"/>
      <c r="AV267" s="186" t="s">
        <v>170</v>
      </c>
      <c r="AW267" s="182"/>
      <c r="AX267" s="180"/>
    </row>
    <row r="268" spans="1:50" s="98" customFormat="1" ht="12.75">
      <c r="A268" s="175"/>
      <c r="B268" s="185" t="s">
        <v>194</v>
      </c>
      <c r="C268" s="178"/>
      <c r="D268" s="178"/>
      <c r="E268" s="178"/>
      <c r="F268" s="178"/>
      <c r="G268" s="178"/>
      <c r="H268" s="178"/>
      <c r="I268" s="178"/>
      <c r="J268" s="178"/>
      <c r="K268" s="178"/>
      <c r="L268" s="178"/>
      <c r="M268" s="178"/>
      <c r="N268" s="178" t="s">
        <v>54</v>
      </c>
      <c r="O268" s="293">
        <v>2.0699999999999998</v>
      </c>
      <c r="P268" s="293"/>
      <c r="Q268" s="293"/>
      <c r="R268" s="208" t="s">
        <v>56</v>
      </c>
      <c r="S268" s="207"/>
      <c r="T268" s="207"/>
      <c r="U268" s="207"/>
      <c r="V268" s="178"/>
      <c r="W268" s="207"/>
      <c r="X268" s="207"/>
      <c r="Y268" s="207"/>
      <c r="Z268" s="178"/>
      <c r="AA268" s="207"/>
      <c r="AB268" s="207"/>
      <c r="AC268" s="207"/>
      <c r="AD268" s="178"/>
      <c r="AE268" s="178" t="s">
        <v>55</v>
      </c>
      <c r="AF268" s="293">
        <v>0.05</v>
      </c>
      <c r="AG268" s="293"/>
      <c r="AH268" s="293"/>
      <c r="AI268" s="178"/>
      <c r="AJ268" s="293"/>
      <c r="AK268" s="293"/>
      <c r="AL268" s="293"/>
      <c r="AM268" s="178"/>
      <c r="AN268" s="178"/>
      <c r="AO268" s="178"/>
      <c r="AP268" s="178"/>
      <c r="AQ268" s="182"/>
      <c r="AR268" s="208" t="s">
        <v>57</v>
      </c>
      <c r="AS268" s="293">
        <f t="shared" si="8"/>
        <v>0.10349999999999999</v>
      </c>
      <c r="AT268" s="293"/>
      <c r="AU268" s="293"/>
      <c r="AV268" s="186" t="s">
        <v>170</v>
      </c>
      <c r="AW268" s="182"/>
      <c r="AX268" s="180"/>
    </row>
    <row r="269" spans="1:50" s="98" customFormat="1" ht="12.75">
      <c r="A269" s="175"/>
      <c r="B269" s="185" t="s">
        <v>195</v>
      </c>
      <c r="C269" s="178"/>
      <c r="D269" s="178"/>
      <c r="E269" s="178"/>
      <c r="F269" s="178"/>
      <c r="G269" s="178"/>
      <c r="H269" s="178"/>
      <c r="I269" s="178"/>
      <c r="J269" s="178"/>
      <c r="K269" s="178"/>
      <c r="L269" s="178"/>
      <c r="M269" s="178"/>
      <c r="N269" s="178" t="s">
        <v>54</v>
      </c>
      <c r="O269" s="293">
        <v>1.27</v>
      </c>
      <c r="P269" s="293"/>
      <c r="Q269" s="293"/>
      <c r="R269" s="208" t="s">
        <v>56</v>
      </c>
      <c r="S269" s="207"/>
      <c r="T269" s="207"/>
      <c r="U269" s="207"/>
      <c r="V269" s="178"/>
      <c r="W269" s="207"/>
      <c r="X269" s="207"/>
      <c r="Y269" s="207"/>
      <c r="Z269" s="178"/>
      <c r="AA269" s="207"/>
      <c r="AB269" s="207"/>
      <c r="AC269" s="207"/>
      <c r="AD269" s="178"/>
      <c r="AE269" s="178" t="s">
        <v>55</v>
      </c>
      <c r="AF269" s="293">
        <v>0.05</v>
      </c>
      <c r="AG269" s="293"/>
      <c r="AH269" s="293"/>
      <c r="AI269" s="178"/>
      <c r="AJ269" s="293"/>
      <c r="AK269" s="293"/>
      <c r="AL269" s="293"/>
      <c r="AM269" s="178"/>
      <c r="AN269" s="178"/>
      <c r="AO269" s="178"/>
      <c r="AP269" s="178"/>
      <c r="AQ269" s="182"/>
      <c r="AR269" s="208" t="s">
        <v>57</v>
      </c>
      <c r="AS269" s="293">
        <f t="shared" si="8"/>
        <v>6.3500000000000001E-2</v>
      </c>
      <c r="AT269" s="293"/>
      <c r="AU269" s="293"/>
      <c r="AV269" s="186" t="s">
        <v>170</v>
      </c>
      <c r="AW269" s="182"/>
      <c r="AX269" s="180"/>
    </row>
    <row r="270" spans="1:50" s="98" customFormat="1" ht="12.75">
      <c r="A270" s="175"/>
      <c r="B270" s="185" t="s">
        <v>196</v>
      </c>
      <c r="C270" s="178"/>
      <c r="D270" s="178"/>
      <c r="E270" s="178"/>
      <c r="F270" s="178"/>
      <c r="G270" s="178"/>
      <c r="H270" s="178"/>
      <c r="I270" s="178"/>
      <c r="J270" s="178"/>
      <c r="K270" s="178"/>
      <c r="L270" s="178"/>
      <c r="M270" s="178"/>
      <c r="N270" s="178" t="s">
        <v>54</v>
      </c>
      <c r="O270" s="293">
        <v>10.61</v>
      </c>
      <c r="P270" s="293"/>
      <c r="Q270" s="293"/>
      <c r="R270" s="208" t="s">
        <v>56</v>
      </c>
      <c r="S270" s="207"/>
      <c r="T270" s="207"/>
      <c r="U270" s="207"/>
      <c r="V270" s="178"/>
      <c r="W270" s="207"/>
      <c r="X270" s="207"/>
      <c r="Y270" s="207"/>
      <c r="Z270" s="178"/>
      <c r="AA270" s="207"/>
      <c r="AB270" s="207"/>
      <c r="AC270" s="207"/>
      <c r="AD270" s="178"/>
      <c r="AE270" s="178" t="s">
        <v>55</v>
      </c>
      <c r="AF270" s="293">
        <v>0.05</v>
      </c>
      <c r="AG270" s="293"/>
      <c r="AH270" s="293"/>
      <c r="AI270" s="178"/>
      <c r="AJ270" s="293"/>
      <c r="AK270" s="293"/>
      <c r="AL270" s="293"/>
      <c r="AM270" s="178"/>
      <c r="AN270" s="178"/>
      <c r="AO270" s="178"/>
      <c r="AP270" s="178"/>
      <c r="AQ270" s="182"/>
      <c r="AR270" s="208" t="s">
        <v>57</v>
      </c>
      <c r="AS270" s="293">
        <f t="shared" si="8"/>
        <v>0.53049999999999997</v>
      </c>
      <c r="AT270" s="293"/>
      <c r="AU270" s="293"/>
      <c r="AV270" s="186" t="s">
        <v>170</v>
      </c>
      <c r="AW270" s="182"/>
      <c r="AX270" s="180"/>
    </row>
    <row r="271" spans="1:50" s="98" customFormat="1" ht="12.75">
      <c r="A271" s="175"/>
      <c r="B271" s="185" t="s">
        <v>197</v>
      </c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 t="s">
        <v>54</v>
      </c>
      <c r="O271" s="293">
        <v>1.44</v>
      </c>
      <c r="P271" s="293"/>
      <c r="Q271" s="293"/>
      <c r="R271" s="208" t="s">
        <v>56</v>
      </c>
      <c r="S271" s="207"/>
      <c r="T271" s="207"/>
      <c r="U271" s="207"/>
      <c r="V271" s="178"/>
      <c r="W271" s="207"/>
      <c r="X271" s="207"/>
      <c r="Y271" s="207"/>
      <c r="Z271" s="178"/>
      <c r="AA271" s="207"/>
      <c r="AB271" s="207"/>
      <c r="AC271" s="207"/>
      <c r="AD271" s="178"/>
      <c r="AE271" s="178" t="s">
        <v>55</v>
      </c>
      <c r="AF271" s="293">
        <v>0.05</v>
      </c>
      <c r="AG271" s="293"/>
      <c r="AH271" s="293"/>
      <c r="AI271" s="178"/>
      <c r="AJ271" s="293"/>
      <c r="AK271" s="293"/>
      <c r="AL271" s="293"/>
      <c r="AM271" s="178"/>
      <c r="AN271" s="178"/>
      <c r="AO271" s="178"/>
      <c r="AP271" s="178"/>
      <c r="AQ271" s="182"/>
      <c r="AR271" s="208" t="s">
        <v>57</v>
      </c>
      <c r="AS271" s="293">
        <f t="shared" si="8"/>
        <v>7.1999999999999995E-2</v>
      </c>
      <c r="AT271" s="293"/>
      <c r="AU271" s="293"/>
      <c r="AV271" s="186" t="s">
        <v>170</v>
      </c>
      <c r="AW271" s="182"/>
      <c r="AX271" s="180"/>
    </row>
    <row r="272" spans="1:50" s="98" customFormat="1" ht="12.75">
      <c r="A272" s="175"/>
      <c r="B272" s="185" t="s">
        <v>198</v>
      </c>
      <c r="C272" s="178"/>
      <c r="D272" s="178"/>
      <c r="E272" s="178"/>
      <c r="F272" s="178"/>
      <c r="G272" s="178"/>
      <c r="H272" s="178"/>
      <c r="I272" s="178"/>
      <c r="J272" s="178"/>
      <c r="K272" s="178"/>
      <c r="L272" s="178"/>
      <c r="M272" s="178"/>
      <c r="N272" s="178" t="s">
        <v>54</v>
      </c>
      <c r="O272" s="293">
        <v>1.72</v>
      </c>
      <c r="P272" s="293"/>
      <c r="Q272" s="293"/>
      <c r="R272" s="208" t="s">
        <v>56</v>
      </c>
      <c r="S272" s="207"/>
      <c r="T272" s="207"/>
      <c r="U272" s="207"/>
      <c r="V272" s="178"/>
      <c r="W272" s="207"/>
      <c r="X272" s="207"/>
      <c r="Y272" s="207"/>
      <c r="Z272" s="178"/>
      <c r="AA272" s="207"/>
      <c r="AB272" s="207"/>
      <c r="AC272" s="207"/>
      <c r="AD272" s="178"/>
      <c r="AE272" s="178" t="s">
        <v>55</v>
      </c>
      <c r="AF272" s="293">
        <v>0.05</v>
      </c>
      <c r="AG272" s="293"/>
      <c r="AH272" s="293"/>
      <c r="AI272" s="178"/>
      <c r="AJ272" s="293"/>
      <c r="AK272" s="293"/>
      <c r="AL272" s="293"/>
      <c r="AM272" s="178"/>
      <c r="AN272" s="178"/>
      <c r="AO272" s="178"/>
      <c r="AP272" s="178"/>
      <c r="AQ272" s="182"/>
      <c r="AR272" s="208" t="s">
        <v>57</v>
      </c>
      <c r="AS272" s="293">
        <f t="shared" si="8"/>
        <v>8.6000000000000007E-2</v>
      </c>
      <c r="AT272" s="293"/>
      <c r="AU272" s="293"/>
      <c r="AV272" s="186" t="s">
        <v>170</v>
      </c>
      <c r="AW272" s="182"/>
      <c r="AX272" s="180"/>
    </row>
    <row r="273" spans="1:50" s="98" customFormat="1" ht="12.75">
      <c r="A273" s="175"/>
      <c r="B273" s="185" t="s">
        <v>199</v>
      </c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 t="s">
        <v>54</v>
      </c>
      <c r="O273" s="293">
        <v>1.1200000000000001</v>
      </c>
      <c r="P273" s="293"/>
      <c r="Q273" s="293"/>
      <c r="R273" s="208" t="s">
        <v>56</v>
      </c>
      <c r="S273" s="207"/>
      <c r="T273" s="207"/>
      <c r="U273" s="207"/>
      <c r="V273" s="178"/>
      <c r="W273" s="207"/>
      <c r="X273" s="207"/>
      <c r="Y273" s="207"/>
      <c r="Z273" s="178"/>
      <c r="AA273" s="207"/>
      <c r="AB273" s="207"/>
      <c r="AC273" s="207"/>
      <c r="AD273" s="178"/>
      <c r="AE273" s="178" t="s">
        <v>55</v>
      </c>
      <c r="AF273" s="293">
        <v>0.05</v>
      </c>
      <c r="AG273" s="293"/>
      <c r="AH273" s="293"/>
      <c r="AI273" s="178"/>
      <c r="AJ273" s="293"/>
      <c r="AK273" s="293"/>
      <c r="AL273" s="293"/>
      <c r="AM273" s="178"/>
      <c r="AN273" s="178"/>
      <c r="AO273" s="178"/>
      <c r="AP273" s="178"/>
      <c r="AQ273" s="182"/>
      <c r="AR273" s="208" t="s">
        <v>57</v>
      </c>
      <c r="AS273" s="293">
        <f t="shared" si="8"/>
        <v>5.6000000000000008E-2</v>
      </c>
      <c r="AT273" s="293"/>
      <c r="AU273" s="293"/>
      <c r="AV273" s="186" t="s">
        <v>170</v>
      </c>
      <c r="AW273" s="182"/>
      <c r="AX273" s="180"/>
    </row>
    <row r="274" spans="1:50" s="98" customFormat="1" ht="12.75">
      <c r="A274" s="175"/>
      <c r="B274" s="185" t="s">
        <v>200</v>
      </c>
      <c r="C274" s="178"/>
      <c r="D274" s="178"/>
      <c r="E274" s="178"/>
      <c r="F274" s="178"/>
      <c r="G274" s="178"/>
      <c r="H274" s="178"/>
      <c r="I274" s="178"/>
      <c r="J274" s="178"/>
      <c r="K274" s="178"/>
      <c r="L274" s="178"/>
      <c r="M274" s="178"/>
      <c r="N274" s="178" t="s">
        <v>54</v>
      </c>
      <c r="O274" s="293">
        <v>2.2799999999999998</v>
      </c>
      <c r="P274" s="293"/>
      <c r="Q274" s="293"/>
      <c r="R274" s="208" t="s">
        <v>56</v>
      </c>
      <c r="S274" s="207"/>
      <c r="T274" s="207"/>
      <c r="U274" s="207"/>
      <c r="V274" s="178"/>
      <c r="W274" s="207"/>
      <c r="X274" s="207"/>
      <c r="Y274" s="207"/>
      <c r="Z274" s="178"/>
      <c r="AA274" s="207"/>
      <c r="AB274" s="207"/>
      <c r="AC274" s="207"/>
      <c r="AD274" s="178"/>
      <c r="AE274" s="178" t="s">
        <v>55</v>
      </c>
      <c r="AF274" s="293">
        <v>0.05</v>
      </c>
      <c r="AG274" s="293"/>
      <c r="AH274" s="293"/>
      <c r="AI274" s="178"/>
      <c r="AJ274" s="293"/>
      <c r="AK274" s="293"/>
      <c r="AL274" s="293"/>
      <c r="AM274" s="178"/>
      <c r="AN274" s="178"/>
      <c r="AO274" s="178"/>
      <c r="AP274" s="178"/>
      <c r="AQ274" s="182"/>
      <c r="AR274" s="208" t="s">
        <v>57</v>
      </c>
      <c r="AS274" s="293">
        <f t="shared" si="8"/>
        <v>0.11399999999999999</v>
      </c>
      <c r="AT274" s="293"/>
      <c r="AU274" s="293"/>
      <c r="AV274" s="186" t="s">
        <v>170</v>
      </c>
      <c r="AW274" s="182"/>
      <c r="AX274" s="180"/>
    </row>
    <row r="275" spans="1:50" s="98" customFormat="1" ht="12.75">
      <c r="A275" s="175"/>
      <c r="B275" s="185" t="s">
        <v>201</v>
      </c>
      <c r="C275" s="178"/>
      <c r="D275" s="178"/>
      <c r="E275" s="178"/>
      <c r="F275" s="178"/>
      <c r="G275" s="178"/>
      <c r="H275" s="178"/>
      <c r="I275" s="178"/>
      <c r="J275" s="178"/>
      <c r="K275" s="178"/>
      <c r="L275" s="178"/>
      <c r="M275" s="178"/>
      <c r="N275" s="178" t="s">
        <v>54</v>
      </c>
      <c r="O275" s="293">
        <v>1.77</v>
      </c>
      <c r="P275" s="293"/>
      <c r="Q275" s="293"/>
      <c r="R275" s="208" t="s">
        <v>56</v>
      </c>
      <c r="S275" s="207"/>
      <c r="T275" s="207"/>
      <c r="U275" s="207"/>
      <c r="V275" s="178"/>
      <c r="W275" s="207"/>
      <c r="X275" s="207"/>
      <c r="Y275" s="207"/>
      <c r="Z275" s="178"/>
      <c r="AA275" s="207"/>
      <c r="AB275" s="207"/>
      <c r="AC275" s="207"/>
      <c r="AD275" s="178"/>
      <c r="AE275" s="178" t="s">
        <v>55</v>
      </c>
      <c r="AF275" s="293">
        <v>0.05</v>
      </c>
      <c r="AG275" s="293"/>
      <c r="AH275" s="293"/>
      <c r="AI275" s="178"/>
      <c r="AJ275" s="293"/>
      <c r="AK275" s="293"/>
      <c r="AL275" s="293"/>
      <c r="AM275" s="178"/>
      <c r="AN275" s="178"/>
      <c r="AO275" s="178"/>
      <c r="AP275" s="178"/>
      <c r="AQ275" s="182"/>
      <c r="AR275" s="208" t="s">
        <v>57</v>
      </c>
      <c r="AS275" s="293">
        <f t="shared" si="8"/>
        <v>8.8500000000000009E-2</v>
      </c>
      <c r="AT275" s="293"/>
      <c r="AU275" s="293"/>
      <c r="AV275" s="186" t="s">
        <v>170</v>
      </c>
      <c r="AW275" s="182"/>
      <c r="AX275" s="180"/>
    </row>
    <row r="276" spans="1:50" s="98" customFormat="1" ht="12.75">
      <c r="A276" s="175"/>
      <c r="B276" s="185" t="s">
        <v>202</v>
      </c>
      <c r="C276" s="178"/>
      <c r="D276" s="178"/>
      <c r="E276" s="178"/>
      <c r="F276" s="178"/>
      <c r="G276" s="178"/>
      <c r="H276" s="178"/>
      <c r="I276" s="178"/>
      <c r="J276" s="178"/>
      <c r="K276" s="178"/>
      <c r="L276" s="178"/>
      <c r="M276" s="178"/>
      <c r="N276" s="178" t="s">
        <v>54</v>
      </c>
      <c r="O276" s="293">
        <v>1.28</v>
      </c>
      <c r="P276" s="293"/>
      <c r="Q276" s="293"/>
      <c r="R276" s="208" t="s">
        <v>56</v>
      </c>
      <c r="S276" s="207"/>
      <c r="T276" s="207"/>
      <c r="U276" s="207"/>
      <c r="V276" s="178"/>
      <c r="W276" s="207"/>
      <c r="X276" s="207"/>
      <c r="Y276" s="207"/>
      <c r="Z276" s="178"/>
      <c r="AA276" s="207"/>
      <c r="AB276" s="207"/>
      <c r="AC276" s="207"/>
      <c r="AD276" s="178"/>
      <c r="AE276" s="178" t="s">
        <v>55</v>
      </c>
      <c r="AF276" s="293">
        <v>0.05</v>
      </c>
      <c r="AG276" s="293"/>
      <c r="AH276" s="293"/>
      <c r="AI276" s="178"/>
      <c r="AJ276" s="293"/>
      <c r="AK276" s="293"/>
      <c r="AL276" s="293"/>
      <c r="AM276" s="178"/>
      <c r="AN276" s="178"/>
      <c r="AO276" s="178"/>
      <c r="AP276" s="178"/>
      <c r="AQ276" s="182"/>
      <c r="AR276" s="208" t="s">
        <v>57</v>
      </c>
      <c r="AS276" s="293">
        <f t="shared" si="8"/>
        <v>6.4000000000000001E-2</v>
      </c>
      <c r="AT276" s="293"/>
      <c r="AU276" s="293"/>
      <c r="AV276" s="186" t="s">
        <v>170</v>
      </c>
      <c r="AW276" s="182"/>
      <c r="AX276" s="180"/>
    </row>
    <row r="277" spans="1:50" s="98" customFormat="1" ht="12.75">
      <c r="A277" s="175"/>
      <c r="B277" s="185" t="s">
        <v>203</v>
      </c>
      <c r="C277" s="178"/>
      <c r="D277" s="178"/>
      <c r="E277" s="178"/>
      <c r="F277" s="178"/>
      <c r="G277" s="178"/>
      <c r="H277" s="178"/>
      <c r="I277" s="178"/>
      <c r="J277" s="178"/>
      <c r="K277" s="178"/>
      <c r="L277" s="178"/>
      <c r="M277" s="178"/>
      <c r="N277" s="178" t="s">
        <v>54</v>
      </c>
      <c r="O277" s="293">
        <v>1.43</v>
      </c>
      <c r="P277" s="293"/>
      <c r="Q277" s="293"/>
      <c r="R277" s="208" t="s">
        <v>56</v>
      </c>
      <c r="S277" s="207"/>
      <c r="T277" s="207"/>
      <c r="U277" s="207"/>
      <c r="V277" s="178"/>
      <c r="W277" s="207"/>
      <c r="X277" s="207"/>
      <c r="Y277" s="207"/>
      <c r="Z277" s="178"/>
      <c r="AA277" s="207"/>
      <c r="AB277" s="207"/>
      <c r="AC277" s="207"/>
      <c r="AD277" s="178"/>
      <c r="AE277" s="178" t="s">
        <v>55</v>
      </c>
      <c r="AF277" s="293">
        <v>0.05</v>
      </c>
      <c r="AG277" s="293"/>
      <c r="AH277" s="293"/>
      <c r="AI277" s="178"/>
      <c r="AJ277" s="293"/>
      <c r="AK277" s="293"/>
      <c r="AL277" s="293"/>
      <c r="AM277" s="178"/>
      <c r="AN277" s="178"/>
      <c r="AO277" s="178"/>
      <c r="AP277" s="178"/>
      <c r="AQ277" s="182"/>
      <c r="AR277" s="208" t="s">
        <v>57</v>
      </c>
      <c r="AS277" s="293">
        <f t="shared" si="8"/>
        <v>7.1499999999999994E-2</v>
      </c>
      <c r="AT277" s="293"/>
      <c r="AU277" s="293"/>
      <c r="AV277" s="186" t="s">
        <v>170</v>
      </c>
      <c r="AW277" s="182"/>
      <c r="AX277" s="180"/>
    </row>
    <row r="278" spans="1:50" s="98" customFormat="1" ht="12.75">
      <c r="A278" s="175"/>
      <c r="B278" s="185" t="s">
        <v>204</v>
      </c>
      <c r="C278" s="178"/>
      <c r="D278" s="178"/>
      <c r="E278" s="178"/>
      <c r="F278" s="178"/>
      <c r="G278" s="178"/>
      <c r="H278" s="178"/>
      <c r="I278" s="178"/>
      <c r="J278" s="178"/>
      <c r="K278" s="178"/>
      <c r="L278" s="178"/>
      <c r="M278" s="178"/>
      <c r="N278" s="178" t="s">
        <v>54</v>
      </c>
      <c r="O278" s="293">
        <v>7.85</v>
      </c>
      <c r="P278" s="293"/>
      <c r="Q278" s="293"/>
      <c r="R278" s="208" t="s">
        <v>56</v>
      </c>
      <c r="S278" s="207"/>
      <c r="T278" s="207"/>
      <c r="U278" s="207"/>
      <c r="V278" s="178"/>
      <c r="W278" s="207"/>
      <c r="X278" s="207"/>
      <c r="Y278" s="207"/>
      <c r="Z278" s="178"/>
      <c r="AA278" s="207"/>
      <c r="AB278" s="207"/>
      <c r="AC278" s="207"/>
      <c r="AD278" s="178"/>
      <c r="AE278" s="178" t="s">
        <v>55</v>
      </c>
      <c r="AF278" s="293">
        <v>0.05</v>
      </c>
      <c r="AG278" s="293"/>
      <c r="AH278" s="293"/>
      <c r="AI278" s="178"/>
      <c r="AJ278" s="293"/>
      <c r="AK278" s="293"/>
      <c r="AL278" s="293"/>
      <c r="AM278" s="178"/>
      <c r="AN278" s="178"/>
      <c r="AO278" s="178"/>
      <c r="AP278" s="178"/>
      <c r="AQ278" s="182"/>
      <c r="AR278" s="208" t="s">
        <v>57</v>
      </c>
      <c r="AS278" s="293">
        <f t="shared" si="8"/>
        <v>0.39250000000000002</v>
      </c>
      <c r="AT278" s="293"/>
      <c r="AU278" s="293"/>
      <c r="AV278" s="186" t="s">
        <v>170</v>
      </c>
      <c r="AW278" s="182"/>
      <c r="AX278" s="180"/>
    </row>
    <row r="279" spans="1:50" s="98" customFormat="1" ht="12.75">
      <c r="A279" s="175"/>
      <c r="B279" s="185" t="s">
        <v>205</v>
      </c>
      <c r="C279" s="178"/>
      <c r="D279" s="178"/>
      <c r="E279" s="178"/>
      <c r="F279" s="178"/>
      <c r="G279" s="178"/>
      <c r="H279" s="178"/>
      <c r="I279" s="178"/>
      <c r="J279" s="178"/>
      <c r="K279" s="178"/>
      <c r="L279" s="178"/>
      <c r="M279" s="178"/>
      <c r="N279" s="178" t="s">
        <v>54</v>
      </c>
      <c r="O279" s="293">
        <v>7.85</v>
      </c>
      <c r="P279" s="293"/>
      <c r="Q279" s="293"/>
      <c r="R279" s="208" t="s">
        <v>56</v>
      </c>
      <c r="S279" s="207"/>
      <c r="T279" s="207"/>
      <c r="U279" s="207"/>
      <c r="V279" s="178"/>
      <c r="W279" s="207"/>
      <c r="X279" s="207"/>
      <c r="Y279" s="207"/>
      <c r="Z279" s="178"/>
      <c r="AA279" s="207"/>
      <c r="AB279" s="207"/>
      <c r="AC279" s="207"/>
      <c r="AD279" s="178"/>
      <c r="AE279" s="178" t="s">
        <v>55</v>
      </c>
      <c r="AF279" s="293">
        <v>0.05</v>
      </c>
      <c r="AG279" s="293"/>
      <c r="AH279" s="293"/>
      <c r="AI279" s="178"/>
      <c r="AJ279" s="293"/>
      <c r="AK279" s="293"/>
      <c r="AL279" s="293"/>
      <c r="AM279" s="178"/>
      <c r="AN279" s="178"/>
      <c r="AO279" s="178"/>
      <c r="AP279" s="178"/>
      <c r="AQ279" s="182"/>
      <c r="AR279" s="208" t="s">
        <v>57</v>
      </c>
      <c r="AS279" s="293">
        <f t="shared" si="8"/>
        <v>0.39250000000000002</v>
      </c>
      <c r="AT279" s="293"/>
      <c r="AU279" s="293"/>
      <c r="AV279" s="186" t="s">
        <v>170</v>
      </c>
      <c r="AW279" s="182"/>
      <c r="AX279" s="180"/>
    </row>
    <row r="280" spans="1:50" s="98" customFormat="1" ht="12.75">
      <c r="A280" s="175"/>
      <c r="B280" s="185" t="s">
        <v>206</v>
      </c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 t="s">
        <v>54</v>
      </c>
      <c r="O280" s="293">
        <v>131.38</v>
      </c>
      <c r="P280" s="293"/>
      <c r="Q280" s="293"/>
      <c r="R280" s="208" t="s">
        <v>56</v>
      </c>
      <c r="S280" s="207"/>
      <c r="T280" s="207"/>
      <c r="U280" s="207"/>
      <c r="V280" s="178"/>
      <c r="W280" s="207"/>
      <c r="X280" s="207"/>
      <c r="Y280" s="207"/>
      <c r="Z280" s="178"/>
      <c r="AA280" s="207"/>
      <c r="AB280" s="207"/>
      <c r="AC280" s="207"/>
      <c r="AD280" s="178"/>
      <c r="AE280" s="178" t="s">
        <v>55</v>
      </c>
      <c r="AF280" s="293">
        <v>0.05</v>
      </c>
      <c r="AG280" s="293"/>
      <c r="AH280" s="293"/>
      <c r="AI280" s="178"/>
      <c r="AJ280" s="293"/>
      <c r="AK280" s="293"/>
      <c r="AL280" s="293"/>
      <c r="AM280" s="178"/>
      <c r="AN280" s="178"/>
      <c r="AO280" s="178"/>
      <c r="AP280" s="178"/>
      <c r="AQ280" s="182"/>
      <c r="AR280" s="183" t="s">
        <v>57</v>
      </c>
      <c r="AS280" s="297">
        <f t="shared" si="8"/>
        <v>6.569</v>
      </c>
      <c r="AT280" s="297"/>
      <c r="AU280" s="297"/>
      <c r="AV280" s="184" t="s">
        <v>170</v>
      </c>
      <c r="AW280" s="182"/>
      <c r="AX280" s="180"/>
    </row>
    <row r="281" spans="1:50" s="98" customFormat="1" ht="12.75">
      <c r="A281" s="17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2"/>
      <c r="AB281" s="185"/>
      <c r="AC281" s="185"/>
      <c r="AD281" s="185"/>
      <c r="AE281" s="185"/>
      <c r="AF281" s="185"/>
      <c r="AG281" s="185"/>
      <c r="AH281" s="185"/>
      <c r="AI281" s="185"/>
      <c r="AJ281" s="185"/>
      <c r="AK281" s="185"/>
      <c r="AL281" s="185"/>
      <c r="AM281" s="185"/>
      <c r="AN281" s="185" t="s">
        <v>58</v>
      </c>
      <c r="AO281" s="185"/>
      <c r="AP281" s="185"/>
      <c r="AQ281" s="182"/>
      <c r="AR281" s="208" t="s">
        <v>57</v>
      </c>
      <c r="AS281" s="293">
        <f>AS248-(AS251+AS252+AS253+AS254+AS255+AS256+AS257+AS258+AS259+AS260+AS261+AS262+AS263+AS264+AS265+AS266+AS267+AS268+AS269+AS270+AS271+AS272+AS273+AS274+AS275+AS276+AS277+AS278+AS279+AS280)</f>
        <v>60.461000000000013</v>
      </c>
      <c r="AT281" s="293"/>
      <c r="AU281" s="293"/>
      <c r="AV281" s="186" t="str">
        <f>AV280</f>
        <v>m³</v>
      </c>
      <c r="AW281" s="182"/>
      <c r="AX281" s="180"/>
    </row>
    <row r="282" spans="1:50" s="98" customFormat="1" ht="12.75">
      <c r="A282" s="187"/>
      <c r="B282" s="202"/>
      <c r="C282" s="202"/>
      <c r="D282" s="202"/>
      <c r="E282" s="202"/>
      <c r="F282" s="202"/>
      <c r="G282" s="202"/>
      <c r="H282" s="202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179"/>
      <c r="AX282" s="180"/>
    </row>
    <row r="283" spans="1:50" s="98" customFormat="1" ht="12.75">
      <c r="A283" s="175" t="s">
        <v>61</v>
      </c>
      <c r="B283" s="294" t="str">
        <f>' Plan Orç. Total'!D40</f>
        <v>EXECUÇÃO E COMPACTAÇÃO DE BASE E OU SUB BASE PARA PAVIMENTAÇÃO DE BRITA GRADUADA SIMPLES - EXCLUSIVE CARGA E TRANSPORTE</v>
      </c>
      <c r="C283" s="294"/>
      <c r="D283" s="294"/>
      <c r="E283" s="294"/>
      <c r="F283" s="294"/>
      <c r="G283" s="294"/>
      <c r="H283" s="294"/>
      <c r="I283" s="294"/>
      <c r="J283" s="294"/>
      <c r="K283" s="294"/>
      <c r="L283" s="294"/>
      <c r="M283" s="294"/>
      <c r="N283" s="294"/>
      <c r="O283" s="294"/>
      <c r="P283" s="294"/>
      <c r="Q283" s="294"/>
      <c r="R283" s="294"/>
      <c r="S283" s="294"/>
      <c r="T283" s="294"/>
      <c r="U283" s="294"/>
      <c r="V283" s="294"/>
      <c r="W283" s="294"/>
      <c r="X283" s="294"/>
      <c r="Y283" s="294"/>
      <c r="Z283" s="294"/>
      <c r="AA283" s="294"/>
      <c r="AB283" s="294"/>
      <c r="AC283" s="294"/>
      <c r="AD283" s="294"/>
      <c r="AE283" s="294"/>
      <c r="AF283" s="294"/>
      <c r="AG283" s="294"/>
      <c r="AH283" s="294"/>
      <c r="AI283" s="294"/>
      <c r="AJ283" s="294"/>
      <c r="AK283" s="294"/>
      <c r="AL283" s="294"/>
      <c r="AM283" s="294"/>
      <c r="AN283" s="294"/>
      <c r="AO283" s="294"/>
      <c r="AP283" s="294"/>
      <c r="AQ283" s="294"/>
      <c r="AR283" s="294"/>
      <c r="AS283" s="294"/>
      <c r="AT283" s="294"/>
      <c r="AU283" s="294"/>
      <c r="AV283" s="294"/>
      <c r="AW283" s="176" t="str">
        <f>AV319</f>
        <v>m³</v>
      </c>
      <c r="AX283" s="177">
        <f>AS319</f>
        <v>96.737599999999986</v>
      </c>
    </row>
    <row r="284" spans="1:50" s="98" customFormat="1" ht="12.75">
      <c r="A284" s="175"/>
      <c r="B284" s="202"/>
      <c r="C284" s="202"/>
      <c r="D284" s="202"/>
      <c r="E284" s="202"/>
      <c r="F284" s="202"/>
      <c r="G284" s="202"/>
      <c r="H284" s="202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179"/>
      <c r="AX284" s="180"/>
    </row>
    <row r="285" spans="1:50" s="98" customFormat="1" ht="12.75">
      <c r="A285" s="175"/>
      <c r="B285" s="178"/>
      <c r="C285" s="178"/>
      <c r="D285" s="178"/>
      <c r="E285" s="178"/>
      <c r="F285" s="178"/>
      <c r="G285" s="178"/>
      <c r="H285" s="178"/>
      <c r="I285" s="178"/>
      <c r="J285" s="178"/>
      <c r="K285" s="178"/>
      <c r="L285" s="178"/>
      <c r="M285" s="178"/>
      <c r="N285" s="178"/>
      <c r="O285" s="295" t="s">
        <v>210</v>
      </c>
      <c r="P285" s="295"/>
      <c r="Q285" s="295"/>
      <c r="R285" s="208"/>
      <c r="S285" s="293"/>
      <c r="T285" s="293"/>
      <c r="U285" s="293"/>
      <c r="V285" s="178"/>
      <c r="W285" s="178"/>
      <c r="X285" s="178"/>
      <c r="Y285" s="178"/>
      <c r="Z285" s="178"/>
      <c r="AA285" s="178"/>
      <c r="AB285" s="178"/>
      <c r="AC285" s="178"/>
      <c r="AD285" s="178"/>
      <c r="AE285" s="185" t="s">
        <v>212</v>
      </c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82"/>
      <c r="AR285" s="208"/>
      <c r="AS285" s="293"/>
      <c r="AT285" s="293"/>
      <c r="AU285" s="293"/>
      <c r="AV285" s="186"/>
      <c r="AW285" s="182"/>
      <c r="AX285" s="180"/>
    </row>
    <row r="286" spans="1:50" s="98" customFormat="1" ht="12.75">
      <c r="A286" s="175"/>
      <c r="B286" s="185" t="s">
        <v>211</v>
      </c>
      <c r="C286" s="178"/>
      <c r="D286" s="178"/>
      <c r="E286" s="178"/>
      <c r="F286" s="178"/>
      <c r="G286" s="178"/>
      <c r="H286" s="178"/>
      <c r="I286" s="178"/>
      <c r="J286" s="178"/>
      <c r="K286" s="178"/>
      <c r="L286" s="178"/>
      <c r="M286" s="178"/>
      <c r="N286" s="178" t="s">
        <v>54</v>
      </c>
      <c r="O286" s="293">
        <v>1676.1</v>
      </c>
      <c r="P286" s="293"/>
      <c r="Q286" s="293"/>
      <c r="R286" s="208" t="s">
        <v>56</v>
      </c>
      <c r="S286" s="293"/>
      <c r="T286" s="293"/>
      <c r="U286" s="293"/>
      <c r="V286" s="178"/>
      <c r="W286" s="293"/>
      <c r="X286" s="293"/>
      <c r="Y286" s="293"/>
      <c r="Z286" s="178"/>
      <c r="AA286" s="178"/>
      <c r="AB286" s="178"/>
      <c r="AC286" s="178"/>
      <c r="AD286" s="178"/>
      <c r="AE286" s="178" t="s">
        <v>55</v>
      </c>
      <c r="AF286" s="293">
        <v>0.08</v>
      </c>
      <c r="AG286" s="293"/>
      <c r="AH286" s="293"/>
      <c r="AI286" s="178"/>
      <c r="AJ286" s="293"/>
      <c r="AK286" s="293"/>
      <c r="AL286" s="293"/>
      <c r="AM286" s="178"/>
      <c r="AN286" s="178"/>
      <c r="AO286" s="178"/>
      <c r="AP286" s="178"/>
      <c r="AQ286" s="182"/>
      <c r="AR286" s="208" t="s">
        <v>57</v>
      </c>
      <c r="AS286" s="293">
        <f>O286*AF286</f>
        <v>134.08799999999999</v>
      </c>
      <c r="AT286" s="293"/>
      <c r="AU286" s="293"/>
      <c r="AV286" s="186" t="s">
        <v>170</v>
      </c>
      <c r="AW286" s="182"/>
      <c r="AX286" s="180"/>
    </row>
    <row r="287" spans="1:50" s="98" customFormat="1" ht="12.75">
      <c r="A287" s="17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2"/>
      <c r="AB287" s="185"/>
      <c r="AC287" s="185"/>
      <c r="AD287" s="185"/>
      <c r="AE287" s="185"/>
      <c r="AF287" s="185"/>
      <c r="AG287" s="185"/>
      <c r="AH287" s="185"/>
      <c r="AI287" s="185"/>
      <c r="AJ287" s="185"/>
      <c r="AK287" s="185"/>
      <c r="AL287" s="185"/>
      <c r="AM287" s="185"/>
      <c r="AN287" s="185"/>
      <c r="AO287" s="185"/>
      <c r="AP287" s="185"/>
      <c r="AQ287" s="182"/>
      <c r="AR287" s="208"/>
      <c r="AS287" s="293"/>
      <c r="AT287" s="293"/>
      <c r="AU287" s="293"/>
      <c r="AV287" s="186"/>
      <c r="AW287" s="182"/>
      <c r="AX287" s="180"/>
    </row>
    <row r="288" spans="1:50" s="98" customFormat="1" ht="12.75">
      <c r="A288" s="175"/>
      <c r="B288" s="210" t="s">
        <v>177</v>
      </c>
      <c r="C288" s="178"/>
      <c r="D288" s="178"/>
      <c r="E288" s="178"/>
      <c r="F288" s="178"/>
      <c r="G288" s="178"/>
      <c r="H288" s="178"/>
      <c r="I288" s="178"/>
      <c r="J288" s="178"/>
      <c r="K288" s="178"/>
      <c r="L288" s="178"/>
      <c r="M288" s="178"/>
      <c r="N288" s="178"/>
      <c r="O288" s="207"/>
      <c r="P288" s="207"/>
      <c r="Q288" s="207"/>
      <c r="R288" s="208"/>
      <c r="S288" s="207"/>
      <c r="T288" s="207"/>
      <c r="U288" s="207"/>
      <c r="V288" s="178"/>
      <c r="W288" s="207"/>
      <c r="X288" s="207"/>
      <c r="Y288" s="207"/>
      <c r="Z288" s="178"/>
      <c r="AA288" s="207"/>
      <c r="AB288" s="207"/>
      <c r="AC288" s="207"/>
      <c r="AD288" s="178"/>
      <c r="AE288" s="178"/>
      <c r="AF288" s="296"/>
      <c r="AG288" s="296"/>
      <c r="AH288" s="296"/>
      <c r="AI288" s="178"/>
      <c r="AJ288" s="296"/>
      <c r="AK288" s="296"/>
      <c r="AL288" s="296"/>
      <c r="AM288" s="178"/>
      <c r="AN288" s="178"/>
      <c r="AO288" s="178"/>
      <c r="AP288" s="178"/>
      <c r="AQ288" s="182"/>
      <c r="AR288" s="208"/>
      <c r="AS288" s="207"/>
      <c r="AT288" s="207"/>
      <c r="AU288" s="207"/>
      <c r="AV288" s="186"/>
      <c r="AW288" s="182"/>
      <c r="AX288" s="180"/>
    </row>
    <row r="289" spans="1:50" s="98" customFormat="1" ht="12.75">
      <c r="A289" s="175"/>
      <c r="B289" s="185" t="s">
        <v>176</v>
      </c>
      <c r="C289" s="178"/>
      <c r="D289" s="178"/>
      <c r="E289" s="178"/>
      <c r="F289" s="178"/>
      <c r="G289" s="178"/>
      <c r="H289" s="178"/>
      <c r="I289" s="178"/>
      <c r="J289" s="178"/>
      <c r="K289" s="178"/>
      <c r="L289" s="178"/>
      <c r="M289" s="178"/>
      <c r="N289" s="178" t="s">
        <v>54</v>
      </c>
      <c r="O289" s="293">
        <v>33.01</v>
      </c>
      <c r="P289" s="293"/>
      <c r="Q289" s="293"/>
      <c r="R289" s="208" t="s">
        <v>56</v>
      </c>
      <c r="S289" s="207"/>
      <c r="T289" s="207"/>
      <c r="U289" s="207"/>
      <c r="V289" s="178"/>
      <c r="W289" s="207"/>
      <c r="X289" s="207"/>
      <c r="Y289" s="207"/>
      <c r="Z289" s="178"/>
      <c r="AA289" s="207"/>
      <c r="AB289" s="207"/>
      <c r="AC289" s="207"/>
      <c r="AD289" s="178"/>
      <c r="AE289" s="178" t="s">
        <v>55</v>
      </c>
      <c r="AF289" s="293">
        <v>0.08</v>
      </c>
      <c r="AG289" s="293"/>
      <c r="AH289" s="293"/>
      <c r="AI289" s="178"/>
      <c r="AJ289" s="293"/>
      <c r="AK289" s="293"/>
      <c r="AL289" s="293"/>
      <c r="AM289" s="178"/>
      <c r="AN289" s="178"/>
      <c r="AO289" s="178"/>
      <c r="AP289" s="178"/>
      <c r="AQ289" s="182"/>
      <c r="AR289" s="208" t="s">
        <v>57</v>
      </c>
      <c r="AS289" s="293">
        <f>O289*AF289</f>
        <v>2.6408</v>
      </c>
      <c r="AT289" s="293"/>
      <c r="AU289" s="293"/>
      <c r="AV289" s="186" t="s">
        <v>170</v>
      </c>
      <c r="AW289" s="182"/>
      <c r="AX289" s="180"/>
    </row>
    <row r="290" spans="1:50" s="98" customFormat="1" ht="12.75">
      <c r="A290" s="175"/>
      <c r="B290" s="185" t="s">
        <v>178</v>
      </c>
      <c r="C290" s="178"/>
      <c r="D290" s="178"/>
      <c r="E290" s="178"/>
      <c r="F290" s="178"/>
      <c r="G290" s="178"/>
      <c r="H290" s="178"/>
      <c r="I290" s="178"/>
      <c r="J290" s="178"/>
      <c r="K290" s="178"/>
      <c r="L290" s="178"/>
      <c r="M290" s="178"/>
      <c r="N290" s="178" t="s">
        <v>54</v>
      </c>
      <c r="O290" s="293">
        <v>59.5</v>
      </c>
      <c r="P290" s="293"/>
      <c r="Q290" s="293"/>
      <c r="R290" s="208" t="s">
        <v>56</v>
      </c>
      <c r="S290" s="207"/>
      <c r="T290" s="207"/>
      <c r="U290" s="207"/>
      <c r="V290" s="178"/>
      <c r="W290" s="207"/>
      <c r="X290" s="207"/>
      <c r="Y290" s="207"/>
      <c r="Z290" s="178"/>
      <c r="AA290" s="207"/>
      <c r="AB290" s="207"/>
      <c r="AC290" s="207"/>
      <c r="AD290" s="178"/>
      <c r="AE290" s="178" t="s">
        <v>55</v>
      </c>
      <c r="AF290" s="293">
        <v>0.08</v>
      </c>
      <c r="AG290" s="293"/>
      <c r="AH290" s="293"/>
      <c r="AI290" s="178"/>
      <c r="AJ290" s="293"/>
      <c r="AK290" s="293"/>
      <c r="AL290" s="293"/>
      <c r="AM290" s="178"/>
      <c r="AN290" s="178"/>
      <c r="AO290" s="178"/>
      <c r="AP290" s="178"/>
      <c r="AQ290" s="182"/>
      <c r="AR290" s="208" t="s">
        <v>57</v>
      </c>
      <c r="AS290" s="293">
        <f t="shared" ref="AS290:AS299" si="9">O290*AF290</f>
        <v>4.76</v>
      </c>
      <c r="AT290" s="293"/>
      <c r="AU290" s="293"/>
      <c r="AV290" s="186" t="s">
        <v>170</v>
      </c>
      <c r="AW290" s="182"/>
      <c r="AX290" s="180"/>
    </row>
    <row r="291" spans="1:50" s="98" customFormat="1" ht="12.75">
      <c r="A291" s="175"/>
      <c r="B291" s="185" t="s">
        <v>179</v>
      </c>
      <c r="C291" s="178"/>
      <c r="D291" s="178"/>
      <c r="E291" s="178"/>
      <c r="F291" s="178"/>
      <c r="G291" s="178"/>
      <c r="H291" s="178"/>
      <c r="I291" s="178"/>
      <c r="J291" s="178"/>
      <c r="K291" s="178"/>
      <c r="L291" s="178"/>
      <c r="M291" s="178"/>
      <c r="N291" s="178" t="s">
        <v>54</v>
      </c>
      <c r="O291" s="293">
        <v>30.59</v>
      </c>
      <c r="P291" s="293"/>
      <c r="Q291" s="293"/>
      <c r="R291" s="208" t="s">
        <v>56</v>
      </c>
      <c r="S291" s="207"/>
      <c r="T291" s="207"/>
      <c r="U291" s="207"/>
      <c r="V291" s="178"/>
      <c r="W291" s="207"/>
      <c r="X291" s="207"/>
      <c r="Y291" s="207"/>
      <c r="Z291" s="178"/>
      <c r="AA291" s="207"/>
      <c r="AB291" s="207"/>
      <c r="AC291" s="207"/>
      <c r="AD291" s="178"/>
      <c r="AE291" s="178" t="s">
        <v>55</v>
      </c>
      <c r="AF291" s="293">
        <v>0.08</v>
      </c>
      <c r="AG291" s="293"/>
      <c r="AH291" s="293"/>
      <c r="AI291" s="178"/>
      <c r="AJ291" s="293"/>
      <c r="AK291" s="293"/>
      <c r="AL291" s="293"/>
      <c r="AM291" s="178"/>
      <c r="AN291" s="178"/>
      <c r="AO291" s="178"/>
      <c r="AP291" s="178"/>
      <c r="AQ291" s="182"/>
      <c r="AR291" s="208" t="s">
        <v>57</v>
      </c>
      <c r="AS291" s="293">
        <f t="shared" si="9"/>
        <v>2.4472</v>
      </c>
      <c r="AT291" s="293"/>
      <c r="AU291" s="293"/>
      <c r="AV291" s="186" t="s">
        <v>170</v>
      </c>
      <c r="AW291" s="182"/>
      <c r="AX291" s="180"/>
    </row>
    <row r="292" spans="1:50" s="98" customFormat="1" ht="12.75">
      <c r="A292" s="175"/>
      <c r="B292" s="185" t="s">
        <v>180</v>
      </c>
      <c r="C292" s="178"/>
      <c r="D292" s="178"/>
      <c r="E292" s="178"/>
      <c r="F292" s="178"/>
      <c r="G292" s="178"/>
      <c r="H292" s="178"/>
      <c r="I292" s="178"/>
      <c r="J292" s="178"/>
      <c r="K292" s="178"/>
      <c r="L292" s="178"/>
      <c r="M292" s="178"/>
      <c r="N292" s="178" t="s">
        <v>54</v>
      </c>
      <c r="O292" s="293">
        <v>52.61</v>
      </c>
      <c r="P292" s="293"/>
      <c r="Q292" s="293"/>
      <c r="R292" s="208" t="s">
        <v>56</v>
      </c>
      <c r="S292" s="207"/>
      <c r="T292" s="207"/>
      <c r="U292" s="207"/>
      <c r="V292" s="178"/>
      <c r="W292" s="207"/>
      <c r="X292" s="207"/>
      <c r="Y292" s="207"/>
      <c r="Z292" s="178"/>
      <c r="AA292" s="207"/>
      <c r="AB292" s="207"/>
      <c r="AC292" s="207"/>
      <c r="AD292" s="178"/>
      <c r="AE292" s="178" t="s">
        <v>55</v>
      </c>
      <c r="AF292" s="293">
        <v>0.08</v>
      </c>
      <c r="AG292" s="293"/>
      <c r="AH292" s="293"/>
      <c r="AI292" s="178"/>
      <c r="AJ292" s="293"/>
      <c r="AK292" s="293"/>
      <c r="AL292" s="293"/>
      <c r="AM292" s="178"/>
      <c r="AN292" s="178"/>
      <c r="AO292" s="178"/>
      <c r="AP292" s="178"/>
      <c r="AQ292" s="182"/>
      <c r="AR292" s="208" t="s">
        <v>57</v>
      </c>
      <c r="AS292" s="293">
        <f t="shared" si="9"/>
        <v>4.2088000000000001</v>
      </c>
      <c r="AT292" s="293"/>
      <c r="AU292" s="293"/>
      <c r="AV292" s="186" t="s">
        <v>170</v>
      </c>
      <c r="AW292" s="182"/>
      <c r="AX292" s="180"/>
    </row>
    <row r="293" spans="1:50" s="98" customFormat="1" ht="12.75">
      <c r="A293" s="175"/>
      <c r="B293" s="185" t="s">
        <v>181</v>
      </c>
      <c r="C293" s="178"/>
      <c r="D293" s="178"/>
      <c r="E293" s="178"/>
      <c r="F293" s="178"/>
      <c r="G293" s="178"/>
      <c r="H293" s="178"/>
      <c r="I293" s="178"/>
      <c r="J293" s="178"/>
      <c r="K293" s="178"/>
      <c r="L293" s="178"/>
      <c r="M293" s="178"/>
      <c r="N293" s="178" t="s">
        <v>54</v>
      </c>
      <c r="O293" s="293">
        <v>50.62</v>
      </c>
      <c r="P293" s="293"/>
      <c r="Q293" s="293"/>
      <c r="R293" s="208" t="s">
        <v>56</v>
      </c>
      <c r="S293" s="207"/>
      <c r="T293" s="207"/>
      <c r="U293" s="207"/>
      <c r="V293" s="178"/>
      <c r="W293" s="207"/>
      <c r="X293" s="207"/>
      <c r="Y293" s="207"/>
      <c r="Z293" s="178"/>
      <c r="AA293" s="207"/>
      <c r="AB293" s="207"/>
      <c r="AC293" s="207"/>
      <c r="AD293" s="178"/>
      <c r="AE293" s="178" t="s">
        <v>55</v>
      </c>
      <c r="AF293" s="293">
        <v>0.08</v>
      </c>
      <c r="AG293" s="293"/>
      <c r="AH293" s="293"/>
      <c r="AI293" s="178"/>
      <c r="AJ293" s="293"/>
      <c r="AK293" s="293"/>
      <c r="AL293" s="293"/>
      <c r="AM293" s="178"/>
      <c r="AN293" s="178"/>
      <c r="AO293" s="178"/>
      <c r="AP293" s="178"/>
      <c r="AQ293" s="182"/>
      <c r="AR293" s="208" t="s">
        <v>57</v>
      </c>
      <c r="AS293" s="293">
        <f t="shared" si="9"/>
        <v>4.0495999999999999</v>
      </c>
      <c r="AT293" s="293"/>
      <c r="AU293" s="293"/>
      <c r="AV293" s="186" t="s">
        <v>170</v>
      </c>
      <c r="AW293" s="182"/>
      <c r="AX293" s="180"/>
    </row>
    <row r="294" spans="1:50" s="98" customFormat="1" ht="12.75">
      <c r="A294" s="175"/>
      <c r="B294" s="185" t="s">
        <v>182</v>
      </c>
      <c r="C294" s="178"/>
      <c r="D294" s="178"/>
      <c r="E294" s="178"/>
      <c r="F294" s="178"/>
      <c r="G294" s="178"/>
      <c r="H294" s="178"/>
      <c r="I294" s="178"/>
      <c r="J294" s="178"/>
      <c r="K294" s="178"/>
      <c r="L294" s="178"/>
      <c r="M294" s="178"/>
      <c r="N294" s="178" t="s">
        <v>54</v>
      </c>
      <c r="O294" s="293">
        <v>3.8</v>
      </c>
      <c r="P294" s="293"/>
      <c r="Q294" s="293"/>
      <c r="R294" s="208" t="s">
        <v>56</v>
      </c>
      <c r="S294" s="207"/>
      <c r="T294" s="207"/>
      <c r="U294" s="207"/>
      <c r="V294" s="178"/>
      <c r="W294" s="207"/>
      <c r="X294" s="207"/>
      <c r="Y294" s="207"/>
      <c r="Z294" s="178"/>
      <c r="AA294" s="207"/>
      <c r="AB294" s="207"/>
      <c r="AC294" s="207"/>
      <c r="AD294" s="178"/>
      <c r="AE294" s="178" t="s">
        <v>55</v>
      </c>
      <c r="AF294" s="293">
        <v>0.08</v>
      </c>
      <c r="AG294" s="293"/>
      <c r="AH294" s="293"/>
      <c r="AI294" s="178"/>
      <c r="AJ294" s="293"/>
      <c r="AK294" s="293"/>
      <c r="AL294" s="293"/>
      <c r="AM294" s="178"/>
      <c r="AN294" s="178"/>
      <c r="AO294" s="178"/>
      <c r="AP294" s="178"/>
      <c r="AQ294" s="182"/>
      <c r="AR294" s="208" t="s">
        <v>57</v>
      </c>
      <c r="AS294" s="293">
        <f t="shared" si="9"/>
        <v>0.30399999999999999</v>
      </c>
      <c r="AT294" s="293"/>
      <c r="AU294" s="293"/>
      <c r="AV294" s="186" t="s">
        <v>170</v>
      </c>
      <c r="AW294" s="182"/>
      <c r="AX294" s="180"/>
    </row>
    <row r="295" spans="1:50" s="98" customFormat="1" ht="12.75">
      <c r="A295" s="175"/>
      <c r="B295" s="185" t="s">
        <v>183</v>
      </c>
      <c r="C295" s="178"/>
      <c r="D295" s="178"/>
      <c r="E295" s="178"/>
      <c r="F295" s="178"/>
      <c r="G295" s="178"/>
      <c r="H295" s="178"/>
      <c r="I295" s="178"/>
      <c r="J295" s="178"/>
      <c r="K295" s="178"/>
      <c r="L295" s="178"/>
      <c r="M295" s="178"/>
      <c r="N295" s="178" t="s">
        <v>54</v>
      </c>
      <c r="O295" s="293">
        <v>24.01</v>
      </c>
      <c r="P295" s="293"/>
      <c r="Q295" s="293"/>
      <c r="R295" s="208" t="s">
        <v>56</v>
      </c>
      <c r="S295" s="207"/>
      <c r="T295" s="207"/>
      <c r="U295" s="207"/>
      <c r="V295" s="178"/>
      <c r="W295" s="207"/>
      <c r="X295" s="207"/>
      <c r="Y295" s="207"/>
      <c r="Z295" s="178"/>
      <c r="AA295" s="207"/>
      <c r="AB295" s="207"/>
      <c r="AC295" s="207"/>
      <c r="AD295" s="178"/>
      <c r="AE295" s="178" t="s">
        <v>55</v>
      </c>
      <c r="AF295" s="293">
        <v>0.08</v>
      </c>
      <c r="AG295" s="293"/>
      <c r="AH295" s="293"/>
      <c r="AI295" s="178"/>
      <c r="AJ295" s="293"/>
      <c r="AK295" s="293"/>
      <c r="AL295" s="293"/>
      <c r="AM295" s="178"/>
      <c r="AN295" s="178"/>
      <c r="AO295" s="178"/>
      <c r="AP295" s="178"/>
      <c r="AQ295" s="182"/>
      <c r="AR295" s="208" t="s">
        <v>57</v>
      </c>
      <c r="AS295" s="293">
        <f t="shared" si="9"/>
        <v>1.9208000000000001</v>
      </c>
      <c r="AT295" s="293"/>
      <c r="AU295" s="293"/>
      <c r="AV295" s="186" t="s">
        <v>170</v>
      </c>
      <c r="AW295" s="182"/>
      <c r="AX295" s="180"/>
    </row>
    <row r="296" spans="1:50" s="98" customFormat="1" ht="12.75">
      <c r="A296" s="175"/>
      <c r="B296" s="185" t="s">
        <v>184</v>
      </c>
      <c r="C296" s="178"/>
      <c r="D296" s="178"/>
      <c r="E296" s="178"/>
      <c r="F296" s="178"/>
      <c r="G296" s="178"/>
      <c r="H296" s="178"/>
      <c r="I296" s="178"/>
      <c r="J296" s="178"/>
      <c r="K296" s="178"/>
      <c r="L296" s="178"/>
      <c r="M296" s="178"/>
      <c r="N296" s="178" t="s">
        <v>54</v>
      </c>
      <c r="O296" s="293">
        <v>4.3</v>
      </c>
      <c r="P296" s="293"/>
      <c r="Q296" s="293"/>
      <c r="R296" s="208" t="s">
        <v>56</v>
      </c>
      <c r="S296" s="207"/>
      <c r="T296" s="207"/>
      <c r="U296" s="207"/>
      <c r="V296" s="178"/>
      <c r="W296" s="207"/>
      <c r="X296" s="207"/>
      <c r="Y296" s="207"/>
      <c r="Z296" s="178"/>
      <c r="AA296" s="207"/>
      <c r="AB296" s="207"/>
      <c r="AC296" s="207"/>
      <c r="AD296" s="178"/>
      <c r="AE296" s="178" t="s">
        <v>55</v>
      </c>
      <c r="AF296" s="293">
        <v>0.08</v>
      </c>
      <c r="AG296" s="293"/>
      <c r="AH296" s="293"/>
      <c r="AI296" s="178"/>
      <c r="AJ296" s="293"/>
      <c r="AK296" s="293"/>
      <c r="AL296" s="293"/>
      <c r="AM296" s="178"/>
      <c r="AN296" s="178"/>
      <c r="AO296" s="178"/>
      <c r="AP296" s="178"/>
      <c r="AQ296" s="182"/>
      <c r="AR296" s="208" t="s">
        <v>57</v>
      </c>
      <c r="AS296" s="293">
        <f t="shared" si="9"/>
        <v>0.34399999999999997</v>
      </c>
      <c r="AT296" s="293"/>
      <c r="AU296" s="293"/>
      <c r="AV296" s="186" t="s">
        <v>170</v>
      </c>
      <c r="AW296" s="182"/>
      <c r="AX296" s="180"/>
    </row>
    <row r="297" spans="1:50" s="98" customFormat="1" ht="12.75">
      <c r="A297" s="175"/>
      <c r="B297" s="185" t="s">
        <v>185</v>
      </c>
      <c r="C297" s="178"/>
      <c r="D297" s="178"/>
      <c r="E297" s="178"/>
      <c r="F297" s="178"/>
      <c r="G297" s="178"/>
      <c r="H297" s="178"/>
      <c r="I297" s="178"/>
      <c r="J297" s="178"/>
      <c r="K297" s="178"/>
      <c r="L297" s="178"/>
      <c r="M297" s="178"/>
      <c r="N297" s="178" t="s">
        <v>54</v>
      </c>
      <c r="O297" s="293">
        <v>19.149999999999999</v>
      </c>
      <c r="P297" s="293"/>
      <c r="Q297" s="293"/>
      <c r="R297" s="208" t="s">
        <v>56</v>
      </c>
      <c r="S297" s="207"/>
      <c r="T297" s="207"/>
      <c r="U297" s="207"/>
      <c r="V297" s="178"/>
      <c r="W297" s="207"/>
      <c r="X297" s="207"/>
      <c r="Y297" s="207"/>
      <c r="Z297" s="178"/>
      <c r="AA297" s="207"/>
      <c r="AB297" s="207"/>
      <c r="AC297" s="207"/>
      <c r="AD297" s="178"/>
      <c r="AE297" s="178" t="s">
        <v>55</v>
      </c>
      <c r="AF297" s="293">
        <v>0.08</v>
      </c>
      <c r="AG297" s="293"/>
      <c r="AH297" s="293"/>
      <c r="AI297" s="178"/>
      <c r="AJ297" s="293"/>
      <c r="AK297" s="293"/>
      <c r="AL297" s="293"/>
      <c r="AM297" s="178"/>
      <c r="AN297" s="178"/>
      <c r="AO297" s="178"/>
      <c r="AP297" s="178"/>
      <c r="AQ297" s="182"/>
      <c r="AR297" s="208" t="s">
        <v>57</v>
      </c>
      <c r="AS297" s="293">
        <f t="shared" si="9"/>
        <v>1.532</v>
      </c>
      <c r="AT297" s="293"/>
      <c r="AU297" s="293"/>
      <c r="AV297" s="186" t="s">
        <v>170</v>
      </c>
      <c r="AW297" s="182"/>
      <c r="AX297" s="180"/>
    </row>
    <row r="298" spans="1:50" s="98" customFormat="1" ht="12.75">
      <c r="A298" s="175"/>
      <c r="B298" s="185" t="s">
        <v>186</v>
      </c>
      <c r="C298" s="178"/>
      <c r="D298" s="178"/>
      <c r="E298" s="178"/>
      <c r="F298" s="178"/>
      <c r="G298" s="178"/>
      <c r="H298" s="178"/>
      <c r="I298" s="178"/>
      <c r="J298" s="178"/>
      <c r="K298" s="178"/>
      <c r="L298" s="178"/>
      <c r="M298" s="178"/>
      <c r="N298" s="178" t="s">
        <v>54</v>
      </c>
      <c r="O298" s="293">
        <v>2.0699999999999998</v>
      </c>
      <c r="P298" s="293"/>
      <c r="Q298" s="293"/>
      <c r="R298" s="208" t="s">
        <v>56</v>
      </c>
      <c r="S298" s="207"/>
      <c r="T298" s="207"/>
      <c r="U298" s="207"/>
      <c r="V298" s="178"/>
      <c r="W298" s="207"/>
      <c r="X298" s="207"/>
      <c r="Y298" s="207"/>
      <c r="Z298" s="178"/>
      <c r="AA298" s="207"/>
      <c r="AB298" s="207"/>
      <c r="AC298" s="207"/>
      <c r="AD298" s="178"/>
      <c r="AE298" s="178" t="s">
        <v>55</v>
      </c>
      <c r="AF298" s="293">
        <v>0.08</v>
      </c>
      <c r="AG298" s="293"/>
      <c r="AH298" s="293"/>
      <c r="AI298" s="178"/>
      <c r="AJ298" s="293"/>
      <c r="AK298" s="293"/>
      <c r="AL298" s="293"/>
      <c r="AM298" s="178"/>
      <c r="AN298" s="178"/>
      <c r="AO298" s="178"/>
      <c r="AP298" s="178"/>
      <c r="AQ298" s="182"/>
      <c r="AR298" s="208" t="s">
        <v>57</v>
      </c>
      <c r="AS298" s="293">
        <f t="shared" si="9"/>
        <v>0.1656</v>
      </c>
      <c r="AT298" s="293"/>
      <c r="AU298" s="293"/>
      <c r="AV298" s="186" t="s">
        <v>170</v>
      </c>
      <c r="AW298" s="182"/>
      <c r="AX298" s="180"/>
    </row>
    <row r="299" spans="1:50" s="98" customFormat="1" ht="12.75">
      <c r="A299" s="175"/>
      <c r="B299" s="185" t="s">
        <v>187</v>
      </c>
      <c r="C299" s="178"/>
      <c r="D299" s="178"/>
      <c r="E299" s="178"/>
      <c r="F299" s="178"/>
      <c r="G299" s="178"/>
      <c r="H299" s="178"/>
      <c r="I299" s="178"/>
      <c r="J299" s="178"/>
      <c r="K299" s="178"/>
      <c r="L299" s="178"/>
      <c r="M299" s="178"/>
      <c r="N299" s="178" t="s">
        <v>54</v>
      </c>
      <c r="O299" s="293">
        <v>1.83</v>
      </c>
      <c r="P299" s="293"/>
      <c r="Q299" s="293"/>
      <c r="R299" s="208" t="s">
        <v>56</v>
      </c>
      <c r="S299" s="207"/>
      <c r="T299" s="207"/>
      <c r="U299" s="207"/>
      <c r="V299" s="178"/>
      <c r="W299" s="207"/>
      <c r="X299" s="207"/>
      <c r="Y299" s="207"/>
      <c r="Z299" s="178"/>
      <c r="AA299" s="207"/>
      <c r="AB299" s="207"/>
      <c r="AC299" s="207"/>
      <c r="AD299" s="178"/>
      <c r="AE299" s="178" t="s">
        <v>55</v>
      </c>
      <c r="AF299" s="293">
        <v>0.08</v>
      </c>
      <c r="AG299" s="293"/>
      <c r="AH299" s="293"/>
      <c r="AI299" s="178"/>
      <c r="AJ299" s="293"/>
      <c r="AK299" s="293"/>
      <c r="AL299" s="293"/>
      <c r="AM299" s="178"/>
      <c r="AN299" s="178"/>
      <c r="AO299" s="178"/>
      <c r="AP299" s="178"/>
      <c r="AQ299" s="182"/>
      <c r="AR299" s="208" t="s">
        <v>57</v>
      </c>
      <c r="AS299" s="293">
        <f t="shared" si="9"/>
        <v>0.1464</v>
      </c>
      <c r="AT299" s="293"/>
      <c r="AU299" s="293"/>
      <c r="AV299" s="186" t="s">
        <v>170</v>
      </c>
      <c r="AW299" s="182"/>
      <c r="AX299" s="180"/>
    </row>
    <row r="300" spans="1:50" s="98" customFormat="1" ht="12.75">
      <c r="A300" s="175"/>
      <c r="B300" s="185" t="s">
        <v>188</v>
      </c>
      <c r="C300" s="178"/>
      <c r="D300" s="178"/>
      <c r="E300" s="178"/>
      <c r="F300" s="178"/>
      <c r="G300" s="178"/>
      <c r="H300" s="178"/>
      <c r="I300" s="178"/>
      <c r="J300" s="178"/>
      <c r="K300" s="178"/>
      <c r="L300" s="178"/>
      <c r="M300" s="178"/>
      <c r="N300" s="178" t="s">
        <v>54</v>
      </c>
      <c r="O300" s="293">
        <v>1.1100000000000001</v>
      </c>
      <c r="P300" s="293"/>
      <c r="Q300" s="293"/>
      <c r="R300" s="208" t="s">
        <v>56</v>
      </c>
      <c r="S300" s="207"/>
      <c r="T300" s="207"/>
      <c r="U300" s="207"/>
      <c r="V300" s="178"/>
      <c r="W300" s="207"/>
      <c r="X300" s="207"/>
      <c r="Y300" s="207"/>
      <c r="Z300" s="178"/>
      <c r="AA300" s="207"/>
      <c r="AB300" s="207"/>
      <c r="AC300" s="207"/>
      <c r="AD300" s="178"/>
      <c r="AE300" s="178" t="s">
        <v>55</v>
      </c>
      <c r="AF300" s="293">
        <v>0.08</v>
      </c>
      <c r="AG300" s="293"/>
      <c r="AH300" s="293"/>
      <c r="AI300" s="178"/>
      <c r="AJ300" s="293"/>
      <c r="AK300" s="293"/>
      <c r="AL300" s="293"/>
      <c r="AM300" s="178"/>
      <c r="AN300" s="178"/>
      <c r="AO300" s="178"/>
      <c r="AP300" s="178"/>
      <c r="AQ300" s="182"/>
      <c r="AR300" s="208" t="s">
        <v>57</v>
      </c>
      <c r="AS300" s="293">
        <f>O300*AF300</f>
        <v>8.8800000000000004E-2</v>
      </c>
      <c r="AT300" s="293"/>
      <c r="AU300" s="293"/>
      <c r="AV300" s="186" t="s">
        <v>170</v>
      </c>
      <c r="AW300" s="182"/>
      <c r="AX300" s="180"/>
    </row>
    <row r="301" spans="1:50" s="98" customFormat="1" ht="12.75">
      <c r="A301" s="175"/>
      <c r="B301" s="185" t="s">
        <v>189</v>
      </c>
      <c r="C301" s="178"/>
      <c r="D301" s="178"/>
      <c r="E301" s="178"/>
      <c r="F301" s="178"/>
      <c r="G301" s="178"/>
      <c r="H301" s="178"/>
      <c r="I301" s="178"/>
      <c r="J301" s="178"/>
      <c r="K301" s="178"/>
      <c r="L301" s="178"/>
      <c r="M301" s="178"/>
      <c r="N301" s="178" t="s">
        <v>54</v>
      </c>
      <c r="O301" s="293">
        <v>0.91</v>
      </c>
      <c r="P301" s="293"/>
      <c r="Q301" s="293"/>
      <c r="R301" s="208" t="s">
        <v>56</v>
      </c>
      <c r="S301" s="207"/>
      <c r="T301" s="207"/>
      <c r="U301" s="207"/>
      <c r="V301" s="178"/>
      <c r="W301" s="207"/>
      <c r="X301" s="207"/>
      <c r="Y301" s="207"/>
      <c r="Z301" s="178"/>
      <c r="AA301" s="207"/>
      <c r="AB301" s="207"/>
      <c r="AC301" s="207"/>
      <c r="AD301" s="178"/>
      <c r="AE301" s="178" t="s">
        <v>55</v>
      </c>
      <c r="AF301" s="293">
        <v>0.08</v>
      </c>
      <c r="AG301" s="293"/>
      <c r="AH301" s="293"/>
      <c r="AI301" s="178"/>
      <c r="AJ301" s="293"/>
      <c r="AK301" s="293"/>
      <c r="AL301" s="293"/>
      <c r="AM301" s="178"/>
      <c r="AN301" s="178"/>
      <c r="AO301" s="178"/>
      <c r="AP301" s="178"/>
      <c r="AQ301" s="182"/>
      <c r="AR301" s="208" t="s">
        <v>57</v>
      </c>
      <c r="AS301" s="293">
        <f t="shared" ref="AS301:AS318" si="10">O301*AF301</f>
        <v>7.2800000000000004E-2</v>
      </c>
      <c r="AT301" s="293"/>
      <c r="AU301" s="293"/>
      <c r="AV301" s="186" t="s">
        <v>170</v>
      </c>
      <c r="AW301" s="182"/>
      <c r="AX301" s="180"/>
    </row>
    <row r="302" spans="1:50" s="98" customFormat="1" ht="12.75">
      <c r="A302" s="175"/>
      <c r="B302" s="185" t="s">
        <v>190</v>
      </c>
      <c r="C302" s="178"/>
      <c r="D302" s="178"/>
      <c r="E302" s="178"/>
      <c r="F302" s="178"/>
      <c r="G302" s="178"/>
      <c r="H302" s="178"/>
      <c r="I302" s="178"/>
      <c r="J302" s="178"/>
      <c r="K302" s="178"/>
      <c r="L302" s="178"/>
      <c r="M302" s="178"/>
      <c r="N302" s="178" t="s">
        <v>54</v>
      </c>
      <c r="O302" s="293">
        <v>4.1100000000000003</v>
      </c>
      <c r="P302" s="293"/>
      <c r="Q302" s="293"/>
      <c r="R302" s="208" t="s">
        <v>56</v>
      </c>
      <c r="S302" s="207"/>
      <c r="T302" s="207"/>
      <c r="U302" s="207"/>
      <c r="V302" s="178"/>
      <c r="W302" s="207"/>
      <c r="X302" s="207"/>
      <c r="Y302" s="207"/>
      <c r="Z302" s="178"/>
      <c r="AA302" s="207"/>
      <c r="AB302" s="207"/>
      <c r="AC302" s="207"/>
      <c r="AD302" s="178"/>
      <c r="AE302" s="178" t="s">
        <v>55</v>
      </c>
      <c r="AF302" s="293">
        <v>0.08</v>
      </c>
      <c r="AG302" s="293"/>
      <c r="AH302" s="293"/>
      <c r="AI302" s="178"/>
      <c r="AJ302" s="293"/>
      <c r="AK302" s="293"/>
      <c r="AL302" s="293"/>
      <c r="AM302" s="178"/>
      <c r="AN302" s="178"/>
      <c r="AO302" s="178"/>
      <c r="AP302" s="178"/>
      <c r="AQ302" s="182"/>
      <c r="AR302" s="208" t="s">
        <v>57</v>
      </c>
      <c r="AS302" s="293">
        <f t="shared" si="10"/>
        <v>0.32880000000000004</v>
      </c>
      <c r="AT302" s="293"/>
      <c r="AU302" s="293"/>
      <c r="AV302" s="186" t="s">
        <v>170</v>
      </c>
      <c r="AW302" s="182"/>
      <c r="AX302" s="180"/>
    </row>
    <row r="303" spans="1:50" s="98" customFormat="1" ht="12.75">
      <c r="A303" s="175"/>
      <c r="B303" s="185" t="s">
        <v>191</v>
      </c>
      <c r="C303" s="178"/>
      <c r="D303" s="178"/>
      <c r="E303" s="178"/>
      <c r="F303" s="178"/>
      <c r="G303" s="178"/>
      <c r="H303" s="178"/>
      <c r="I303" s="178"/>
      <c r="J303" s="178"/>
      <c r="K303" s="178"/>
      <c r="L303" s="178"/>
      <c r="M303" s="178"/>
      <c r="N303" s="178" t="s">
        <v>54</v>
      </c>
      <c r="O303" s="293">
        <v>2.41</v>
      </c>
      <c r="P303" s="293"/>
      <c r="Q303" s="293"/>
      <c r="R303" s="208" t="s">
        <v>56</v>
      </c>
      <c r="S303" s="207"/>
      <c r="T303" s="207"/>
      <c r="U303" s="207"/>
      <c r="V303" s="178"/>
      <c r="W303" s="207"/>
      <c r="X303" s="207"/>
      <c r="Y303" s="207"/>
      <c r="Z303" s="178"/>
      <c r="AA303" s="207"/>
      <c r="AB303" s="207"/>
      <c r="AC303" s="207"/>
      <c r="AD303" s="178"/>
      <c r="AE303" s="178" t="s">
        <v>55</v>
      </c>
      <c r="AF303" s="293">
        <v>0.08</v>
      </c>
      <c r="AG303" s="293"/>
      <c r="AH303" s="293"/>
      <c r="AI303" s="178"/>
      <c r="AJ303" s="293"/>
      <c r="AK303" s="293"/>
      <c r="AL303" s="293"/>
      <c r="AM303" s="178"/>
      <c r="AN303" s="178"/>
      <c r="AO303" s="178"/>
      <c r="AP303" s="178"/>
      <c r="AQ303" s="182"/>
      <c r="AR303" s="208" t="s">
        <v>57</v>
      </c>
      <c r="AS303" s="293">
        <f t="shared" si="10"/>
        <v>0.19280000000000003</v>
      </c>
      <c r="AT303" s="293"/>
      <c r="AU303" s="293"/>
      <c r="AV303" s="186" t="s">
        <v>170</v>
      </c>
      <c r="AW303" s="182"/>
      <c r="AX303" s="180"/>
    </row>
    <row r="304" spans="1:50" s="98" customFormat="1" ht="12.75">
      <c r="A304" s="175"/>
      <c r="B304" s="185" t="s">
        <v>192</v>
      </c>
      <c r="C304" s="178"/>
      <c r="D304" s="178"/>
      <c r="E304" s="178"/>
      <c r="F304" s="178"/>
      <c r="G304" s="178"/>
      <c r="H304" s="178"/>
      <c r="I304" s="178"/>
      <c r="J304" s="178"/>
      <c r="K304" s="178"/>
      <c r="L304" s="178"/>
      <c r="M304" s="178"/>
      <c r="N304" s="178" t="s">
        <v>54</v>
      </c>
      <c r="O304" s="293">
        <v>1.88</v>
      </c>
      <c r="P304" s="293"/>
      <c r="Q304" s="293"/>
      <c r="R304" s="208" t="s">
        <v>56</v>
      </c>
      <c r="S304" s="207"/>
      <c r="T304" s="207"/>
      <c r="U304" s="207"/>
      <c r="V304" s="178"/>
      <c r="W304" s="207"/>
      <c r="X304" s="207"/>
      <c r="Y304" s="207"/>
      <c r="Z304" s="178"/>
      <c r="AA304" s="207"/>
      <c r="AB304" s="207"/>
      <c r="AC304" s="207"/>
      <c r="AD304" s="178"/>
      <c r="AE304" s="178" t="s">
        <v>55</v>
      </c>
      <c r="AF304" s="293">
        <v>0.08</v>
      </c>
      <c r="AG304" s="293"/>
      <c r="AH304" s="293"/>
      <c r="AI304" s="178"/>
      <c r="AJ304" s="293"/>
      <c r="AK304" s="293"/>
      <c r="AL304" s="293"/>
      <c r="AM304" s="178"/>
      <c r="AN304" s="178"/>
      <c r="AO304" s="178"/>
      <c r="AP304" s="178"/>
      <c r="AQ304" s="182"/>
      <c r="AR304" s="208" t="s">
        <v>57</v>
      </c>
      <c r="AS304" s="293">
        <f t="shared" si="10"/>
        <v>0.15040000000000001</v>
      </c>
      <c r="AT304" s="293"/>
      <c r="AU304" s="293"/>
      <c r="AV304" s="186" t="s">
        <v>170</v>
      </c>
      <c r="AW304" s="182"/>
      <c r="AX304" s="180"/>
    </row>
    <row r="305" spans="1:50" s="98" customFormat="1" ht="12.75">
      <c r="A305" s="175"/>
      <c r="B305" s="185" t="s">
        <v>193</v>
      </c>
      <c r="C305" s="178"/>
      <c r="D305" s="178"/>
      <c r="E305" s="178"/>
      <c r="F305" s="178"/>
      <c r="G305" s="178"/>
      <c r="H305" s="178"/>
      <c r="I305" s="178"/>
      <c r="J305" s="178"/>
      <c r="K305" s="178"/>
      <c r="L305" s="178"/>
      <c r="M305" s="178"/>
      <c r="N305" s="178" t="s">
        <v>54</v>
      </c>
      <c r="O305" s="293">
        <v>2.9</v>
      </c>
      <c r="P305" s="293"/>
      <c r="Q305" s="293"/>
      <c r="R305" s="208" t="s">
        <v>56</v>
      </c>
      <c r="S305" s="207"/>
      <c r="T305" s="207"/>
      <c r="U305" s="207"/>
      <c r="V305" s="178"/>
      <c r="W305" s="207"/>
      <c r="X305" s="207"/>
      <c r="Y305" s="207"/>
      <c r="Z305" s="178"/>
      <c r="AA305" s="207"/>
      <c r="AB305" s="207"/>
      <c r="AC305" s="207"/>
      <c r="AD305" s="178"/>
      <c r="AE305" s="178" t="s">
        <v>55</v>
      </c>
      <c r="AF305" s="293">
        <v>0.08</v>
      </c>
      <c r="AG305" s="293"/>
      <c r="AH305" s="293"/>
      <c r="AI305" s="178"/>
      <c r="AJ305" s="293"/>
      <c r="AK305" s="293"/>
      <c r="AL305" s="293"/>
      <c r="AM305" s="178"/>
      <c r="AN305" s="178"/>
      <c r="AO305" s="178"/>
      <c r="AP305" s="178"/>
      <c r="AQ305" s="182"/>
      <c r="AR305" s="208" t="s">
        <v>57</v>
      </c>
      <c r="AS305" s="293">
        <f t="shared" si="10"/>
        <v>0.23199999999999998</v>
      </c>
      <c r="AT305" s="293"/>
      <c r="AU305" s="293"/>
      <c r="AV305" s="186" t="s">
        <v>170</v>
      </c>
      <c r="AW305" s="182"/>
      <c r="AX305" s="180"/>
    </row>
    <row r="306" spans="1:50" s="98" customFormat="1" ht="12.75">
      <c r="A306" s="175"/>
      <c r="B306" s="185" t="s">
        <v>194</v>
      </c>
      <c r="C306" s="178"/>
      <c r="D306" s="178"/>
      <c r="E306" s="178"/>
      <c r="F306" s="178"/>
      <c r="G306" s="178"/>
      <c r="H306" s="178"/>
      <c r="I306" s="178"/>
      <c r="J306" s="178"/>
      <c r="K306" s="178"/>
      <c r="L306" s="178"/>
      <c r="M306" s="178"/>
      <c r="N306" s="178" t="s">
        <v>54</v>
      </c>
      <c r="O306" s="293">
        <v>2.0699999999999998</v>
      </c>
      <c r="P306" s="293"/>
      <c r="Q306" s="293"/>
      <c r="R306" s="208" t="s">
        <v>56</v>
      </c>
      <c r="S306" s="207"/>
      <c r="T306" s="207"/>
      <c r="U306" s="207"/>
      <c r="V306" s="178"/>
      <c r="W306" s="207"/>
      <c r="X306" s="207"/>
      <c r="Y306" s="207"/>
      <c r="Z306" s="178"/>
      <c r="AA306" s="207"/>
      <c r="AB306" s="207"/>
      <c r="AC306" s="207"/>
      <c r="AD306" s="178"/>
      <c r="AE306" s="178" t="s">
        <v>55</v>
      </c>
      <c r="AF306" s="293">
        <v>0.08</v>
      </c>
      <c r="AG306" s="293"/>
      <c r="AH306" s="293"/>
      <c r="AI306" s="178"/>
      <c r="AJ306" s="293"/>
      <c r="AK306" s="293"/>
      <c r="AL306" s="293"/>
      <c r="AM306" s="178"/>
      <c r="AN306" s="178"/>
      <c r="AO306" s="178"/>
      <c r="AP306" s="178"/>
      <c r="AQ306" s="182"/>
      <c r="AR306" s="208" t="s">
        <v>57</v>
      </c>
      <c r="AS306" s="293">
        <f t="shared" si="10"/>
        <v>0.1656</v>
      </c>
      <c r="AT306" s="293"/>
      <c r="AU306" s="293"/>
      <c r="AV306" s="186" t="s">
        <v>170</v>
      </c>
      <c r="AW306" s="182"/>
      <c r="AX306" s="180"/>
    </row>
    <row r="307" spans="1:50" s="98" customFormat="1" ht="12.75">
      <c r="A307" s="175"/>
      <c r="B307" s="185" t="s">
        <v>195</v>
      </c>
      <c r="C307" s="178"/>
      <c r="D307" s="178"/>
      <c r="E307" s="178"/>
      <c r="F307" s="178"/>
      <c r="G307" s="178"/>
      <c r="H307" s="178"/>
      <c r="I307" s="178"/>
      <c r="J307" s="178"/>
      <c r="K307" s="178"/>
      <c r="L307" s="178"/>
      <c r="M307" s="178"/>
      <c r="N307" s="178" t="s">
        <v>54</v>
      </c>
      <c r="O307" s="293">
        <v>1.27</v>
      </c>
      <c r="P307" s="293"/>
      <c r="Q307" s="293"/>
      <c r="R307" s="208" t="s">
        <v>56</v>
      </c>
      <c r="S307" s="207"/>
      <c r="T307" s="207"/>
      <c r="U307" s="207"/>
      <c r="V307" s="178"/>
      <c r="W307" s="207"/>
      <c r="X307" s="207"/>
      <c r="Y307" s="207"/>
      <c r="Z307" s="178"/>
      <c r="AA307" s="207"/>
      <c r="AB307" s="207"/>
      <c r="AC307" s="207"/>
      <c r="AD307" s="178"/>
      <c r="AE307" s="178" t="s">
        <v>55</v>
      </c>
      <c r="AF307" s="293">
        <v>0.08</v>
      </c>
      <c r="AG307" s="293"/>
      <c r="AH307" s="293"/>
      <c r="AI307" s="178"/>
      <c r="AJ307" s="293"/>
      <c r="AK307" s="293"/>
      <c r="AL307" s="293"/>
      <c r="AM307" s="178"/>
      <c r="AN307" s="178"/>
      <c r="AO307" s="178"/>
      <c r="AP307" s="178"/>
      <c r="AQ307" s="182"/>
      <c r="AR307" s="208" t="s">
        <v>57</v>
      </c>
      <c r="AS307" s="293">
        <f t="shared" si="10"/>
        <v>0.10160000000000001</v>
      </c>
      <c r="AT307" s="293"/>
      <c r="AU307" s="293"/>
      <c r="AV307" s="186" t="s">
        <v>170</v>
      </c>
      <c r="AW307" s="182"/>
      <c r="AX307" s="180"/>
    </row>
    <row r="308" spans="1:50" s="98" customFormat="1" ht="12.75">
      <c r="A308" s="175"/>
      <c r="B308" s="185" t="s">
        <v>196</v>
      </c>
      <c r="C308" s="178"/>
      <c r="D308" s="178"/>
      <c r="E308" s="178"/>
      <c r="F308" s="178"/>
      <c r="G308" s="178"/>
      <c r="H308" s="178"/>
      <c r="I308" s="178"/>
      <c r="J308" s="178"/>
      <c r="K308" s="178"/>
      <c r="L308" s="178"/>
      <c r="M308" s="178"/>
      <c r="N308" s="178" t="s">
        <v>54</v>
      </c>
      <c r="O308" s="293">
        <v>10.61</v>
      </c>
      <c r="P308" s="293"/>
      <c r="Q308" s="293"/>
      <c r="R308" s="208" t="s">
        <v>56</v>
      </c>
      <c r="S308" s="207"/>
      <c r="T308" s="207"/>
      <c r="U308" s="207"/>
      <c r="V308" s="178"/>
      <c r="W308" s="207"/>
      <c r="X308" s="207"/>
      <c r="Y308" s="207"/>
      <c r="Z308" s="178"/>
      <c r="AA308" s="207"/>
      <c r="AB308" s="207"/>
      <c r="AC308" s="207"/>
      <c r="AD308" s="178"/>
      <c r="AE308" s="178" t="s">
        <v>55</v>
      </c>
      <c r="AF308" s="293">
        <v>0.08</v>
      </c>
      <c r="AG308" s="293"/>
      <c r="AH308" s="293"/>
      <c r="AI308" s="178"/>
      <c r="AJ308" s="293"/>
      <c r="AK308" s="293"/>
      <c r="AL308" s="293"/>
      <c r="AM308" s="178"/>
      <c r="AN308" s="178"/>
      <c r="AO308" s="178"/>
      <c r="AP308" s="178"/>
      <c r="AQ308" s="182"/>
      <c r="AR308" s="208" t="s">
        <v>57</v>
      </c>
      <c r="AS308" s="293">
        <f t="shared" si="10"/>
        <v>0.8488</v>
      </c>
      <c r="AT308" s="293"/>
      <c r="AU308" s="293"/>
      <c r="AV308" s="186" t="s">
        <v>170</v>
      </c>
      <c r="AW308" s="182"/>
      <c r="AX308" s="180"/>
    </row>
    <row r="309" spans="1:50" s="98" customFormat="1" ht="12.75">
      <c r="A309" s="175"/>
      <c r="B309" s="185" t="s">
        <v>197</v>
      </c>
      <c r="C309" s="178"/>
      <c r="D309" s="178"/>
      <c r="E309" s="178"/>
      <c r="F309" s="178"/>
      <c r="G309" s="178"/>
      <c r="H309" s="178"/>
      <c r="I309" s="178"/>
      <c r="J309" s="178"/>
      <c r="K309" s="178"/>
      <c r="L309" s="178"/>
      <c r="M309" s="178"/>
      <c r="N309" s="178" t="s">
        <v>54</v>
      </c>
      <c r="O309" s="293">
        <v>1.44</v>
      </c>
      <c r="P309" s="293"/>
      <c r="Q309" s="293"/>
      <c r="R309" s="208" t="s">
        <v>56</v>
      </c>
      <c r="S309" s="207"/>
      <c r="T309" s="207"/>
      <c r="U309" s="207"/>
      <c r="V309" s="178"/>
      <c r="W309" s="207"/>
      <c r="X309" s="207"/>
      <c r="Y309" s="207"/>
      <c r="Z309" s="178"/>
      <c r="AA309" s="207"/>
      <c r="AB309" s="207"/>
      <c r="AC309" s="207"/>
      <c r="AD309" s="178"/>
      <c r="AE309" s="178" t="s">
        <v>55</v>
      </c>
      <c r="AF309" s="293">
        <v>0.08</v>
      </c>
      <c r="AG309" s="293"/>
      <c r="AH309" s="293"/>
      <c r="AI309" s="178"/>
      <c r="AJ309" s="293"/>
      <c r="AK309" s="293"/>
      <c r="AL309" s="293"/>
      <c r="AM309" s="178"/>
      <c r="AN309" s="178"/>
      <c r="AO309" s="178"/>
      <c r="AP309" s="178"/>
      <c r="AQ309" s="182"/>
      <c r="AR309" s="208" t="s">
        <v>57</v>
      </c>
      <c r="AS309" s="293">
        <f t="shared" si="10"/>
        <v>0.1152</v>
      </c>
      <c r="AT309" s="293"/>
      <c r="AU309" s="293"/>
      <c r="AV309" s="186" t="s">
        <v>170</v>
      </c>
      <c r="AW309" s="182"/>
      <c r="AX309" s="180"/>
    </row>
    <row r="310" spans="1:50" s="98" customFormat="1" ht="12.75">
      <c r="A310" s="175"/>
      <c r="B310" s="185" t="s">
        <v>198</v>
      </c>
      <c r="C310" s="178"/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N310" s="178" t="s">
        <v>54</v>
      </c>
      <c r="O310" s="293">
        <v>1.72</v>
      </c>
      <c r="P310" s="293"/>
      <c r="Q310" s="293"/>
      <c r="R310" s="208" t="s">
        <v>56</v>
      </c>
      <c r="S310" s="207"/>
      <c r="T310" s="207"/>
      <c r="U310" s="207"/>
      <c r="V310" s="178"/>
      <c r="W310" s="207"/>
      <c r="X310" s="207"/>
      <c r="Y310" s="207"/>
      <c r="Z310" s="178"/>
      <c r="AA310" s="207"/>
      <c r="AB310" s="207"/>
      <c r="AC310" s="207"/>
      <c r="AD310" s="178"/>
      <c r="AE310" s="178" t="s">
        <v>55</v>
      </c>
      <c r="AF310" s="293">
        <v>0.08</v>
      </c>
      <c r="AG310" s="293"/>
      <c r="AH310" s="293"/>
      <c r="AI310" s="178"/>
      <c r="AJ310" s="293"/>
      <c r="AK310" s="293"/>
      <c r="AL310" s="293"/>
      <c r="AM310" s="178"/>
      <c r="AN310" s="178"/>
      <c r="AO310" s="178"/>
      <c r="AP310" s="178"/>
      <c r="AQ310" s="182"/>
      <c r="AR310" s="208" t="s">
        <v>57</v>
      </c>
      <c r="AS310" s="293">
        <f t="shared" si="10"/>
        <v>0.1376</v>
      </c>
      <c r="AT310" s="293"/>
      <c r="AU310" s="293"/>
      <c r="AV310" s="186" t="s">
        <v>170</v>
      </c>
      <c r="AW310" s="182"/>
      <c r="AX310" s="180"/>
    </row>
    <row r="311" spans="1:50" s="98" customFormat="1" ht="12.75">
      <c r="A311" s="175"/>
      <c r="B311" s="185" t="s">
        <v>199</v>
      </c>
      <c r="C311" s="178"/>
      <c r="D311" s="178"/>
      <c r="E311" s="178"/>
      <c r="F311" s="178"/>
      <c r="G311" s="178"/>
      <c r="H311" s="178"/>
      <c r="I311" s="178"/>
      <c r="J311" s="178"/>
      <c r="K311" s="178"/>
      <c r="L311" s="178"/>
      <c r="M311" s="178"/>
      <c r="N311" s="178" t="s">
        <v>54</v>
      </c>
      <c r="O311" s="293">
        <v>1.1200000000000001</v>
      </c>
      <c r="P311" s="293"/>
      <c r="Q311" s="293"/>
      <c r="R311" s="208" t="s">
        <v>56</v>
      </c>
      <c r="S311" s="207"/>
      <c r="T311" s="207"/>
      <c r="U311" s="207"/>
      <c r="V311" s="178"/>
      <c r="W311" s="207"/>
      <c r="X311" s="207"/>
      <c r="Y311" s="207"/>
      <c r="Z311" s="178"/>
      <c r="AA311" s="207"/>
      <c r="AB311" s="207"/>
      <c r="AC311" s="207"/>
      <c r="AD311" s="178"/>
      <c r="AE311" s="178" t="s">
        <v>55</v>
      </c>
      <c r="AF311" s="293">
        <v>0.08</v>
      </c>
      <c r="AG311" s="293"/>
      <c r="AH311" s="293"/>
      <c r="AI311" s="178"/>
      <c r="AJ311" s="293"/>
      <c r="AK311" s="293"/>
      <c r="AL311" s="293"/>
      <c r="AM311" s="178"/>
      <c r="AN311" s="178"/>
      <c r="AO311" s="178"/>
      <c r="AP311" s="178"/>
      <c r="AQ311" s="182"/>
      <c r="AR311" s="208" t="s">
        <v>57</v>
      </c>
      <c r="AS311" s="293">
        <f t="shared" si="10"/>
        <v>8.9600000000000013E-2</v>
      </c>
      <c r="AT311" s="293"/>
      <c r="AU311" s="293"/>
      <c r="AV311" s="186" t="s">
        <v>170</v>
      </c>
      <c r="AW311" s="182"/>
      <c r="AX311" s="180"/>
    </row>
    <row r="312" spans="1:50" s="98" customFormat="1" ht="12.75">
      <c r="A312" s="175"/>
      <c r="B312" s="185" t="s">
        <v>200</v>
      </c>
      <c r="C312" s="178"/>
      <c r="D312" s="178"/>
      <c r="E312" s="178"/>
      <c r="F312" s="178"/>
      <c r="G312" s="178"/>
      <c r="H312" s="178"/>
      <c r="I312" s="178"/>
      <c r="J312" s="178"/>
      <c r="K312" s="178"/>
      <c r="L312" s="178"/>
      <c r="M312" s="178"/>
      <c r="N312" s="178" t="s">
        <v>54</v>
      </c>
      <c r="O312" s="293">
        <v>2.2799999999999998</v>
      </c>
      <c r="P312" s="293"/>
      <c r="Q312" s="293"/>
      <c r="R312" s="208" t="s">
        <v>56</v>
      </c>
      <c r="S312" s="207"/>
      <c r="T312" s="207"/>
      <c r="U312" s="207"/>
      <c r="V312" s="178"/>
      <c r="W312" s="207"/>
      <c r="X312" s="207"/>
      <c r="Y312" s="207"/>
      <c r="Z312" s="178"/>
      <c r="AA312" s="207"/>
      <c r="AB312" s="207"/>
      <c r="AC312" s="207"/>
      <c r="AD312" s="178"/>
      <c r="AE312" s="178" t="s">
        <v>55</v>
      </c>
      <c r="AF312" s="293">
        <v>0.08</v>
      </c>
      <c r="AG312" s="293"/>
      <c r="AH312" s="293"/>
      <c r="AI312" s="178"/>
      <c r="AJ312" s="293"/>
      <c r="AK312" s="293"/>
      <c r="AL312" s="293"/>
      <c r="AM312" s="178"/>
      <c r="AN312" s="178"/>
      <c r="AO312" s="178"/>
      <c r="AP312" s="178"/>
      <c r="AQ312" s="182"/>
      <c r="AR312" s="208" t="s">
        <v>57</v>
      </c>
      <c r="AS312" s="293">
        <f t="shared" si="10"/>
        <v>0.18239999999999998</v>
      </c>
      <c r="AT312" s="293"/>
      <c r="AU312" s="293"/>
      <c r="AV312" s="186" t="s">
        <v>170</v>
      </c>
      <c r="AW312" s="182"/>
      <c r="AX312" s="180"/>
    </row>
    <row r="313" spans="1:50" s="98" customFormat="1" ht="12.75">
      <c r="A313" s="175"/>
      <c r="B313" s="185" t="s">
        <v>201</v>
      </c>
      <c r="C313" s="178"/>
      <c r="D313" s="178"/>
      <c r="E313" s="178"/>
      <c r="F313" s="178"/>
      <c r="G313" s="178"/>
      <c r="H313" s="178"/>
      <c r="I313" s="178"/>
      <c r="J313" s="178"/>
      <c r="K313" s="178"/>
      <c r="L313" s="178"/>
      <c r="M313" s="178"/>
      <c r="N313" s="178" t="s">
        <v>54</v>
      </c>
      <c r="O313" s="293">
        <v>1.77</v>
      </c>
      <c r="P313" s="293"/>
      <c r="Q313" s="293"/>
      <c r="R313" s="208" t="s">
        <v>56</v>
      </c>
      <c r="S313" s="207"/>
      <c r="T313" s="207"/>
      <c r="U313" s="207"/>
      <c r="V313" s="178"/>
      <c r="W313" s="207"/>
      <c r="X313" s="207"/>
      <c r="Y313" s="207"/>
      <c r="Z313" s="178"/>
      <c r="AA313" s="207"/>
      <c r="AB313" s="207"/>
      <c r="AC313" s="207"/>
      <c r="AD313" s="178"/>
      <c r="AE313" s="178" t="s">
        <v>55</v>
      </c>
      <c r="AF313" s="293">
        <v>0.08</v>
      </c>
      <c r="AG313" s="293"/>
      <c r="AH313" s="293"/>
      <c r="AI313" s="178"/>
      <c r="AJ313" s="293"/>
      <c r="AK313" s="293"/>
      <c r="AL313" s="293"/>
      <c r="AM313" s="178"/>
      <c r="AN313" s="178"/>
      <c r="AO313" s="178"/>
      <c r="AP313" s="178"/>
      <c r="AQ313" s="182"/>
      <c r="AR313" s="208" t="s">
        <v>57</v>
      </c>
      <c r="AS313" s="293">
        <f t="shared" si="10"/>
        <v>0.1416</v>
      </c>
      <c r="AT313" s="293"/>
      <c r="AU313" s="293"/>
      <c r="AV313" s="186" t="s">
        <v>170</v>
      </c>
      <c r="AW313" s="182"/>
      <c r="AX313" s="180"/>
    </row>
    <row r="314" spans="1:50" s="98" customFormat="1" ht="12.75">
      <c r="A314" s="175"/>
      <c r="B314" s="185" t="s">
        <v>202</v>
      </c>
      <c r="C314" s="178"/>
      <c r="D314" s="178"/>
      <c r="E314" s="178"/>
      <c r="F314" s="178"/>
      <c r="G314" s="178"/>
      <c r="H314" s="178"/>
      <c r="I314" s="178"/>
      <c r="J314" s="178"/>
      <c r="K314" s="178"/>
      <c r="L314" s="178"/>
      <c r="M314" s="178"/>
      <c r="N314" s="178" t="s">
        <v>54</v>
      </c>
      <c r="O314" s="293">
        <v>1.28</v>
      </c>
      <c r="P314" s="293"/>
      <c r="Q314" s="293"/>
      <c r="R314" s="208" t="s">
        <v>56</v>
      </c>
      <c r="S314" s="207"/>
      <c r="T314" s="207"/>
      <c r="U314" s="207"/>
      <c r="V314" s="178"/>
      <c r="W314" s="207"/>
      <c r="X314" s="207"/>
      <c r="Y314" s="207"/>
      <c r="Z314" s="178"/>
      <c r="AA314" s="207"/>
      <c r="AB314" s="207"/>
      <c r="AC314" s="207"/>
      <c r="AD314" s="178"/>
      <c r="AE314" s="178" t="s">
        <v>55</v>
      </c>
      <c r="AF314" s="293">
        <v>0.08</v>
      </c>
      <c r="AG314" s="293"/>
      <c r="AH314" s="293"/>
      <c r="AI314" s="178"/>
      <c r="AJ314" s="293"/>
      <c r="AK314" s="293"/>
      <c r="AL314" s="293"/>
      <c r="AM314" s="178"/>
      <c r="AN314" s="178"/>
      <c r="AO314" s="178"/>
      <c r="AP314" s="178"/>
      <c r="AQ314" s="182"/>
      <c r="AR314" s="208" t="s">
        <v>57</v>
      </c>
      <c r="AS314" s="293">
        <f t="shared" si="10"/>
        <v>0.1024</v>
      </c>
      <c r="AT314" s="293"/>
      <c r="AU314" s="293"/>
      <c r="AV314" s="186" t="s">
        <v>170</v>
      </c>
      <c r="AW314" s="182"/>
      <c r="AX314" s="180"/>
    </row>
    <row r="315" spans="1:50" s="98" customFormat="1" ht="12.75">
      <c r="A315" s="175"/>
      <c r="B315" s="185" t="s">
        <v>203</v>
      </c>
      <c r="C315" s="178"/>
      <c r="D315" s="178"/>
      <c r="E315" s="178"/>
      <c r="F315" s="178"/>
      <c r="G315" s="178"/>
      <c r="H315" s="178"/>
      <c r="I315" s="178"/>
      <c r="J315" s="178"/>
      <c r="K315" s="178"/>
      <c r="L315" s="178"/>
      <c r="M315" s="178"/>
      <c r="N315" s="178" t="s">
        <v>54</v>
      </c>
      <c r="O315" s="293">
        <v>1.43</v>
      </c>
      <c r="P315" s="293"/>
      <c r="Q315" s="293"/>
      <c r="R315" s="208" t="s">
        <v>56</v>
      </c>
      <c r="S315" s="207"/>
      <c r="T315" s="207"/>
      <c r="U315" s="207"/>
      <c r="V315" s="178"/>
      <c r="W315" s="207"/>
      <c r="X315" s="207"/>
      <c r="Y315" s="207"/>
      <c r="Z315" s="178"/>
      <c r="AA315" s="207"/>
      <c r="AB315" s="207"/>
      <c r="AC315" s="207"/>
      <c r="AD315" s="178"/>
      <c r="AE315" s="178" t="s">
        <v>55</v>
      </c>
      <c r="AF315" s="293">
        <v>0.08</v>
      </c>
      <c r="AG315" s="293"/>
      <c r="AH315" s="293"/>
      <c r="AI315" s="178"/>
      <c r="AJ315" s="293"/>
      <c r="AK315" s="293"/>
      <c r="AL315" s="293"/>
      <c r="AM315" s="178"/>
      <c r="AN315" s="178"/>
      <c r="AO315" s="178"/>
      <c r="AP315" s="178"/>
      <c r="AQ315" s="182"/>
      <c r="AR315" s="208" t="s">
        <v>57</v>
      </c>
      <c r="AS315" s="293">
        <f t="shared" si="10"/>
        <v>0.1144</v>
      </c>
      <c r="AT315" s="293"/>
      <c r="AU315" s="293"/>
      <c r="AV315" s="186" t="s">
        <v>170</v>
      </c>
      <c r="AW315" s="182"/>
      <c r="AX315" s="180"/>
    </row>
    <row r="316" spans="1:50" s="98" customFormat="1" ht="12.75">
      <c r="A316" s="175"/>
      <c r="B316" s="185" t="s">
        <v>204</v>
      </c>
      <c r="C316" s="178"/>
      <c r="D316" s="178"/>
      <c r="E316" s="178"/>
      <c r="F316" s="178"/>
      <c r="G316" s="178"/>
      <c r="H316" s="178"/>
      <c r="I316" s="178"/>
      <c r="J316" s="178"/>
      <c r="K316" s="178"/>
      <c r="L316" s="178"/>
      <c r="M316" s="178"/>
      <c r="N316" s="178" t="s">
        <v>54</v>
      </c>
      <c r="O316" s="293">
        <v>7.85</v>
      </c>
      <c r="P316" s="293"/>
      <c r="Q316" s="293"/>
      <c r="R316" s="208" t="s">
        <v>56</v>
      </c>
      <c r="S316" s="207"/>
      <c r="T316" s="207"/>
      <c r="U316" s="207"/>
      <c r="V316" s="178"/>
      <c r="W316" s="207"/>
      <c r="X316" s="207"/>
      <c r="Y316" s="207"/>
      <c r="Z316" s="178"/>
      <c r="AA316" s="207"/>
      <c r="AB316" s="207"/>
      <c r="AC316" s="207"/>
      <c r="AD316" s="178"/>
      <c r="AE316" s="178" t="s">
        <v>55</v>
      </c>
      <c r="AF316" s="293">
        <v>0.08</v>
      </c>
      <c r="AG316" s="293"/>
      <c r="AH316" s="293"/>
      <c r="AI316" s="178"/>
      <c r="AJ316" s="293"/>
      <c r="AK316" s="293"/>
      <c r="AL316" s="293"/>
      <c r="AM316" s="178"/>
      <c r="AN316" s="178"/>
      <c r="AO316" s="178"/>
      <c r="AP316" s="178"/>
      <c r="AQ316" s="182"/>
      <c r="AR316" s="208" t="s">
        <v>57</v>
      </c>
      <c r="AS316" s="293">
        <f t="shared" si="10"/>
        <v>0.628</v>
      </c>
      <c r="AT316" s="293"/>
      <c r="AU316" s="293"/>
      <c r="AV316" s="186" t="s">
        <v>170</v>
      </c>
      <c r="AW316" s="182"/>
      <c r="AX316" s="180"/>
    </row>
    <row r="317" spans="1:50" s="98" customFormat="1" ht="12.75">
      <c r="A317" s="175"/>
      <c r="B317" s="185" t="s">
        <v>205</v>
      </c>
      <c r="C317" s="178"/>
      <c r="D317" s="178"/>
      <c r="E317" s="178"/>
      <c r="F317" s="178"/>
      <c r="G317" s="178"/>
      <c r="H317" s="178"/>
      <c r="I317" s="178"/>
      <c r="J317" s="178"/>
      <c r="K317" s="178"/>
      <c r="L317" s="178"/>
      <c r="M317" s="178"/>
      <c r="N317" s="178" t="s">
        <v>54</v>
      </c>
      <c r="O317" s="293">
        <v>7.85</v>
      </c>
      <c r="P317" s="293"/>
      <c r="Q317" s="293"/>
      <c r="R317" s="208" t="s">
        <v>56</v>
      </c>
      <c r="S317" s="207"/>
      <c r="T317" s="207"/>
      <c r="U317" s="207"/>
      <c r="V317" s="178"/>
      <c r="W317" s="207"/>
      <c r="X317" s="207"/>
      <c r="Y317" s="207"/>
      <c r="Z317" s="178"/>
      <c r="AA317" s="207"/>
      <c r="AB317" s="207"/>
      <c r="AC317" s="207"/>
      <c r="AD317" s="178"/>
      <c r="AE317" s="178" t="s">
        <v>55</v>
      </c>
      <c r="AF317" s="293">
        <v>0.08</v>
      </c>
      <c r="AG317" s="293"/>
      <c r="AH317" s="293"/>
      <c r="AI317" s="178"/>
      <c r="AJ317" s="293"/>
      <c r="AK317" s="293"/>
      <c r="AL317" s="293"/>
      <c r="AM317" s="178"/>
      <c r="AN317" s="178"/>
      <c r="AO317" s="178"/>
      <c r="AP317" s="178"/>
      <c r="AQ317" s="182"/>
      <c r="AR317" s="208" t="s">
        <v>57</v>
      </c>
      <c r="AS317" s="293">
        <f t="shared" si="10"/>
        <v>0.628</v>
      </c>
      <c r="AT317" s="293"/>
      <c r="AU317" s="293"/>
      <c r="AV317" s="186" t="s">
        <v>170</v>
      </c>
      <c r="AW317" s="182"/>
      <c r="AX317" s="180"/>
    </row>
    <row r="318" spans="1:50" s="98" customFormat="1" ht="12.75">
      <c r="A318" s="175"/>
      <c r="B318" s="185" t="s">
        <v>206</v>
      </c>
      <c r="C318" s="178"/>
      <c r="D318" s="178"/>
      <c r="E318" s="178"/>
      <c r="F318" s="178"/>
      <c r="G318" s="178"/>
      <c r="H318" s="178"/>
      <c r="I318" s="178"/>
      <c r="J318" s="178"/>
      <c r="K318" s="178"/>
      <c r="L318" s="178"/>
      <c r="M318" s="178"/>
      <c r="N318" s="178" t="s">
        <v>54</v>
      </c>
      <c r="O318" s="293">
        <v>131.38</v>
      </c>
      <c r="P318" s="293"/>
      <c r="Q318" s="293"/>
      <c r="R318" s="208" t="s">
        <v>56</v>
      </c>
      <c r="S318" s="207"/>
      <c r="T318" s="207"/>
      <c r="U318" s="207"/>
      <c r="V318" s="178"/>
      <c r="W318" s="207"/>
      <c r="X318" s="207"/>
      <c r="Y318" s="207"/>
      <c r="Z318" s="178"/>
      <c r="AA318" s="207"/>
      <c r="AB318" s="207"/>
      <c r="AC318" s="207"/>
      <c r="AD318" s="178"/>
      <c r="AE318" s="178" t="s">
        <v>55</v>
      </c>
      <c r="AF318" s="293">
        <v>0.08</v>
      </c>
      <c r="AG318" s="293"/>
      <c r="AH318" s="293"/>
      <c r="AI318" s="178"/>
      <c r="AJ318" s="293"/>
      <c r="AK318" s="293"/>
      <c r="AL318" s="293"/>
      <c r="AM318" s="178"/>
      <c r="AN318" s="178"/>
      <c r="AO318" s="178"/>
      <c r="AP318" s="178"/>
      <c r="AQ318" s="182"/>
      <c r="AR318" s="183" t="s">
        <v>57</v>
      </c>
      <c r="AS318" s="297">
        <f t="shared" si="10"/>
        <v>10.510400000000001</v>
      </c>
      <c r="AT318" s="297"/>
      <c r="AU318" s="297"/>
      <c r="AV318" s="184" t="s">
        <v>170</v>
      </c>
      <c r="AW318" s="182"/>
      <c r="AX318" s="180"/>
    </row>
    <row r="319" spans="1:50" s="98" customFormat="1" ht="12.75">
      <c r="A319" s="17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2"/>
      <c r="AB319" s="185"/>
      <c r="AC319" s="185"/>
      <c r="AD319" s="185"/>
      <c r="AE319" s="185"/>
      <c r="AF319" s="185"/>
      <c r="AG319" s="185"/>
      <c r="AH319" s="185"/>
      <c r="AI319" s="185"/>
      <c r="AJ319" s="185"/>
      <c r="AK319" s="185"/>
      <c r="AL319" s="185"/>
      <c r="AM319" s="185"/>
      <c r="AN319" s="185" t="s">
        <v>58</v>
      </c>
      <c r="AO319" s="185"/>
      <c r="AP319" s="185"/>
      <c r="AQ319" s="182"/>
      <c r="AR319" s="208" t="s">
        <v>57</v>
      </c>
      <c r="AS319" s="293">
        <f>AS286-(AS289+AS290+AS291+AS292+AS293+AS294+AS295+AS296+AS297+AS298+AS299+AS300+AS301+AS302+AS303+AS304+AS305+AS306+AS307+AS308+AS309+AS310+AS311+AS312+AS313+AS314+AS315+AS316+AS317+AS318)</f>
        <v>96.737599999999986</v>
      </c>
      <c r="AT319" s="293"/>
      <c r="AU319" s="293"/>
      <c r="AV319" s="186" t="str">
        <f>AV318</f>
        <v>m³</v>
      </c>
      <c r="AW319" s="182"/>
      <c r="AX319" s="180"/>
    </row>
    <row r="320" spans="1:50" s="98" customFormat="1" ht="12.75">
      <c r="A320" s="187"/>
      <c r="B320" s="202"/>
      <c r="C320" s="202"/>
      <c r="D320" s="202"/>
      <c r="E320" s="202"/>
      <c r="F320" s="202"/>
      <c r="G320" s="202"/>
      <c r="H320" s="202"/>
      <c r="I320" s="202"/>
      <c r="J320" s="202"/>
      <c r="K320" s="202"/>
      <c r="L320" s="202"/>
      <c r="M320" s="202"/>
      <c r="N320" s="202"/>
      <c r="O320" s="202"/>
      <c r="P320" s="202"/>
      <c r="Q320" s="202"/>
      <c r="R320" s="202"/>
      <c r="S320" s="202"/>
      <c r="T320" s="202"/>
      <c r="U320" s="202"/>
      <c r="V320" s="202"/>
      <c r="W320" s="202"/>
      <c r="X320" s="202"/>
      <c r="Y320" s="202"/>
      <c r="Z320" s="202"/>
      <c r="AA320" s="202"/>
      <c r="AB320" s="202"/>
      <c r="AC320" s="202"/>
      <c r="AD320" s="202"/>
      <c r="AE320" s="202"/>
      <c r="AF320" s="202"/>
      <c r="AG320" s="202"/>
      <c r="AH320" s="202"/>
      <c r="AI320" s="202"/>
      <c r="AJ320" s="202"/>
      <c r="AK320" s="202"/>
      <c r="AL320" s="202"/>
      <c r="AM320" s="202"/>
      <c r="AN320" s="202"/>
      <c r="AO320" s="202"/>
      <c r="AP320" s="202"/>
      <c r="AQ320" s="202"/>
      <c r="AR320" s="202"/>
      <c r="AS320" s="202"/>
      <c r="AT320" s="202"/>
      <c r="AU320" s="202"/>
      <c r="AV320" s="202"/>
      <c r="AW320" s="179"/>
      <c r="AX320" s="180"/>
    </row>
    <row r="321" spans="1:50" s="98" customFormat="1" ht="12.75">
      <c r="A321" s="175" t="s">
        <v>152</v>
      </c>
      <c r="B321" s="294" t="str">
        <f>' Plan Orç. Total'!D41</f>
        <v>EXECUÇÃO DE PÁTIO/ESTACIONAMENTO EM PISO INTERTRAVADO, COM BLOCO RETANGULAR COR NATURAL E COLORIDO DE 20 X 10 CM, ESPESSURA 8 CM</v>
      </c>
      <c r="C321" s="294"/>
      <c r="D321" s="294"/>
      <c r="E321" s="294"/>
      <c r="F321" s="294"/>
      <c r="G321" s="294"/>
      <c r="H321" s="294"/>
      <c r="I321" s="294"/>
      <c r="J321" s="294"/>
      <c r="K321" s="294"/>
      <c r="L321" s="294"/>
      <c r="M321" s="294"/>
      <c r="N321" s="294"/>
      <c r="O321" s="294"/>
      <c r="P321" s="294"/>
      <c r="Q321" s="294"/>
      <c r="R321" s="294"/>
      <c r="S321" s="294"/>
      <c r="T321" s="294"/>
      <c r="U321" s="294"/>
      <c r="V321" s="294"/>
      <c r="W321" s="294"/>
      <c r="X321" s="294"/>
      <c r="Y321" s="294"/>
      <c r="Z321" s="294"/>
      <c r="AA321" s="294"/>
      <c r="AB321" s="294"/>
      <c r="AC321" s="294"/>
      <c r="AD321" s="294"/>
      <c r="AE321" s="294"/>
      <c r="AF321" s="294"/>
      <c r="AG321" s="294"/>
      <c r="AH321" s="294"/>
      <c r="AI321" s="294"/>
      <c r="AJ321" s="294"/>
      <c r="AK321" s="294"/>
      <c r="AL321" s="294"/>
      <c r="AM321" s="294"/>
      <c r="AN321" s="294"/>
      <c r="AO321" s="294"/>
      <c r="AP321" s="294"/>
      <c r="AQ321" s="294"/>
      <c r="AR321" s="294"/>
      <c r="AS321" s="294"/>
      <c r="AT321" s="294"/>
      <c r="AU321" s="294"/>
      <c r="AV321" s="294"/>
      <c r="AW321" s="176" t="str">
        <f>AV357</f>
        <v>m²</v>
      </c>
      <c r="AX321" s="177">
        <f>AS357</f>
        <v>1209.2199999999998</v>
      </c>
    </row>
    <row r="322" spans="1:50" s="98" customFormat="1" ht="12.75">
      <c r="A322" s="175"/>
      <c r="B322" s="202"/>
      <c r="C322" s="202"/>
      <c r="D322" s="202"/>
      <c r="E322" s="202"/>
      <c r="F322" s="202"/>
      <c r="G322" s="202"/>
      <c r="H322" s="202"/>
      <c r="I322" s="202"/>
      <c r="J322" s="202"/>
      <c r="K322" s="202"/>
      <c r="L322" s="202"/>
      <c r="M322" s="202"/>
      <c r="N322" s="202"/>
      <c r="O322" s="202"/>
      <c r="P322" s="202"/>
      <c r="Q322" s="202"/>
      <c r="R322" s="202"/>
      <c r="S322" s="202"/>
      <c r="T322" s="202"/>
      <c r="U322" s="202"/>
      <c r="V322" s="202"/>
      <c r="W322" s="202"/>
      <c r="X322" s="202"/>
      <c r="Y322" s="202"/>
      <c r="Z322" s="202"/>
      <c r="AA322" s="202"/>
      <c r="AB322" s="202"/>
      <c r="AC322" s="202"/>
      <c r="AD322" s="202"/>
      <c r="AE322" s="202"/>
      <c r="AF322" s="202"/>
      <c r="AG322" s="202"/>
      <c r="AH322" s="202"/>
      <c r="AI322" s="202"/>
      <c r="AJ322" s="202"/>
      <c r="AK322" s="202"/>
      <c r="AL322" s="202"/>
      <c r="AM322" s="202"/>
      <c r="AN322" s="202"/>
      <c r="AO322" s="202"/>
      <c r="AP322" s="202"/>
      <c r="AQ322" s="202"/>
      <c r="AR322" s="202"/>
      <c r="AS322" s="202"/>
      <c r="AT322" s="202"/>
      <c r="AU322" s="202"/>
      <c r="AV322" s="202"/>
      <c r="AW322" s="179"/>
      <c r="AX322" s="180"/>
    </row>
    <row r="323" spans="1:50" s="98" customFormat="1" ht="12.75">
      <c r="A323" s="175"/>
      <c r="B323" s="178"/>
      <c r="C323" s="178"/>
      <c r="D323" s="178"/>
      <c r="E323" s="178"/>
      <c r="F323" s="178"/>
      <c r="G323" s="178"/>
      <c r="H323" s="178"/>
      <c r="I323" s="178"/>
      <c r="J323" s="178"/>
      <c r="K323" s="178"/>
      <c r="L323" s="178"/>
      <c r="M323" s="178"/>
      <c r="N323" s="178"/>
      <c r="O323" s="295" t="s">
        <v>210</v>
      </c>
      <c r="P323" s="295"/>
      <c r="Q323" s="295"/>
      <c r="R323" s="208"/>
      <c r="S323" s="293"/>
      <c r="T323" s="293"/>
      <c r="U323" s="293"/>
      <c r="V323" s="178"/>
      <c r="W323" s="178"/>
      <c r="X323" s="178"/>
      <c r="Y323" s="178"/>
      <c r="Z323" s="178"/>
      <c r="AA323" s="178"/>
      <c r="AB323" s="178"/>
      <c r="AC323" s="178"/>
      <c r="AD323" s="178"/>
      <c r="AE323" s="185"/>
      <c r="AF323" s="178"/>
      <c r="AG323" s="178"/>
      <c r="AH323" s="178"/>
      <c r="AI323" s="178"/>
      <c r="AJ323" s="178"/>
      <c r="AK323" s="178"/>
      <c r="AL323" s="178"/>
      <c r="AM323" s="178"/>
      <c r="AN323" s="178"/>
      <c r="AO323" s="178"/>
      <c r="AP323" s="178"/>
      <c r="AQ323" s="182"/>
      <c r="AR323" s="208"/>
      <c r="AS323" s="293"/>
      <c r="AT323" s="293"/>
      <c r="AU323" s="293"/>
      <c r="AV323" s="186"/>
      <c r="AW323" s="182"/>
      <c r="AX323" s="180"/>
    </row>
    <row r="324" spans="1:50" s="98" customFormat="1" ht="12.75">
      <c r="A324" s="175"/>
      <c r="B324" s="185" t="s">
        <v>211</v>
      </c>
      <c r="C324" s="178"/>
      <c r="D324" s="178"/>
      <c r="E324" s="178"/>
      <c r="F324" s="178"/>
      <c r="G324" s="178"/>
      <c r="H324" s="178"/>
      <c r="I324" s="178"/>
      <c r="J324" s="178"/>
      <c r="K324" s="178"/>
      <c r="L324" s="178"/>
      <c r="M324" s="178"/>
      <c r="N324" s="178" t="s">
        <v>54</v>
      </c>
      <c r="O324" s="293">
        <v>1676.1</v>
      </c>
      <c r="P324" s="293"/>
      <c r="Q324" s="293"/>
      <c r="R324" s="208" t="s">
        <v>56</v>
      </c>
      <c r="S324" s="293"/>
      <c r="T324" s="293"/>
      <c r="U324" s="293"/>
      <c r="V324" s="178"/>
      <c r="W324" s="293"/>
      <c r="X324" s="293"/>
      <c r="Y324" s="293"/>
      <c r="Z324" s="178"/>
      <c r="AA324" s="178"/>
      <c r="AB324" s="178"/>
      <c r="AC324" s="178"/>
      <c r="AD324" s="178"/>
      <c r="AE324" s="178"/>
      <c r="AF324" s="293"/>
      <c r="AG324" s="293"/>
      <c r="AH324" s="293"/>
      <c r="AI324" s="178"/>
      <c r="AJ324" s="293"/>
      <c r="AK324" s="293"/>
      <c r="AL324" s="293"/>
      <c r="AM324" s="178"/>
      <c r="AN324" s="178"/>
      <c r="AO324" s="178"/>
      <c r="AP324" s="178"/>
      <c r="AQ324" s="182"/>
      <c r="AR324" s="208" t="s">
        <v>57</v>
      </c>
      <c r="AS324" s="293">
        <f>O324</f>
        <v>1676.1</v>
      </c>
      <c r="AT324" s="293"/>
      <c r="AU324" s="293"/>
      <c r="AV324" s="186" t="s">
        <v>53</v>
      </c>
      <c r="AW324" s="182"/>
      <c r="AX324" s="180"/>
    </row>
    <row r="325" spans="1:50" s="98" customFormat="1" ht="12.75">
      <c r="A325" s="17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2"/>
      <c r="AB325" s="185"/>
      <c r="AC325" s="185"/>
      <c r="AD325" s="185"/>
      <c r="AE325" s="185"/>
      <c r="AF325" s="185"/>
      <c r="AG325" s="185"/>
      <c r="AH325" s="185"/>
      <c r="AI325" s="185"/>
      <c r="AJ325" s="185"/>
      <c r="AK325" s="185"/>
      <c r="AL325" s="185"/>
      <c r="AM325" s="185"/>
      <c r="AN325" s="185"/>
      <c r="AO325" s="185"/>
      <c r="AP325" s="185"/>
      <c r="AQ325" s="182"/>
      <c r="AR325" s="208"/>
      <c r="AS325" s="293"/>
      <c r="AT325" s="293"/>
      <c r="AU325" s="293"/>
      <c r="AV325" s="186"/>
      <c r="AW325" s="182"/>
      <c r="AX325" s="180"/>
    </row>
    <row r="326" spans="1:50" s="98" customFormat="1" ht="12.75">
      <c r="A326" s="175"/>
      <c r="B326" s="210" t="s">
        <v>177</v>
      </c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207"/>
      <c r="P326" s="207"/>
      <c r="Q326" s="207"/>
      <c r="R326" s="208"/>
      <c r="S326" s="207"/>
      <c r="T326" s="207"/>
      <c r="U326" s="207"/>
      <c r="V326" s="178"/>
      <c r="W326" s="207"/>
      <c r="X326" s="207"/>
      <c r="Y326" s="207"/>
      <c r="Z326" s="178"/>
      <c r="AA326" s="207"/>
      <c r="AB326" s="207"/>
      <c r="AC326" s="207"/>
      <c r="AD326" s="178"/>
      <c r="AE326" s="178"/>
      <c r="AF326" s="296"/>
      <c r="AG326" s="296"/>
      <c r="AH326" s="296"/>
      <c r="AI326" s="178"/>
      <c r="AJ326" s="296"/>
      <c r="AK326" s="296"/>
      <c r="AL326" s="296"/>
      <c r="AM326" s="178"/>
      <c r="AN326" s="178"/>
      <c r="AO326" s="178"/>
      <c r="AP326" s="178"/>
      <c r="AQ326" s="182"/>
      <c r="AR326" s="208"/>
      <c r="AS326" s="207"/>
      <c r="AT326" s="207"/>
      <c r="AU326" s="207"/>
      <c r="AV326" s="186"/>
      <c r="AW326" s="182"/>
      <c r="AX326" s="180"/>
    </row>
    <row r="327" spans="1:50" s="98" customFormat="1" ht="12.75">
      <c r="A327" s="175"/>
      <c r="B327" s="185" t="s">
        <v>176</v>
      </c>
      <c r="C327" s="178"/>
      <c r="D327" s="178"/>
      <c r="E327" s="178"/>
      <c r="F327" s="178"/>
      <c r="G327" s="178"/>
      <c r="H327" s="178"/>
      <c r="I327" s="178"/>
      <c r="J327" s="178"/>
      <c r="K327" s="178"/>
      <c r="L327" s="178"/>
      <c r="M327" s="178"/>
      <c r="N327" s="178" t="s">
        <v>54</v>
      </c>
      <c r="O327" s="293">
        <v>33.01</v>
      </c>
      <c r="P327" s="293"/>
      <c r="Q327" s="293"/>
      <c r="R327" s="208" t="s">
        <v>56</v>
      </c>
      <c r="S327" s="207"/>
      <c r="T327" s="207"/>
      <c r="U327" s="207"/>
      <c r="V327" s="178"/>
      <c r="W327" s="207"/>
      <c r="X327" s="207"/>
      <c r="Y327" s="207"/>
      <c r="Z327" s="178"/>
      <c r="AA327" s="207"/>
      <c r="AB327" s="207"/>
      <c r="AC327" s="207"/>
      <c r="AD327" s="178"/>
      <c r="AE327" s="178"/>
      <c r="AF327" s="293"/>
      <c r="AG327" s="293"/>
      <c r="AH327" s="293"/>
      <c r="AI327" s="178"/>
      <c r="AJ327" s="293"/>
      <c r="AK327" s="293"/>
      <c r="AL327" s="293"/>
      <c r="AM327" s="178"/>
      <c r="AN327" s="178"/>
      <c r="AO327" s="178"/>
      <c r="AP327" s="178"/>
      <c r="AQ327" s="182"/>
      <c r="AR327" s="208" t="s">
        <v>57</v>
      </c>
      <c r="AS327" s="293">
        <f>O327</f>
        <v>33.01</v>
      </c>
      <c r="AT327" s="293"/>
      <c r="AU327" s="293"/>
      <c r="AV327" s="186" t="s">
        <v>53</v>
      </c>
      <c r="AW327" s="182"/>
      <c r="AX327" s="180"/>
    </row>
    <row r="328" spans="1:50" s="98" customFormat="1" ht="12.75">
      <c r="A328" s="175"/>
      <c r="B328" s="185" t="s">
        <v>178</v>
      </c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 t="s">
        <v>54</v>
      </c>
      <c r="O328" s="293">
        <v>59.5</v>
      </c>
      <c r="P328" s="293"/>
      <c r="Q328" s="293"/>
      <c r="R328" s="208" t="s">
        <v>56</v>
      </c>
      <c r="S328" s="207"/>
      <c r="T328" s="207"/>
      <c r="U328" s="207"/>
      <c r="V328" s="178"/>
      <c r="W328" s="207"/>
      <c r="X328" s="207"/>
      <c r="Y328" s="207"/>
      <c r="Z328" s="178"/>
      <c r="AA328" s="207"/>
      <c r="AB328" s="207"/>
      <c r="AC328" s="207"/>
      <c r="AD328" s="178"/>
      <c r="AE328" s="178"/>
      <c r="AF328" s="293"/>
      <c r="AG328" s="293"/>
      <c r="AH328" s="293"/>
      <c r="AI328" s="178"/>
      <c r="AJ328" s="293"/>
      <c r="AK328" s="293"/>
      <c r="AL328" s="293"/>
      <c r="AM328" s="178"/>
      <c r="AN328" s="178"/>
      <c r="AO328" s="178"/>
      <c r="AP328" s="178"/>
      <c r="AQ328" s="182"/>
      <c r="AR328" s="208" t="s">
        <v>57</v>
      </c>
      <c r="AS328" s="293">
        <f t="shared" ref="AS328:AS356" si="11">O328</f>
        <v>59.5</v>
      </c>
      <c r="AT328" s="293"/>
      <c r="AU328" s="293"/>
      <c r="AV328" s="186" t="s">
        <v>53</v>
      </c>
      <c r="AW328" s="182"/>
      <c r="AX328" s="180"/>
    </row>
    <row r="329" spans="1:50" s="98" customFormat="1" ht="12.75">
      <c r="A329" s="175"/>
      <c r="B329" s="185" t="s">
        <v>179</v>
      </c>
      <c r="C329" s="178"/>
      <c r="D329" s="178"/>
      <c r="E329" s="178"/>
      <c r="F329" s="178"/>
      <c r="G329" s="178"/>
      <c r="H329" s="178"/>
      <c r="I329" s="178"/>
      <c r="J329" s="178"/>
      <c r="K329" s="178"/>
      <c r="L329" s="178"/>
      <c r="M329" s="178"/>
      <c r="N329" s="178" t="s">
        <v>54</v>
      </c>
      <c r="O329" s="293">
        <v>30.59</v>
      </c>
      <c r="P329" s="293"/>
      <c r="Q329" s="293"/>
      <c r="R329" s="208" t="s">
        <v>56</v>
      </c>
      <c r="S329" s="207"/>
      <c r="T329" s="207"/>
      <c r="U329" s="207"/>
      <c r="V329" s="178"/>
      <c r="W329" s="207"/>
      <c r="X329" s="207"/>
      <c r="Y329" s="207"/>
      <c r="Z329" s="178"/>
      <c r="AA329" s="207"/>
      <c r="AB329" s="207"/>
      <c r="AC329" s="207"/>
      <c r="AD329" s="178"/>
      <c r="AE329" s="178"/>
      <c r="AF329" s="293"/>
      <c r="AG329" s="293"/>
      <c r="AH329" s="293"/>
      <c r="AI329" s="178"/>
      <c r="AJ329" s="293"/>
      <c r="AK329" s="293"/>
      <c r="AL329" s="293"/>
      <c r="AM329" s="178"/>
      <c r="AN329" s="178"/>
      <c r="AO329" s="178"/>
      <c r="AP329" s="178"/>
      <c r="AQ329" s="182"/>
      <c r="AR329" s="208" t="s">
        <v>57</v>
      </c>
      <c r="AS329" s="293">
        <f t="shared" si="11"/>
        <v>30.59</v>
      </c>
      <c r="AT329" s="293"/>
      <c r="AU329" s="293"/>
      <c r="AV329" s="186" t="s">
        <v>53</v>
      </c>
      <c r="AW329" s="182"/>
      <c r="AX329" s="180"/>
    </row>
    <row r="330" spans="1:50" s="98" customFormat="1" ht="12.75">
      <c r="A330" s="175"/>
      <c r="B330" s="185" t="s">
        <v>180</v>
      </c>
      <c r="C330" s="178"/>
      <c r="D330" s="178"/>
      <c r="E330" s="178"/>
      <c r="F330" s="178"/>
      <c r="G330" s="178"/>
      <c r="H330" s="178"/>
      <c r="I330" s="178"/>
      <c r="J330" s="178"/>
      <c r="K330" s="178"/>
      <c r="L330" s="178"/>
      <c r="M330" s="178"/>
      <c r="N330" s="178" t="s">
        <v>54</v>
      </c>
      <c r="O330" s="293">
        <v>52.61</v>
      </c>
      <c r="P330" s="293"/>
      <c r="Q330" s="293"/>
      <c r="R330" s="208" t="s">
        <v>56</v>
      </c>
      <c r="S330" s="207"/>
      <c r="T330" s="207"/>
      <c r="U330" s="207"/>
      <c r="V330" s="178"/>
      <c r="W330" s="207"/>
      <c r="X330" s="207"/>
      <c r="Y330" s="207"/>
      <c r="Z330" s="178"/>
      <c r="AA330" s="207"/>
      <c r="AB330" s="207"/>
      <c r="AC330" s="207"/>
      <c r="AD330" s="178"/>
      <c r="AE330" s="178"/>
      <c r="AF330" s="293"/>
      <c r="AG330" s="293"/>
      <c r="AH330" s="293"/>
      <c r="AI330" s="178"/>
      <c r="AJ330" s="293"/>
      <c r="AK330" s="293"/>
      <c r="AL330" s="293"/>
      <c r="AM330" s="178"/>
      <c r="AN330" s="178"/>
      <c r="AO330" s="178"/>
      <c r="AP330" s="178"/>
      <c r="AQ330" s="182"/>
      <c r="AR330" s="208" t="s">
        <v>57</v>
      </c>
      <c r="AS330" s="293">
        <f t="shared" si="11"/>
        <v>52.61</v>
      </c>
      <c r="AT330" s="293"/>
      <c r="AU330" s="293"/>
      <c r="AV330" s="186" t="s">
        <v>53</v>
      </c>
      <c r="AW330" s="182"/>
      <c r="AX330" s="180"/>
    </row>
    <row r="331" spans="1:50" s="98" customFormat="1" ht="12.75">
      <c r="A331" s="175"/>
      <c r="B331" s="185" t="s">
        <v>181</v>
      </c>
      <c r="C331" s="178"/>
      <c r="D331" s="178"/>
      <c r="E331" s="178"/>
      <c r="F331" s="178"/>
      <c r="G331" s="178"/>
      <c r="H331" s="178"/>
      <c r="I331" s="178"/>
      <c r="J331" s="178"/>
      <c r="K331" s="178"/>
      <c r="L331" s="178"/>
      <c r="M331" s="178"/>
      <c r="N331" s="178" t="s">
        <v>54</v>
      </c>
      <c r="O331" s="293">
        <v>50.62</v>
      </c>
      <c r="P331" s="293"/>
      <c r="Q331" s="293"/>
      <c r="R331" s="208" t="s">
        <v>56</v>
      </c>
      <c r="S331" s="207"/>
      <c r="T331" s="207"/>
      <c r="U331" s="207"/>
      <c r="V331" s="178"/>
      <c r="W331" s="207"/>
      <c r="X331" s="207"/>
      <c r="Y331" s="207"/>
      <c r="Z331" s="178"/>
      <c r="AA331" s="207"/>
      <c r="AB331" s="207"/>
      <c r="AC331" s="207"/>
      <c r="AD331" s="178"/>
      <c r="AE331" s="178"/>
      <c r="AF331" s="293"/>
      <c r="AG331" s="293"/>
      <c r="AH331" s="293"/>
      <c r="AI331" s="178"/>
      <c r="AJ331" s="293"/>
      <c r="AK331" s="293"/>
      <c r="AL331" s="293"/>
      <c r="AM331" s="178"/>
      <c r="AN331" s="178"/>
      <c r="AO331" s="178"/>
      <c r="AP331" s="178"/>
      <c r="AQ331" s="182"/>
      <c r="AR331" s="208" t="s">
        <v>57</v>
      </c>
      <c r="AS331" s="293">
        <f t="shared" si="11"/>
        <v>50.62</v>
      </c>
      <c r="AT331" s="293"/>
      <c r="AU331" s="293"/>
      <c r="AV331" s="186" t="s">
        <v>53</v>
      </c>
      <c r="AW331" s="182"/>
      <c r="AX331" s="180"/>
    </row>
    <row r="332" spans="1:50" s="98" customFormat="1" ht="12.75">
      <c r="A332" s="175"/>
      <c r="B332" s="185" t="s">
        <v>182</v>
      </c>
      <c r="C332" s="178"/>
      <c r="D332" s="178"/>
      <c r="E332" s="178"/>
      <c r="F332" s="178"/>
      <c r="G332" s="178"/>
      <c r="H332" s="178"/>
      <c r="I332" s="178"/>
      <c r="J332" s="178"/>
      <c r="K332" s="178"/>
      <c r="L332" s="178"/>
      <c r="M332" s="178"/>
      <c r="N332" s="178" t="s">
        <v>54</v>
      </c>
      <c r="O332" s="293">
        <v>3.8</v>
      </c>
      <c r="P332" s="293"/>
      <c r="Q332" s="293"/>
      <c r="R332" s="208" t="s">
        <v>56</v>
      </c>
      <c r="S332" s="207"/>
      <c r="T332" s="207"/>
      <c r="U332" s="207"/>
      <c r="V332" s="178"/>
      <c r="W332" s="207"/>
      <c r="X332" s="207"/>
      <c r="Y332" s="207"/>
      <c r="Z332" s="178"/>
      <c r="AA332" s="207"/>
      <c r="AB332" s="207"/>
      <c r="AC332" s="207"/>
      <c r="AD332" s="178"/>
      <c r="AE332" s="178"/>
      <c r="AF332" s="293"/>
      <c r="AG332" s="293"/>
      <c r="AH332" s="293"/>
      <c r="AI332" s="178"/>
      <c r="AJ332" s="293"/>
      <c r="AK332" s="293"/>
      <c r="AL332" s="293"/>
      <c r="AM332" s="178"/>
      <c r="AN332" s="178"/>
      <c r="AO332" s="178"/>
      <c r="AP332" s="178"/>
      <c r="AQ332" s="182"/>
      <c r="AR332" s="208" t="s">
        <v>57</v>
      </c>
      <c r="AS332" s="293">
        <f t="shared" si="11"/>
        <v>3.8</v>
      </c>
      <c r="AT332" s="293"/>
      <c r="AU332" s="293"/>
      <c r="AV332" s="186" t="s">
        <v>53</v>
      </c>
      <c r="AW332" s="182"/>
      <c r="AX332" s="180"/>
    </row>
    <row r="333" spans="1:50" s="98" customFormat="1" ht="12.75">
      <c r="A333" s="175"/>
      <c r="B333" s="185" t="s">
        <v>183</v>
      </c>
      <c r="C333" s="178"/>
      <c r="D333" s="178"/>
      <c r="E333" s="178"/>
      <c r="F333" s="178"/>
      <c r="G333" s="178"/>
      <c r="H333" s="178"/>
      <c r="I333" s="178"/>
      <c r="J333" s="178"/>
      <c r="K333" s="178"/>
      <c r="L333" s="178"/>
      <c r="M333" s="178"/>
      <c r="N333" s="178" t="s">
        <v>54</v>
      </c>
      <c r="O333" s="293">
        <v>24.01</v>
      </c>
      <c r="P333" s="293"/>
      <c r="Q333" s="293"/>
      <c r="R333" s="208" t="s">
        <v>56</v>
      </c>
      <c r="S333" s="207"/>
      <c r="T333" s="207"/>
      <c r="U333" s="207"/>
      <c r="V333" s="178"/>
      <c r="W333" s="207"/>
      <c r="X333" s="207"/>
      <c r="Y333" s="207"/>
      <c r="Z333" s="178"/>
      <c r="AA333" s="207"/>
      <c r="AB333" s="207"/>
      <c r="AC333" s="207"/>
      <c r="AD333" s="178"/>
      <c r="AE333" s="178"/>
      <c r="AF333" s="293"/>
      <c r="AG333" s="293"/>
      <c r="AH333" s="293"/>
      <c r="AI333" s="178"/>
      <c r="AJ333" s="293"/>
      <c r="AK333" s="293"/>
      <c r="AL333" s="293"/>
      <c r="AM333" s="178"/>
      <c r="AN333" s="178"/>
      <c r="AO333" s="178"/>
      <c r="AP333" s="178"/>
      <c r="AQ333" s="182"/>
      <c r="AR333" s="208" t="s">
        <v>57</v>
      </c>
      <c r="AS333" s="293">
        <f t="shared" si="11"/>
        <v>24.01</v>
      </c>
      <c r="AT333" s="293"/>
      <c r="AU333" s="293"/>
      <c r="AV333" s="186" t="s">
        <v>53</v>
      </c>
      <c r="AW333" s="182"/>
      <c r="AX333" s="180"/>
    </row>
    <row r="334" spans="1:50" s="98" customFormat="1" ht="12.75">
      <c r="A334" s="175"/>
      <c r="B334" s="185" t="s">
        <v>184</v>
      </c>
      <c r="C334" s="178"/>
      <c r="D334" s="178"/>
      <c r="E334" s="178"/>
      <c r="F334" s="178"/>
      <c r="G334" s="178"/>
      <c r="H334" s="178"/>
      <c r="I334" s="178"/>
      <c r="J334" s="178"/>
      <c r="K334" s="178"/>
      <c r="L334" s="178"/>
      <c r="M334" s="178"/>
      <c r="N334" s="178" t="s">
        <v>54</v>
      </c>
      <c r="O334" s="293">
        <v>4.3</v>
      </c>
      <c r="P334" s="293"/>
      <c r="Q334" s="293"/>
      <c r="R334" s="208" t="s">
        <v>56</v>
      </c>
      <c r="S334" s="207"/>
      <c r="T334" s="207"/>
      <c r="U334" s="207"/>
      <c r="V334" s="178"/>
      <c r="W334" s="207"/>
      <c r="X334" s="207"/>
      <c r="Y334" s="207"/>
      <c r="Z334" s="178"/>
      <c r="AA334" s="207"/>
      <c r="AB334" s="207"/>
      <c r="AC334" s="207"/>
      <c r="AD334" s="178"/>
      <c r="AE334" s="178"/>
      <c r="AF334" s="293"/>
      <c r="AG334" s="293"/>
      <c r="AH334" s="293"/>
      <c r="AI334" s="178"/>
      <c r="AJ334" s="293"/>
      <c r="AK334" s="293"/>
      <c r="AL334" s="293"/>
      <c r="AM334" s="178"/>
      <c r="AN334" s="178"/>
      <c r="AO334" s="178"/>
      <c r="AP334" s="178"/>
      <c r="AQ334" s="182"/>
      <c r="AR334" s="208" t="s">
        <v>57</v>
      </c>
      <c r="AS334" s="293">
        <f t="shared" si="11"/>
        <v>4.3</v>
      </c>
      <c r="AT334" s="293"/>
      <c r="AU334" s="293"/>
      <c r="AV334" s="186" t="s">
        <v>53</v>
      </c>
      <c r="AW334" s="182"/>
      <c r="AX334" s="180"/>
    </row>
    <row r="335" spans="1:50" s="98" customFormat="1" ht="12.75">
      <c r="A335" s="175"/>
      <c r="B335" s="185" t="s">
        <v>185</v>
      </c>
      <c r="C335" s="178"/>
      <c r="D335" s="178"/>
      <c r="E335" s="178"/>
      <c r="F335" s="178"/>
      <c r="G335" s="178"/>
      <c r="H335" s="178"/>
      <c r="I335" s="178"/>
      <c r="J335" s="178"/>
      <c r="K335" s="178"/>
      <c r="L335" s="178"/>
      <c r="M335" s="178"/>
      <c r="N335" s="178" t="s">
        <v>54</v>
      </c>
      <c r="O335" s="293">
        <v>19.149999999999999</v>
      </c>
      <c r="P335" s="293"/>
      <c r="Q335" s="293"/>
      <c r="R335" s="208" t="s">
        <v>56</v>
      </c>
      <c r="S335" s="207"/>
      <c r="T335" s="207"/>
      <c r="U335" s="207"/>
      <c r="V335" s="178"/>
      <c r="W335" s="207"/>
      <c r="X335" s="207"/>
      <c r="Y335" s="207"/>
      <c r="Z335" s="178"/>
      <c r="AA335" s="207"/>
      <c r="AB335" s="207"/>
      <c r="AC335" s="207"/>
      <c r="AD335" s="178"/>
      <c r="AE335" s="178"/>
      <c r="AF335" s="293"/>
      <c r="AG335" s="293"/>
      <c r="AH335" s="293"/>
      <c r="AI335" s="178"/>
      <c r="AJ335" s="293"/>
      <c r="AK335" s="293"/>
      <c r="AL335" s="293"/>
      <c r="AM335" s="178"/>
      <c r="AN335" s="178"/>
      <c r="AO335" s="178"/>
      <c r="AP335" s="178"/>
      <c r="AQ335" s="182"/>
      <c r="AR335" s="208" t="s">
        <v>57</v>
      </c>
      <c r="AS335" s="293">
        <f t="shared" si="11"/>
        <v>19.149999999999999</v>
      </c>
      <c r="AT335" s="293"/>
      <c r="AU335" s="293"/>
      <c r="AV335" s="186" t="s">
        <v>53</v>
      </c>
      <c r="AW335" s="182"/>
      <c r="AX335" s="180"/>
    </row>
    <row r="336" spans="1:50" s="98" customFormat="1" ht="12.75">
      <c r="A336" s="175"/>
      <c r="B336" s="185" t="s">
        <v>186</v>
      </c>
      <c r="C336" s="178"/>
      <c r="D336" s="178"/>
      <c r="E336" s="178"/>
      <c r="F336" s="178"/>
      <c r="G336" s="178"/>
      <c r="H336" s="178"/>
      <c r="I336" s="178"/>
      <c r="J336" s="178"/>
      <c r="K336" s="178"/>
      <c r="L336" s="178"/>
      <c r="M336" s="178"/>
      <c r="N336" s="178" t="s">
        <v>54</v>
      </c>
      <c r="O336" s="293">
        <v>2.0699999999999998</v>
      </c>
      <c r="P336" s="293"/>
      <c r="Q336" s="293"/>
      <c r="R336" s="208" t="s">
        <v>56</v>
      </c>
      <c r="S336" s="207"/>
      <c r="T336" s="207"/>
      <c r="U336" s="207"/>
      <c r="V336" s="178"/>
      <c r="W336" s="207"/>
      <c r="X336" s="207"/>
      <c r="Y336" s="207"/>
      <c r="Z336" s="178"/>
      <c r="AA336" s="207"/>
      <c r="AB336" s="207"/>
      <c r="AC336" s="207"/>
      <c r="AD336" s="178"/>
      <c r="AE336" s="178"/>
      <c r="AF336" s="293"/>
      <c r="AG336" s="293"/>
      <c r="AH336" s="293"/>
      <c r="AI336" s="178"/>
      <c r="AJ336" s="293"/>
      <c r="AK336" s="293"/>
      <c r="AL336" s="293"/>
      <c r="AM336" s="178"/>
      <c r="AN336" s="178"/>
      <c r="AO336" s="178"/>
      <c r="AP336" s="178"/>
      <c r="AQ336" s="182"/>
      <c r="AR336" s="208" t="s">
        <v>57</v>
      </c>
      <c r="AS336" s="293">
        <f t="shared" si="11"/>
        <v>2.0699999999999998</v>
      </c>
      <c r="AT336" s="293"/>
      <c r="AU336" s="293"/>
      <c r="AV336" s="186" t="s">
        <v>53</v>
      </c>
      <c r="AW336" s="182"/>
      <c r="AX336" s="180"/>
    </row>
    <row r="337" spans="1:50" s="98" customFormat="1" ht="12.75">
      <c r="A337" s="175"/>
      <c r="B337" s="185" t="s">
        <v>187</v>
      </c>
      <c r="C337" s="178"/>
      <c r="D337" s="178"/>
      <c r="E337" s="178"/>
      <c r="F337" s="178"/>
      <c r="G337" s="178"/>
      <c r="H337" s="178"/>
      <c r="I337" s="178"/>
      <c r="J337" s="178"/>
      <c r="K337" s="178"/>
      <c r="L337" s="178"/>
      <c r="M337" s="178"/>
      <c r="N337" s="178" t="s">
        <v>54</v>
      </c>
      <c r="O337" s="293">
        <v>1.83</v>
      </c>
      <c r="P337" s="293"/>
      <c r="Q337" s="293"/>
      <c r="R337" s="208" t="s">
        <v>56</v>
      </c>
      <c r="S337" s="207"/>
      <c r="T337" s="207"/>
      <c r="U337" s="207"/>
      <c r="V337" s="178"/>
      <c r="W337" s="207"/>
      <c r="X337" s="207"/>
      <c r="Y337" s="207"/>
      <c r="Z337" s="178"/>
      <c r="AA337" s="207"/>
      <c r="AB337" s="207"/>
      <c r="AC337" s="207"/>
      <c r="AD337" s="178"/>
      <c r="AE337" s="178"/>
      <c r="AF337" s="293"/>
      <c r="AG337" s="293"/>
      <c r="AH337" s="293"/>
      <c r="AI337" s="178"/>
      <c r="AJ337" s="293"/>
      <c r="AK337" s="293"/>
      <c r="AL337" s="293"/>
      <c r="AM337" s="178"/>
      <c r="AN337" s="178"/>
      <c r="AO337" s="178"/>
      <c r="AP337" s="178"/>
      <c r="AQ337" s="182"/>
      <c r="AR337" s="208" t="s">
        <v>57</v>
      </c>
      <c r="AS337" s="293">
        <f t="shared" si="11"/>
        <v>1.83</v>
      </c>
      <c r="AT337" s="293"/>
      <c r="AU337" s="293"/>
      <c r="AV337" s="186" t="s">
        <v>53</v>
      </c>
      <c r="AW337" s="182"/>
      <c r="AX337" s="180"/>
    </row>
    <row r="338" spans="1:50" s="98" customFormat="1" ht="12.75">
      <c r="A338" s="175"/>
      <c r="B338" s="185" t="s">
        <v>188</v>
      </c>
      <c r="C338" s="178"/>
      <c r="D338" s="178"/>
      <c r="E338" s="178"/>
      <c r="F338" s="178"/>
      <c r="G338" s="178"/>
      <c r="H338" s="178"/>
      <c r="I338" s="178"/>
      <c r="J338" s="178"/>
      <c r="K338" s="178"/>
      <c r="L338" s="178"/>
      <c r="M338" s="178"/>
      <c r="N338" s="178" t="s">
        <v>54</v>
      </c>
      <c r="O338" s="293">
        <v>1.1100000000000001</v>
      </c>
      <c r="P338" s="293"/>
      <c r="Q338" s="293"/>
      <c r="R338" s="208" t="s">
        <v>56</v>
      </c>
      <c r="S338" s="207"/>
      <c r="T338" s="207"/>
      <c r="U338" s="207"/>
      <c r="V338" s="178"/>
      <c r="W338" s="207"/>
      <c r="X338" s="207"/>
      <c r="Y338" s="207"/>
      <c r="Z338" s="178"/>
      <c r="AA338" s="207"/>
      <c r="AB338" s="207"/>
      <c r="AC338" s="207"/>
      <c r="AD338" s="178"/>
      <c r="AE338" s="178"/>
      <c r="AF338" s="293"/>
      <c r="AG338" s="293"/>
      <c r="AH338" s="293"/>
      <c r="AI338" s="178"/>
      <c r="AJ338" s="293"/>
      <c r="AK338" s="293"/>
      <c r="AL338" s="293"/>
      <c r="AM338" s="178"/>
      <c r="AN338" s="178"/>
      <c r="AO338" s="178"/>
      <c r="AP338" s="178"/>
      <c r="AQ338" s="182"/>
      <c r="AR338" s="208" t="s">
        <v>57</v>
      </c>
      <c r="AS338" s="293">
        <f t="shared" si="11"/>
        <v>1.1100000000000001</v>
      </c>
      <c r="AT338" s="293"/>
      <c r="AU338" s="293"/>
      <c r="AV338" s="186" t="s">
        <v>53</v>
      </c>
      <c r="AW338" s="182"/>
      <c r="AX338" s="180"/>
    </row>
    <row r="339" spans="1:50" s="98" customFormat="1" ht="12.75">
      <c r="A339" s="175"/>
      <c r="B339" s="185" t="s">
        <v>189</v>
      </c>
      <c r="C339" s="178"/>
      <c r="D339" s="178"/>
      <c r="E339" s="178"/>
      <c r="F339" s="178"/>
      <c r="G339" s="178"/>
      <c r="H339" s="178"/>
      <c r="I339" s="178"/>
      <c r="J339" s="178"/>
      <c r="K339" s="178"/>
      <c r="L339" s="178"/>
      <c r="M339" s="178"/>
      <c r="N339" s="178" t="s">
        <v>54</v>
      </c>
      <c r="O339" s="293">
        <v>0.91</v>
      </c>
      <c r="P339" s="293"/>
      <c r="Q339" s="293"/>
      <c r="R339" s="208" t="s">
        <v>56</v>
      </c>
      <c r="S339" s="207"/>
      <c r="T339" s="207"/>
      <c r="U339" s="207"/>
      <c r="V339" s="178"/>
      <c r="W339" s="207"/>
      <c r="X339" s="207"/>
      <c r="Y339" s="207"/>
      <c r="Z339" s="178"/>
      <c r="AA339" s="207"/>
      <c r="AB339" s="207"/>
      <c r="AC339" s="207"/>
      <c r="AD339" s="178"/>
      <c r="AE339" s="178"/>
      <c r="AF339" s="293"/>
      <c r="AG339" s="293"/>
      <c r="AH339" s="293"/>
      <c r="AI339" s="178"/>
      <c r="AJ339" s="293"/>
      <c r="AK339" s="293"/>
      <c r="AL339" s="293"/>
      <c r="AM339" s="178"/>
      <c r="AN339" s="178"/>
      <c r="AO339" s="178"/>
      <c r="AP339" s="178"/>
      <c r="AQ339" s="182"/>
      <c r="AR339" s="208" t="s">
        <v>57</v>
      </c>
      <c r="AS339" s="293">
        <f t="shared" si="11"/>
        <v>0.91</v>
      </c>
      <c r="AT339" s="293"/>
      <c r="AU339" s="293"/>
      <c r="AV339" s="186" t="s">
        <v>53</v>
      </c>
      <c r="AW339" s="182"/>
      <c r="AX339" s="180"/>
    </row>
    <row r="340" spans="1:50" s="98" customFormat="1" ht="12.75">
      <c r="A340" s="175"/>
      <c r="B340" s="185" t="s">
        <v>190</v>
      </c>
      <c r="C340" s="178"/>
      <c r="D340" s="178"/>
      <c r="E340" s="178"/>
      <c r="F340" s="178"/>
      <c r="G340" s="178"/>
      <c r="H340" s="178"/>
      <c r="I340" s="178"/>
      <c r="J340" s="178"/>
      <c r="K340" s="178"/>
      <c r="L340" s="178"/>
      <c r="M340" s="178"/>
      <c r="N340" s="178" t="s">
        <v>54</v>
      </c>
      <c r="O340" s="293">
        <v>4.1100000000000003</v>
      </c>
      <c r="P340" s="293"/>
      <c r="Q340" s="293"/>
      <c r="R340" s="208" t="s">
        <v>56</v>
      </c>
      <c r="S340" s="207"/>
      <c r="T340" s="207"/>
      <c r="U340" s="207"/>
      <c r="V340" s="178"/>
      <c r="W340" s="207"/>
      <c r="X340" s="207"/>
      <c r="Y340" s="207"/>
      <c r="Z340" s="178"/>
      <c r="AA340" s="207"/>
      <c r="AB340" s="207"/>
      <c r="AC340" s="207"/>
      <c r="AD340" s="178"/>
      <c r="AE340" s="178"/>
      <c r="AF340" s="293"/>
      <c r="AG340" s="293"/>
      <c r="AH340" s="293"/>
      <c r="AI340" s="178"/>
      <c r="AJ340" s="293"/>
      <c r="AK340" s="293"/>
      <c r="AL340" s="293"/>
      <c r="AM340" s="178"/>
      <c r="AN340" s="178"/>
      <c r="AO340" s="178"/>
      <c r="AP340" s="178"/>
      <c r="AQ340" s="182"/>
      <c r="AR340" s="208" t="s">
        <v>57</v>
      </c>
      <c r="AS340" s="293">
        <f t="shared" si="11"/>
        <v>4.1100000000000003</v>
      </c>
      <c r="AT340" s="293"/>
      <c r="AU340" s="293"/>
      <c r="AV340" s="186" t="s">
        <v>53</v>
      </c>
      <c r="AW340" s="182"/>
      <c r="AX340" s="180"/>
    </row>
    <row r="341" spans="1:50" s="98" customFormat="1" ht="12.75">
      <c r="A341" s="175"/>
      <c r="B341" s="185" t="s">
        <v>191</v>
      </c>
      <c r="C341" s="178"/>
      <c r="D341" s="178"/>
      <c r="E341" s="178"/>
      <c r="F341" s="178"/>
      <c r="G341" s="178"/>
      <c r="H341" s="178"/>
      <c r="I341" s="178"/>
      <c r="J341" s="178"/>
      <c r="K341" s="178"/>
      <c r="L341" s="178"/>
      <c r="M341" s="178"/>
      <c r="N341" s="178" t="s">
        <v>54</v>
      </c>
      <c r="O341" s="293">
        <v>2.41</v>
      </c>
      <c r="P341" s="293"/>
      <c r="Q341" s="293"/>
      <c r="R341" s="208" t="s">
        <v>56</v>
      </c>
      <c r="S341" s="207"/>
      <c r="T341" s="207"/>
      <c r="U341" s="207"/>
      <c r="V341" s="178"/>
      <c r="W341" s="207"/>
      <c r="X341" s="207"/>
      <c r="Y341" s="207"/>
      <c r="Z341" s="178"/>
      <c r="AA341" s="207"/>
      <c r="AB341" s="207"/>
      <c r="AC341" s="207"/>
      <c r="AD341" s="178"/>
      <c r="AE341" s="178"/>
      <c r="AF341" s="293"/>
      <c r="AG341" s="293"/>
      <c r="AH341" s="293"/>
      <c r="AI341" s="178"/>
      <c r="AJ341" s="293"/>
      <c r="AK341" s="293"/>
      <c r="AL341" s="293"/>
      <c r="AM341" s="178"/>
      <c r="AN341" s="178"/>
      <c r="AO341" s="178"/>
      <c r="AP341" s="178"/>
      <c r="AQ341" s="182"/>
      <c r="AR341" s="208" t="s">
        <v>57</v>
      </c>
      <c r="AS341" s="293">
        <f t="shared" si="11"/>
        <v>2.41</v>
      </c>
      <c r="AT341" s="293"/>
      <c r="AU341" s="293"/>
      <c r="AV341" s="186" t="s">
        <v>53</v>
      </c>
      <c r="AW341" s="182"/>
      <c r="AX341" s="180"/>
    </row>
    <row r="342" spans="1:50" s="98" customFormat="1" ht="12.75">
      <c r="A342" s="175"/>
      <c r="B342" s="185" t="s">
        <v>192</v>
      </c>
      <c r="C342" s="178"/>
      <c r="D342" s="178"/>
      <c r="E342" s="178"/>
      <c r="F342" s="178"/>
      <c r="G342" s="178"/>
      <c r="H342" s="178"/>
      <c r="I342" s="178"/>
      <c r="J342" s="178"/>
      <c r="K342" s="178"/>
      <c r="L342" s="178"/>
      <c r="M342" s="178"/>
      <c r="N342" s="178" t="s">
        <v>54</v>
      </c>
      <c r="O342" s="293">
        <v>1.88</v>
      </c>
      <c r="P342" s="293"/>
      <c r="Q342" s="293"/>
      <c r="R342" s="208" t="s">
        <v>56</v>
      </c>
      <c r="S342" s="207"/>
      <c r="T342" s="207"/>
      <c r="U342" s="207"/>
      <c r="V342" s="178"/>
      <c r="W342" s="207"/>
      <c r="X342" s="207"/>
      <c r="Y342" s="207"/>
      <c r="Z342" s="178"/>
      <c r="AA342" s="207"/>
      <c r="AB342" s="207"/>
      <c r="AC342" s="207"/>
      <c r="AD342" s="178"/>
      <c r="AE342" s="178"/>
      <c r="AF342" s="293"/>
      <c r="AG342" s="293"/>
      <c r="AH342" s="293"/>
      <c r="AI342" s="178"/>
      <c r="AJ342" s="293"/>
      <c r="AK342" s="293"/>
      <c r="AL342" s="293"/>
      <c r="AM342" s="178"/>
      <c r="AN342" s="178"/>
      <c r="AO342" s="178"/>
      <c r="AP342" s="178"/>
      <c r="AQ342" s="182"/>
      <c r="AR342" s="208" t="s">
        <v>57</v>
      </c>
      <c r="AS342" s="293">
        <f t="shared" si="11"/>
        <v>1.88</v>
      </c>
      <c r="AT342" s="293"/>
      <c r="AU342" s="293"/>
      <c r="AV342" s="186" t="s">
        <v>53</v>
      </c>
      <c r="AW342" s="182"/>
      <c r="AX342" s="180"/>
    </row>
    <row r="343" spans="1:50" s="98" customFormat="1" ht="12.75">
      <c r="A343" s="175"/>
      <c r="B343" s="185" t="s">
        <v>193</v>
      </c>
      <c r="C343" s="178"/>
      <c r="D343" s="178"/>
      <c r="E343" s="178"/>
      <c r="F343" s="178"/>
      <c r="G343" s="178"/>
      <c r="H343" s="178"/>
      <c r="I343" s="178"/>
      <c r="J343" s="178"/>
      <c r="K343" s="178"/>
      <c r="L343" s="178"/>
      <c r="M343" s="178"/>
      <c r="N343" s="178" t="s">
        <v>54</v>
      </c>
      <c r="O343" s="293">
        <v>2.9</v>
      </c>
      <c r="P343" s="293"/>
      <c r="Q343" s="293"/>
      <c r="R343" s="208" t="s">
        <v>56</v>
      </c>
      <c r="S343" s="207"/>
      <c r="T343" s="207"/>
      <c r="U343" s="207"/>
      <c r="V343" s="178"/>
      <c r="W343" s="207"/>
      <c r="X343" s="207"/>
      <c r="Y343" s="207"/>
      <c r="Z343" s="178"/>
      <c r="AA343" s="207"/>
      <c r="AB343" s="207"/>
      <c r="AC343" s="207"/>
      <c r="AD343" s="178"/>
      <c r="AE343" s="178"/>
      <c r="AF343" s="293"/>
      <c r="AG343" s="293"/>
      <c r="AH343" s="293"/>
      <c r="AI343" s="178"/>
      <c r="AJ343" s="293"/>
      <c r="AK343" s="293"/>
      <c r="AL343" s="293"/>
      <c r="AM343" s="178"/>
      <c r="AN343" s="178"/>
      <c r="AO343" s="178"/>
      <c r="AP343" s="178"/>
      <c r="AQ343" s="182"/>
      <c r="AR343" s="208" t="s">
        <v>57</v>
      </c>
      <c r="AS343" s="293">
        <f t="shared" si="11"/>
        <v>2.9</v>
      </c>
      <c r="AT343" s="293"/>
      <c r="AU343" s="293"/>
      <c r="AV343" s="186" t="s">
        <v>53</v>
      </c>
      <c r="AW343" s="182"/>
      <c r="AX343" s="180"/>
    </row>
    <row r="344" spans="1:50" s="98" customFormat="1" ht="12.75">
      <c r="A344" s="175"/>
      <c r="B344" s="185" t="s">
        <v>194</v>
      </c>
      <c r="C344" s="178"/>
      <c r="D344" s="178"/>
      <c r="E344" s="178"/>
      <c r="F344" s="178"/>
      <c r="G344" s="178"/>
      <c r="H344" s="178"/>
      <c r="I344" s="178"/>
      <c r="J344" s="178"/>
      <c r="K344" s="178"/>
      <c r="L344" s="178"/>
      <c r="M344" s="178"/>
      <c r="N344" s="178" t="s">
        <v>54</v>
      </c>
      <c r="O344" s="293">
        <v>2.0699999999999998</v>
      </c>
      <c r="P344" s="293"/>
      <c r="Q344" s="293"/>
      <c r="R344" s="208" t="s">
        <v>56</v>
      </c>
      <c r="S344" s="207"/>
      <c r="T344" s="207"/>
      <c r="U344" s="207"/>
      <c r="V344" s="178"/>
      <c r="W344" s="207"/>
      <c r="X344" s="207"/>
      <c r="Y344" s="207"/>
      <c r="Z344" s="178"/>
      <c r="AA344" s="207"/>
      <c r="AB344" s="207"/>
      <c r="AC344" s="207"/>
      <c r="AD344" s="178"/>
      <c r="AE344" s="178"/>
      <c r="AF344" s="293"/>
      <c r="AG344" s="293"/>
      <c r="AH344" s="293"/>
      <c r="AI344" s="178"/>
      <c r="AJ344" s="293"/>
      <c r="AK344" s="293"/>
      <c r="AL344" s="293"/>
      <c r="AM344" s="178"/>
      <c r="AN344" s="178"/>
      <c r="AO344" s="178"/>
      <c r="AP344" s="178"/>
      <c r="AQ344" s="182"/>
      <c r="AR344" s="208" t="s">
        <v>57</v>
      </c>
      <c r="AS344" s="293">
        <f t="shared" si="11"/>
        <v>2.0699999999999998</v>
      </c>
      <c r="AT344" s="293"/>
      <c r="AU344" s="293"/>
      <c r="AV344" s="186" t="s">
        <v>53</v>
      </c>
      <c r="AW344" s="182"/>
      <c r="AX344" s="180"/>
    </row>
    <row r="345" spans="1:50" s="98" customFormat="1" ht="12.75">
      <c r="A345" s="175"/>
      <c r="B345" s="185" t="s">
        <v>195</v>
      </c>
      <c r="C345" s="178"/>
      <c r="D345" s="178"/>
      <c r="E345" s="178"/>
      <c r="F345" s="178"/>
      <c r="G345" s="178"/>
      <c r="H345" s="178"/>
      <c r="I345" s="178"/>
      <c r="J345" s="178"/>
      <c r="K345" s="178"/>
      <c r="L345" s="178"/>
      <c r="M345" s="178"/>
      <c r="N345" s="178" t="s">
        <v>54</v>
      </c>
      <c r="O345" s="293">
        <v>1.27</v>
      </c>
      <c r="P345" s="293"/>
      <c r="Q345" s="293"/>
      <c r="R345" s="208" t="s">
        <v>56</v>
      </c>
      <c r="S345" s="207"/>
      <c r="T345" s="207"/>
      <c r="U345" s="207"/>
      <c r="V345" s="178"/>
      <c r="W345" s="207"/>
      <c r="X345" s="207"/>
      <c r="Y345" s="207"/>
      <c r="Z345" s="178"/>
      <c r="AA345" s="207"/>
      <c r="AB345" s="207"/>
      <c r="AC345" s="207"/>
      <c r="AD345" s="178"/>
      <c r="AE345" s="178"/>
      <c r="AF345" s="293"/>
      <c r="AG345" s="293"/>
      <c r="AH345" s="293"/>
      <c r="AI345" s="178"/>
      <c r="AJ345" s="293"/>
      <c r="AK345" s="293"/>
      <c r="AL345" s="293"/>
      <c r="AM345" s="178"/>
      <c r="AN345" s="178"/>
      <c r="AO345" s="178"/>
      <c r="AP345" s="178"/>
      <c r="AQ345" s="182"/>
      <c r="AR345" s="208" t="s">
        <v>57</v>
      </c>
      <c r="AS345" s="293">
        <f t="shared" si="11"/>
        <v>1.27</v>
      </c>
      <c r="AT345" s="293"/>
      <c r="AU345" s="293"/>
      <c r="AV345" s="186" t="s">
        <v>53</v>
      </c>
      <c r="AW345" s="182"/>
      <c r="AX345" s="180"/>
    </row>
    <row r="346" spans="1:50" s="98" customFormat="1" ht="12.75">
      <c r="A346" s="175"/>
      <c r="B346" s="185" t="s">
        <v>196</v>
      </c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  <c r="N346" s="178" t="s">
        <v>54</v>
      </c>
      <c r="O346" s="293">
        <v>10.61</v>
      </c>
      <c r="P346" s="293"/>
      <c r="Q346" s="293"/>
      <c r="R346" s="208" t="s">
        <v>56</v>
      </c>
      <c r="S346" s="207"/>
      <c r="T346" s="207"/>
      <c r="U346" s="207"/>
      <c r="V346" s="178"/>
      <c r="W346" s="207"/>
      <c r="X346" s="207"/>
      <c r="Y346" s="207"/>
      <c r="Z346" s="178"/>
      <c r="AA346" s="207"/>
      <c r="AB346" s="207"/>
      <c r="AC346" s="207"/>
      <c r="AD346" s="178"/>
      <c r="AE346" s="178"/>
      <c r="AF346" s="293"/>
      <c r="AG346" s="293"/>
      <c r="AH346" s="293"/>
      <c r="AI346" s="178"/>
      <c r="AJ346" s="293"/>
      <c r="AK346" s="293"/>
      <c r="AL346" s="293"/>
      <c r="AM346" s="178"/>
      <c r="AN346" s="178"/>
      <c r="AO346" s="178"/>
      <c r="AP346" s="178"/>
      <c r="AQ346" s="182"/>
      <c r="AR346" s="208" t="s">
        <v>57</v>
      </c>
      <c r="AS346" s="293">
        <f t="shared" si="11"/>
        <v>10.61</v>
      </c>
      <c r="AT346" s="293"/>
      <c r="AU346" s="293"/>
      <c r="AV346" s="186" t="s">
        <v>53</v>
      </c>
      <c r="AW346" s="182"/>
      <c r="AX346" s="180"/>
    </row>
    <row r="347" spans="1:50" s="98" customFormat="1" ht="12.75">
      <c r="A347" s="175"/>
      <c r="B347" s="185" t="s">
        <v>197</v>
      </c>
      <c r="C347" s="178"/>
      <c r="D347" s="178"/>
      <c r="E347" s="178"/>
      <c r="F347" s="178"/>
      <c r="G347" s="178"/>
      <c r="H347" s="178"/>
      <c r="I347" s="178"/>
      <c r="J347" s="178"/>
      <c r="K347" s="178"/>
      <c r="L347" s="178"/>
      <c r="M347" s="178"/>
      <c r="N347" s="178" t="s">
        <v>54</v>
      </c>
      <c r="O347" s="293">
        <v>1.44</v>
      </c>
      <c r="P347" s="293"/>
      <c r="Q347" s="293"/>
      <c r="R347" s="208" t="s">
        <v>56</v>
      </c>
      <c r="S347" s="207"/>
      <c r="T347" s="207"/>
      <c r="U347" s="207"/>
      <c r="V347" s="178"/>
      <c r="W347" s="207"/>
      <c r="X347" s="207"/>
      <c r="Y347" s="207"/>
      <c r="Z347" s="178"/>
      <c r="AA347" s="207"/>
      <c r="AB347" s="207"/>
      <c r="AC347" s="207"/>
      <c r="AD347" s="178"/>
      <c r="AE347" s="178"/>
      <c r="AF347" s="293"/>
      <c r="AG347" s="293"/>
      <c r="AH347" s="293"/>
      <c r="AI347" s="178"/>
      <c r="AJ347" s="293"/>
      <c r="AK347" s="293"/>
      <c r="AL347" s="293"/>
      <c r="AM347" s="178"/>
      <c r="AN347" s="178"/>
      <c r="AO347" s="178"/>
      <c r="AP347" s="178"/>
      <c r="AQ347" s="182"/>
      <c r="AR347" s="208" t="s">
        <v>57</v>
      </c>
      <c r="AS347" s="293">
        <f t="shared" si="11"/>
        <v>1.44</v>
      </c>
      <c r="AT347" s="293"/>
      <c r="AU347" s="293"/>
      <c r="AV347" s="186" t="s">
        <v>53</v>
      </c>
      <c r="AW347" s="182"/>
      <c r="AX347" s="180"/>
    </row>
    <row r="348" spans="1:50" s="98" customFormat="1" ht="12.75">
      <c r="A348" s="175"/>
      <c r="B348" s="185" t="s">
        <v>198</v>
      </c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178" t="s">
        <v>54</v>
      </c>
      <c r="O348" s="293">
        <v>1.72</v>
      </c>
      <c r="P348" s="293"/>
      <c r="Q348" s="293"/>
      <c r="R348" s="208" t="s">
        <v>56</v>
      </c>
      <c r="S348" s="207"/>
      <c r="T348" s="207"/>
      <c r="U348" s="207"/>
      <c r="V348" s="178"/>
      <c r="W348" s="207"/>
      <c r="X348" s="207"/>
      <c r="Y348" s="207"/>
      <c r="Z348" s="178"/>
      <c r="AA348" s="207"/>
      <c r="AB348" s="207"/>
      <c r="AC348" s="207"/>
      <c r="AD348" s="178"/>
      <c r="AE348" s="178"/>
      <c r="AF348" s="293"/>
      <c r="AG348" s="293"/>
      <c r="AH348" s="293"/>
      <c r="AI348" s="178"/>
      <c r="AJ348" s="293"/>
      <c r="AK348" s="293"/>
      <c r="AL348" s="293"/>
      <c r="AM348" s="178"/>
      <c r="AN348" s="178"/>
      <c r="AO348" s="178"/>
      <c r="AP348" s="178"/>
      <c r="AQ348" s="182"/>
      <c r="AR348" s="208" t="s">
        <v>57</v>
      </c>
      <c r="AS348" s="293">
        <f t="shared" si="11"/>
        <v>1.72</v>
      </c>
      <c r="AT348" s="293"/>
      <c r="AU348" s="293"/>
      <c r="AV348" s="186" t="s">
        <v>53</v>
      </c>
      <c r="AW348" s="182"/>
      <c r="AX348" s="180"/>
    </row>
    <row r="349" spans="1:50" s="98" customFormat="1" ht="12.75">
      <c r="A349" s="175"/>
      <c r="B349" s="185" t="s">
        <v>199</v>
      </c>
      <c r="C349" s="178"/>
      <c r="D349" s="178"/>
      <c r="E349" s="178"/>
      <c r="F349" s="178"/>
      <c r="G349" s="178"/>
      <c r="H349" s="178"/>
      <c r="I349" s="178"/>
      <c r="J349" s="178"/>
      <c r="K349" s="178"/>
      <c r="L349" s="178"/>
      <c r="M349" s="178"/>
      <c r="N349" s="178" t="s">
        <v>54</v>
      </c>
      <c r="O349" s="293">
        <v>1.1200000000000001</v>
      </c>
      <c r="P349" s="293"/>
      <c r="Q349" s="293"/>
      <c r="R349" s="208" t="s">
        <v>56</v>
      </c>
      <c r="S349" s="207"/>
      <c r="T349" s="207"/>
      <c r="U349" s="207"/>
      <c r="V349" s="178"/>
      <c r="W349" s="207"/>
      <c r="X349" s="207"/>
      <c r="Y349" s="207"/>
      <c r="Z349" s="178"/>
      <c r="AA349" s="207"/>
      <c r="AB349" s="207"/>
      <c r="AC349" s="207"/>
      <c r="AD349" s="178"/>
      <c r="AE349" s="178"/>
      <c r="AF349" s="293"/>
      <c r="AG349" s="293"/>
      <c r="AH349" s="293"/>
      <c r="AI349" s="178"/>
      <c r="AJ349" s="293"/>
      <c r="AK349" s="293"/>
      <c r="AL349" s="293"/>
      <c r="AM349" s="178"/>
      <c r="AN349" s="178"/>
      <c r="AO349" s="178"/>
      <c r="AP349" s="178"/>
      <c r="AQ349" s="182"/>
      <c r="AR349" s="208" t="s">
        <v>57</v>
      </c>
      <c r="AS349" s="293">
        <f t="shared" si="11"/>
        <v>1.1200000000000001</v>
      </c>
      <c r="AT349" s="293"/>
      <c r="AU349" s="293"/>
      <c r="AV349" s="186" t="s">
        <v>53</v>
      </c>
      <c r="AW349" s="182"/>
      <c r="AX349" s="180"/>
    </row>
    <row r="350" spans="1:50" s="98" customFormat="1" ht="12.75">
      <c r="A350" s="175"/>
      <c r="B350" s="185" t="s">
        <v>200</v>
      </c>
      <c r="C350" s="178"/>
      <c r="D350" s="178"/>
      <c r="E350" s="178"/>
      <c r="F350" s="178"/>
      <c r="G350" s="178"/>
      <c r="H350" s="178"/>
      <c r="I350" s="178"/>
      <c r="J350" s="178"/>
      <c r="K350" s="178"/>
      <c r="L350" s="178"/>
      <c r="M350" s="178"/>
      <c r="N350" s="178" t="s">
        <v>54</v>
      </c>
      <c r="O350" s="293">
        <v>2.2799999999999998</v>
      </c>
      <c r="P350" s="293"/>
      <c r="Q350" s="293"/>
      <c r="R350" s="208" t="s">
        <v>56</v>
      </c>
      <c r="S350" s="207"/>
      <c r="T350" s="207"/>
      <c r="U350" s="207"/>
      <c r="V350" s="178"/>
      <c r="W350" s="207"/>
      <c r="X350" s="207"/>
      <c r="Y350" s="207"/>
      <c r="Z350" s="178"/>
      <c r="AA350" s="207"/>
      <c r="AB350" s="207"/>
      <c r="AC350" s="207"/>
      <c r="AD350" s="178"/>
      <c r="AE350" s="178"/>
      <c r="AF350" s="293"/>
      <c r="AG350" s="293"/>
      <c r="AH350" s="293"/>
      <c r="AI350" s="178"/>
      <c r="AJ350" s="293"/>
      <c r="AK350" s="293"/>
      <c r="AL350" s="293"/>
      <c r="AM350" s="178"/>
      <c r="AN350" s="178"/>
      <c r="AO350" s="178"/>
      <c r="AP350" s="178"/>
      <c r="AQ350" s="182"/>
      <c r="AR350" s="208" t="s">
        <v>57</v>
      </c>
      <c r="AS350" s="293">
        <f t="shared" si="11"/>
        <v>2.2799999999999998</v>
      </c>
      <c r="AT350" s="293"/>
      <c r="AU350" s="293"/>
      <c r="AV350" s="186" t="s">
        <v>53</v>
      </c>
      <c r="AW350" s="182"/>
      <c r="AX350" s="180"/>
    </row>
    <row r="351" spans="1:50" s="98" customFormat="1" ht="12.75">
      <c r="A351" s="175"/>
      <c r="B351" s="185" t="s">
        <v>201</v>
      </c>
      <c r="C351" s="178"/>
      <c r="D351" s="178"/>
      <c r="E351" s="178"/>
      <c r="F351" s="178"/>
      <c r="G351" s="178"/>
      <c r="H351" s="178"/>
      <c r="I351" s="178"/>
      <c r="J351" s="178"/>
      <c r="K351" s="178"/>
      <c r="L351" s="178"/>
      <c r="M351" s="178"/>
      <c r="N351" s="178" t="s">
        <v>54</v>
      </c>
      <c r="O351" s="293">
        <v>1.77</v>
      </c>
      <c r="P351" s="293"/>
      <c r="Q351" s="293"/>
      <c r="R351" s="208" t="s">
        <v>56</v>
      </c>
      <c r="S351" s="207"/>
      <c r="T351" s="207"/>
      <c r="U351" s="207"/>
      <c r="V351" s="178"/>
      <c r="W351" s="207"/>
      <c r="X351" s="207"/>
      <c r="Y351" s="207"/>
      <c r="Z351" s="178"/>
      <c r="AA351" s="207"/>
      <c r="AB351" s="207"/>
      <c r="AC351" s="207"/>
      <c r="AD351" s="178"/>
      <c r="AE351" s="178"/>
      <c r="AF351" s="293"/>
      <c r="AG351" s="293"/>
      <c r="AH351" s="293"/>
      <c r="AI351" s="178"/>
      <c r="AJ351" s="293"/>
      <c r="AK351" s="293"/>
      <c r="AL351" s="293"/>
      <c r="AM351" s="178"/>
      <c r="AN351" s="178"/>
      <c r="AO351" s="178"/>
      <c r="AP351" s="178"/>
      <c r="AQ351" s="182"/>
      <c r="AR351" s="208" t="s">
        <v>57</v>
      </c>
      <c r="AS351" s="293">
        <f t="shared" si="11"/>
        <v>1.77</v>
      </c>
      <c r="AT351" s="293"/>
      <c r="AU351" s="293"/>
      <c r="AV351" s="186" t="s">
        <v>53</v>
      </c>
      <c r="AW351" s="182"/>
      <c r="AX351" s="180"/>
    </row>
    <row r="352" spans="1:50" s="98" customFormat="1" ht="12.75">
      <c r="A352" s="175"/>
      <c r="B352" s="185" t="s">
        <v>202</v>
      </c>
      <c r="C352" s="178"/>
      <c r="D352" s="178"/>
      <c r="E352" s="178"/>
      <c r="F352" s="178"/>
      <c r="G352" s="178"/>
      <c r="H352" s="178"/>
      <c r="I352" s="178"/>
      <c r="J352" s="178"/>
      <c r="K352" s="178"/>
      <c r="L352" s="178"/>
      <c r="M352" s="178"/>
      <c r="N352" s="178" t="s">
        <v>54</v>
      </c>
      <c r="O352" s="293">
        <v>1.28</v>
      </c>
      <c r="P352" s="293"/>
      <c r="Q352" s="293"/>
      <c r="R352" s="208" t="s">
        <v>56</v>
      </c>
      <c r="S352" s="207"/>
      <c r="T352" s="207"/>
      <c r="U352" s="207"/>
      <c r="V352" s="178"/>
      <c r="W352" s="207"/>
      <c r="X352" s="207"/>
      <c r="Y352" s="207"/>
      <c r="Z352" s="178"/>
      <c r="AA352" s="207"/>
      <c r="AB352" s="207"/>
      <c r="AC352" s="207"/>
      <c r="AD352" s="178"/>
      <c r="AE352" s="178"/>
      <c r="AF352" s="293"/>
      <c r="AG352" s="293"/>
      <c r="AH352" s="293"/>
      <c r="AI352" s="178"/>
      <c r="AJ352" s="293"/>
      <c r="AK352" s="293"/>
      <c r="AL352" s="293"/>
      <c r="AM352" s="178"/>
      <c r="AN352" s="178"/>
      <c r="AO352" s="178"/>
      <c r="AP352" s="178"/>
      <c r="AQ352" s="182"/>
      <c r="AR352" s="208" t="s">
        <v>57</v>
      </c>
      <c r="AS352" s="293">
        <f t="shared" si="11"/>
        <v>1.28</v>
      </c>
      <c r="AT352" s="293"/>
      <c r="AU352" s="293"/>
      <c r="AV352" s="186" t="s">
        <v>53</v>
      </c>
      <c r="AW352" s="182"/>
      <c r="AX352" s="180"/>
    </row>
    <row r="353" spans="1:50" s="98" customFormat="1" ht="12.75">
      <c r="A353" s="175"/>
      <c r="B353" s="185" t="s">
        <v>203</v>
      </c>
      <c r="C353" s="178"/>
      <c r="D353" s="178"/>
      <c r="E353" s="178"/>
      <c r="F353" s="178"/>
      <c r="G353" s="178"/>
      <c r="H353" s="178"/>
      <c r="I353" s="178"/>
      <c r="J353" s="178"/>
      <c r="K353" s="178"/>
      <c r="L353" s="178"/>
      <c r="M353" s="178"/>
      <c r="N353" s="178" t="s">
        <v>54</v>
      </c>
      <c r="O353" s="293">
        <v>1.43</v>
      </c>
      <c r="P353" s="293"/>
      <c r="Q353" s="293"/>
      <c r="R353" s="208" t="s">
        <v>56</v>
      </c>
      <c r="S353" s="207"/>
      <c r="T353" s="207"/>
      <c r="U353" s="207"/>
      <c r="V353" s="178"/>
      <c r="W353" s="207"/>
      <c r="X353" s="207"/>
      <c r="Y353" s="207"/>
      <c r="Z353" s="178"/>
      <c r="AA353" s="207"/>
      <c r="AB353" s="207"/>
      <c r="AC353" s="207"/>
      <c r="AD353" s="178"/>
      <c r="AE353" s="178"/>
      <c r="AF353" s="293"/>
      <c r="AG353" s="293"/>
      <c r="AH353" s="293"/>
      <c r="AI353" s="178"/>
      <c r="AJ353" s="293"/>
      <c r="AK353" s="293"/>
      <c r="AL353" s="293"/>
      <c r="AM353" s="178"/>
      <c r="AN353" s="178"/>
      <c r="AO353" s="178"/>
      <c r="AP353" s="178"/>
      <c r="AQ353" s="182"/>
      <c r="AR353" s="208" t="s">
        <v>57</v>
      </c>
      <c r="AS353" s="293">
        <f t="shared" si="11"/>
        <v>1.43</v>
      </c>
      <c r="AT353" s="293"/>
      <c r="AU353" s="293"/>
      <c r="AV353" s="186" t="s">
        <v>53</v>
      </c>
      <c r="AW353" s="182"/>
      <c r="AX353" s="180"/>
    </row>
    <row r="354" spans="1:50" s="98" customFormat="1" ht="12.75">
      <c r="A354" s="175"/>
      <c r="B354" s="185" t="s">
        <v>204</v>
      </c>
      <c r="C354" s="178"/>
      <c r="D354" s="178"/>
      <c r="E354" s="178"/>
      <c r="F354" s="178"/>
      <c r="G354" s="178"/>
      <c r="H354" s="178"/>
      <c r="I354" s="178"/>
      <c r="J354" s="178"/>
      <c r="K354" s="178"/>
      <c r="L354" s="178"/>
      <c r="M354" s="178"/>
      <c r="N354" s="178" t="s">
        <v>54</v>
      </c>
      <c r="O354" s="293">
        <v>7.85</v>
      </c>
      <c r="P354" s="293"/>
      <c r="Q354" s="293"/>
      <c r="R354" s="208" t="s">
        <v>56</v>
      </c>
      <c r="S354" s="207"/>
      <c r="T354" s="207"/>
      <c r="U354" s="207"/>
      <c r="V354" s="178"/>
      <c r="W354" s="207"/>
      <c r="X354" s="207"/>
      <c r="Y354" s="207"/>
      <c r="Z354" s="178"/>
      <c r="AA354" s="207"/>
      <c r="AB354" s="207"/>
      <c r="AC354" s="207"/>
      <c r="AD354" s="178"/>
      <c r="AE354" s="178"/>
      <c r="AF354" s="293"/>
      <c r="AG354" s="293"/>
      <c r="AH354" s="293"/>
      <c r="AI354" s="178"/>
      <c r="AJ354" s="293"/>
      <c r="AK354" s="293"/>
      <c r="AL354" s="293"/>
      <c r="AM354" s="178"/>
      <c r="AN354" s="178"/>
      <c r="AO354" s="178"/>
      <c r="AP354" s="178"/>
      <c r="AQ354" s="182"/>
      <c r="AR354" s="208" t="s">
        <v>57</v>
      </c>
      <c r="AS354" s="293">
        <f t="shared" si="11"/>
        <v>7.85</v>
      </c>
      <c r="AT354" s="293"/>
      <c r="AU354" s="293"/>
      <c r="AV354" s="186" t="s">
        <v>53</v>
      </c>
      <c r="AW354" s="182"/>
      <c r="AX354" s="180"/>
    </row>
    <row r="355" spans="1:50" s="98" customFormat="1" ht="12.75">
      <c r="A355" s="175"/>
      <c r="B355" s="185" t="s">
        <v>205</v>
      </c>
      <c r="C355" s="178"/>
      <c r="D355" s="178"/>
      <c r="E355" s="178"/>
      <c r="F355" s="178"/>
      <c r="G355" s="178"/>
      <c r="H355" s="178"/>
      <c r="I355" s="178"/>
      <c r="J355" s="178"/>
      <c r="K355" s="178"/>
      <c r="L355" s="178"/>
      <c r="M355" s="178"/>
      <c r="N355" s="178" t="s">
        <v>54</v>
      </c>
      <c r="O355" s="293">
        <v>7.85</v>
      </c>
      <c r="P355" s="293"/>
      <c r="Q355" s="293"/>
      <c r="R355" s="208" t="s">
        <v>56</v>
      </c>
      <c r="S355" s="207"/>
      <c r="T355" s="207"/>
      <c r="U355" s="207"/>
      <c r="V355" s="178"/>
      <c r="W355" s="207"/>
      <c r="X355" s="207"/>
      <c r="Y355" s="207"/>
      <c r="Z355" s="178"/>
      <c r="AA355" s="207"/>
      <c r="AB355" s="207"/>
      <c r="AC355" s="207"/>
      <c r="AD355" s="178"/>
      <c r="AE355" s="178"/>
      <c r="AF355" s="293"/>
      <c r="AG355" s="293"/>
      <c r="AH355" s="293"/>
      <c r="AI355" s="178"/>
      <c r="AJ355" s="293"/>
      <c r="AK355" s="293"/>
      <c r="AL355" s="293"/>
      <c r="AM355" s="178"/>
      <c r="AN355" s="178"/>
      <c r="AO355" s="178"/>
      <c r="AP355" s="178"/>
      <c r="AQ355" s="182"/>
      <c r="AR355" s="208" t="s">
        <v>57</v>
      </c>
      <c r="AS355" s="293">
        <f t="shared" si="11"/>
        <v>7.85</v>
      </c>
      <c r="AT355" s="293"/>
      <c r="AU355" s="293"/>
      <c r="AV355" s="186" t="s">
        <v>53</v>
      </c>
      <c r="AW355" s="182"/>
      <c r="AX355" s="180"/>
    </row>
    <row r="356" spans="1:50" s="98" customFormat="1" ht="12.75">
      <c r="A356" s="175"/>
      <c r="B356" s="185" t="s">
        <v>206</v>
      </c>
      <c r="C356" s="178"/>
      <c r="D356" s="178"/>
      <c r="E356" s="178"/>
      <c r="F356" s="178"/>
      <c r="G356" s="178"/>
      <c r="H356" s="178"/>
      <c r="I356" s="178"/>
      <c r="J356" s="178"/>
      <c r="K356" s="178"/>
      <c r="L356" s="178"/>
      <c r="M356" s="178"/>
      <c r="N356" s="178" t="s">
        <v>54</v>
      </c>
      <c r="O356" s="293">
        <v>131.38</v>
      </c>
      <c r="P356" s="293"/>
      <c r="Q356" s="293"/>
      <c r="R356" s="208" t="s">
        <v>56</v>
      </c>
      <c r="S356" s="207"/>
      <c r="T356" s="207"/>
      <c r="U356" s="207"/>
      <c r="V356" s="178"/>
      <c r="W356" s="207"/>
      <c r="X356" s="207"/>
      <c r="Y356" s="207"/>
      <c r="Z356" s="178"/>
      <c r="AA356" s="207"/>
      <c r="AB356" s="207"/>
      <c r="AC356" s="207"/>
      <c r="AD356" s="178"/>
      <c r="AE356" s="178"/>
      <c r="AF356" s="293"/>
      <c r="AG356" s="293"/>
      <c r="AH356" s="293"/>
      <c r="AI356" s="178"/>
      <c r="AJ356" s="293"/>
      <c r="AK356" s="293"/>
      <c r="AL356" s="293"/>
      <c r="AM356" s="178"/>
      <c r="AN356" s="178"/>
      <c r="AO356" s="178"/>
      <c r="AP356" s="178"/>
      <c r="AQ356" s="182"/>
      <c r="AR356" s="183" t="s">
        <v>57</v>
      </c>
      <c r="AS356" s="297">
        <f t="shared" si="11"/>
        <v>131.38</v>
      </c>
      <c r="AT356" s="297"/>
      <c r="AU356" s="297"/>
      <c r="AV356" s="184" t="s">
        <v>53</v>
      </c>
      <c r="AW356" s="182"/>
      <c r="AX356" s="180"/>
    </row>
    <row r="357" spans="1:50" s="98" customFormat="1" ht="12.75">
      <c r="A357" s="17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2"/>
      <c r="AB357" s="185"/>
      <c r="AC357" s="185"/>
      <c r="AD357" s="185"/>
      <c r="AE357" s="185"/>
      <c r="AF357" s="185"/>
      <c r="AG357" s="185"/>
      <c r="AH357" s="185"/>
      <c r="AI357" s="185"/>
      <c r="AJ357" s="185"/>
      <c r="AK357" s="185"/>
      <c r="AL357" s="185"/>
      <c r="AM357" s="185"/>
      <c r="AN357" s="185" t="s">
        <v>58</v>
      </c>
      <c r="AO357" s="185"/>
      <c r="AP357" s="185"/>
      <c r="AQ357" s="182"/>
      <c r="AR357" s="208" t="s">
        <v>57</v>
      </c>
      <c r="AS357" s="293">
        <f>AS324-(AS327+AS328+AS329+AS330+AS331+AS332+AS333+AS334+AS335+AS336+AS337+AS338+AS339+AS340+AS341+AS342+AS343+AS344+AS345+AS346+AS347+AS348+AS349+AS350+AS351+AS352+AS353+AS354+AS355+AS356)</f>
        <v>1209.2199999999998</v>
      </c>
      <c r="AT357" s="293"/>
      <c r="AU357" s="293"/>
      <c r="AV357" s="186" t="str">
        <f>AV356</f>
        <v>m²</v>
      </c>
      <c r="AW357" s="182"/>
      <c r="AX357" s="180"/>
    </row>
    <row r="358" spans="1:50" s="98" customFormat="1" ht="12.75">
      <c r="A358" s="187"/>
      <c r="B358" s="211"/>
      <c r="C358" s="211"/>
      <c r="D358" s="211"/>
      <c r="E358" s="211"/>
      <c r="F358" s="211"/>
      <c r="G358" s="211"/>
      <c r="H358" s="211"/>
      <c r="I358" s="211"/>
      <c r="J358" s="211"/>
      <c r="K358" s="211"/>
      <c r="L358" s="211"/>
      <c r="M358" s="211"/>
      <c r="N358" s="211"/>
      <c r="O358" s="211"/>
      <c r="P358" s="211"/>
      <c r="Q358" s="211"/>
      <c r="R358" s="211"/>
      <c r="S358" s="211"/>
      <c r="T358" s="211"/>
      <c r="U358" s="211"/>
      <c r="V358" s="211"/>
      <c r="W358" s="211"/>
      <c r="X358" s="211"/>
      <c r="Y358" s="211"/>
      <c r="Z358" s="211"/>
      <c r="AA358" s="211"/>
      <c r="AB358" s="211"/>
      <c r="AC358" s="211"/>
      <c r="AD358" s="211"/>
      <c r="AE358" s="211"/>
      <c r="AF358" s="211"/>
      <c r="AG358" s="211"/>
      <c r="AH358" s="211"/>
      <c r="AI358" s="211"/>
      <c r="AJ358" s="211"/>
      <c r="AK358" s="211"/>
      <c r="AL358" s="211"/>
      <c r="AM358" s="211"/>
      <c r="AN358" s="211"/>
      <c r="AO358" s="211"/>
      <c r="AP358" s="211"/>
      <c r="AQ358" s="211"/>
      <c r="AR358" s="211"/>
      <c r="AS358" s="211"/>
      <c r="AT358" s="211"/>
      <c r="AU358" s="211"/>
      <c r="AV358" s="211"/>
      <c r="AW358" s="189"/>
      <c r="AX358" s="190"/>
    </row>
    <row r="359" spans="1:50" ht="12.75">
      <c r="A359" s="172" t="s">
        <v>105</v>
      </c>
      <c r="B359" s="301" t="str">
        <f>' Plan Orç. Total'!D44</f>
        <v>INSTALAÇÕES HIDRÁULICAS - ÁGUA FRIA</v>
      </c>
      <c r="C359" s="301"/>
      <c r="D359" s="301"/>
      <c r="E359" s="301"/>
      <c r="F359" s="301"/>
      <c r="G359" s="301"/>
      <c r="H359" s="301"/>
      <c r="I359" s="301"/>
      <c r="J359" s="301"/>
      <c r="K359" s="301"/>
      <c r="L359" s="301"/>
      <c r="M359" s="301"/>
      <c r="N359" s="301"/>
      <c r="O359" s="301"/>
      <c r="P359" s="301"/>
      <c r="Q359" s="301"/>
      <c r="R359" s="301"/>
      <c r="S359" s="301"/>
      <c r="T359" s="301"/>
      <c r="U359" s="301"/>
      <c r="V359" s="301"/>
      <c r="W359" s="301"/>
      <c r="X359" s="301"/>
      <c r="Y359" s="301"/>
      <c r="Z359" s="301"/>
      <c r="AA359" s="301"/>
      <c r="AB359" s="301"/>
      <c r="AC359" s="301"/>
      <c r="AD359" s="301"/>
      <c r="AE359" s="301"/>
      <c r="AF359" s="301"/>
      <c r="AG359" s="301"/>
      <c r="AH359" s="301"/>
      <c r="AI359" s="301"/>
      <c r="AJ359" s="301"/>
      <c r="AK359" s="301"/>
      <c r="AL359" s="301"/>
      <c r="AM359" s="301"/>
      <c r="AN359" s="301"/>
      <c r="AO359" s="301"/>
      <c r="AP359" s="301"/>
      <c r="AQ359" s="301"/>
      <c r="AR359" s="301"/>
      <c r="AS359" s="301"/>
      <c r="AT359" s="301"/>
      <c r="AU359" s="301"/>
      <c r="AV359" s="301"/>
      <c r="AW359" s="173"/>
      <c r="AX359" s="174"/>
    </row>
    <row r="360" spans="1:50" s="98" customFormat="1" ht="12.75">
      <c r="A360" s="175" t="s">
        <v>106</v>
      </c>
      <c r="B360" s="294" t="str">
        <f>' Plan Orç. Total'!D45</f>
        <v>ESCAVAÇÃO MANUAL DE VALA</v>
      </c>
      <c r="C360" s="294"/>
      <c r="D360" s="294"/>
      <c r="E360" s="294"/>
      <c r="F360" s="294"/>
      <c r="G360" s="294"/>
      <c r="H360" s="294"/>
      <c r="I360" s="294"/>
      <c r="J360" s="294"/>
      <c r="K360" s="294"/>
      <c r="L360" s="294"/>
      <c r="M360" s="294"/>
      <c r="N360" s="294"/>
      <c r="O360" s="294"/>
      <c r="P360" s="294"/>
      <c r="Q360" s="294"/>
      <c r="R360" s="294"/>
      <c r="S360" s="294"/>
      <c r="T360" s="294"/>
      <c r="U360" s="294"/>
      <c r="V360" s="294"/>
      <c r="W360" s="294"/>
      <c r="X360" s="294"/>
      <c r="Y360" s="294"/>
      <c r="Z360" s="294"/>
      <c r="AA360" s="294"/>
      <c r="AB360" s="294"/>
      <c r="AC360" s="294"/>
      <c r="AD360" s="294"/>
      <c r="AE360" s="294"/>
      <c r="AF360" s="294"/>
      <c r="AG360" s="294"/>
      <c r="AH360" s="294"/>
      <c r="AI360" s="294"/>
      <c r="AJ360" s="294"/>
      <c r="AK360" s="294"/>
      <c r="AL360" s="294"/>
      <c r="AM360" s="294"/>
      <c r="AN360" s="294"/>
      <c r="AO360" s="294"/>
      <c r="AP360" s="294"/>
      <c r="AQ360" s="294"/>
      <c r="AR360" s="294"/>
      <c r="AS360" s="294"/>
      <c r="AT360" s="294"/>
      <c r="AU360" s="294"/>
      <c r="AV360" s="294"/>
      <c r="AW360" s="176" t="str">
        <f>AV364</f>
        <v>m³</v>
      </c>
      <c r="AX360" s="177">
        <f>AS364</f>
        <v>8.1</v>
      </c>
    </row>
    <row r="361" spans="1:50" s="98" customFormat="1" ht="12.75">
      <c r="A361" s="175"/>
      <c r="B361" s="202"/>
      <c r="C361" s="202"/>
      <c r="D361" s="202"/>
      <c r="E361" s="202"/>
      <c r="F361" s="202"/>
      <c r="G361" s="202"/>
      <c r="H361" s="202"/>
      <c r="I361" s="202"/>
      <c r="J361" s="202"/>
      <c r="K361" s="202"/>
      <c r="L361" s="202"/>
      <c r="M361" s="202"/>
      <c r="N361" s="202"/>
      <c r="O361" s="202"/>
      <c r="P361" s="202"/>
      <c r="Q361" s="202"/>
      <c r="R361" s="202"/>
      <c r="S361" s="202"/>
      <c r="T361" s="202"/>
      <c r="U361" s="202"/>
      <c r="V361" s="202"/>
      <c r="W361" s="202"/>
      <c r="X361" s="202"/>
      <c r="Y361" s="202"/>
      <c r="Z361" s="202"/>
      <c r="AA361" s="202"/>
      <c r="AB361" s="202"/>
      <c r="AC361" s="202"/>
      <c r="AD361" s="202"/>
      <c r="AE361" s="202"/>
      <c r="AF361" s="202"/>
      <c r="AG361" s="202"/>
      <c r="AH361" s="202"/>
      <c r="AI361" s="202"/>
      <c r="AJ361" s="202"/>
      <c r="AK361" s="202"/>
      <c r="AL361" s="202"/>
      <c r="AM361" s="202"/>
      <c r="AN361" s="202"/>
      <c r="AO361" s="202"/>
      <c r="AP361" s="202"/>
      <c r="AQ361" s="202"/>
      <c r="AR361" s="202"/>
      <c r="AS361" s="202"/>
      <c r="AT361" s="202"/>
      <c r="AU361" s="202"/>
      <c r="AV361" s="202"/>
      <c r="AW361" s="179"/>
      <c r="AX361" s="180"/>
    </row>
    <row r="362" spans="1:50" s="98" customFormat="1" ht="12.75" customHeight="1">
      <c r="A362" s="175"/>
      <c r="B362" s="178"/>
      <c r="C362" s="178"/>
      <c r="D362" s="178"/>
      <c r="E362" s="178"/>
      <c r="F362" s="178"/>
      <c r="G362" s="178"/>
      <c r="H362" s="178"/>
      <c r="I362" s="178"/>
      <c r="J362" s="178"/>
      <c r="K362" s="178"/>
      <c r="L362" s="178"/>
      <c r="M362" s="178"/>
      <c r="N362" s="178"/>
      <c r="O362" s="295"/>
      <c r="P362" s="295"/>
      <c r="Q362" s="295"/>
      <c r="R362" s="214"/>
      <c r="S362" s="293"/>
      <c r="T362" s="293"/>
      <c r="U362" s="293"/>
      <c r="V362" s="293"/>
      <c r="W362" s="178"/>
      <c r="X362" s="178"/>
      <c r="Y362" s="178"/>
      <c r="Z362" s="178"/>
      <c r="AA362" s="178"/>
      <c r="AB362" s="178"/>
      <c r="AC362" s="178"/>
      <c r="AD362" s="178"/>
      <c r="AE362" s="178"/>
      <c r="AF362" s="296" t="s">
        <v>173</v>
      </c>
      <c r="AG362" s="296"/>
      <c r="AH362" s="296"/>
      <c r="AI362" s="178"/>
      <c r="AJ362" s="296" t="s">
        <v>174</v>
      </c>
      <c r="AK362" s="296"/>
      <c r="AL362" s="296"/>
      <c r="AM362" s="178"/>
      <c r="AN362" s="178"/>
      <c r="AO362" s="178"/>
      <c r="AP362" s="178"/>
      <c r="AQ362" s="182"/>
      <c r="AR362" s="214"/>
      <c r="AS362" s="293"/>
      <c r="AT362" s="293"/>
      <c r="AU362" s="293"/>
      <c r="AV362" s="186"/>
      <c r="AW362" s="182"/>
      <c r="AX362" s="180"/>
    </row>
    <row r="363" spans="1:50" s="98" customFormat="1" ht="12.75">
      <c r="A363" s="175"/>
      <c r="B363" s="185" t="s">
        <v>213</v>
      </c>
      <c r="C363" s="178"/>
      <c r="D363" s="178"/>
      <c r="E363" s="178"/>
      <c r="F363" s="178"/>
      <c r="G363" s="178"/>
      <c r="H363" s="178"/>
      <c r="I363" s="178"/>
      <c r="J363" s="178"/>
      <c r="K363" s="178"/>
      <c r="L363" s="178"/>
      <c r="M363" s="178"/>
      <c r="N363" s="178" t="s">
        <v>54</v>
      </c>
      <c r="O363" s="293">
        <v>60</v>
      </c>
      <c r="P363" s="293"/>
      <c r="Q363" s="293"/>
      <c r="R363" s="214" t="s">
        <v>168</v>
      </c>
      <c r="S363" s="293">
        <v>30</v>
      </c>
      <c r="T363" s="293"/>
      <c r="U363" s="293"/>
      <c r="V363" s="178" t="s">
        <v>56</v>
      </c>
      <c r="W363" s="293"/>
      <c r="X363" s="293"/>
      <c r="Y363" s="293"/>
      <c r="Z363" s="178"/>
      <c r="AA363" s="293"/>
      <c r="AB363" s="293"/>
      <c r="AC363" s="293"/>
      <c r="AD363" s="178"/>
      <c r="AE363" s="178" t="s">
        <v>55</v>
      </c>
      <c r="AF363" s="293">
        <v>0.3</v>
      </c>
      <c r="AG363" s="293"/>
      <c r="AH363" s="293"/>
      <c r="AI363" s="178" t="s">
        <v>55</v>
      </c>
      <c r="AJ363" s="293">
        <v>0.3</v>
      </c>
      <c r="AK363" s="293"/>
      <c r="AL363" s="293"/>
      <c r="AM363" s="178"/>
      <c r="AN363" s="178"/>
      <c r="AO363" s="178"/>
      <c r="AP363" s="178"/>
      <c r="AQ363" s="182"/>
      <c r="AR363" s="183" t="s">
        <v>57</v>
      </c>
      <c r="AS363" s="297">
        <f>(O363+S363+W363+AA363)*AF363*AJ363</f>
        <v>8.1</v>
      </c>
      <c r="AT363" s="297"/>
      <c r="AU363" s="297"/>
      <c r="AV363" s="184" t="s">
        <v>170</v>
      </c>
      <c r="AW363" s="182"/>
      <c r="AX363" s="180"/>
    </row>
    <row r="364" spans="1:50" s="98" customFormat="1" ht="12.75">
      <c r="A364" s="17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2"/>
      <c r="AB364" s="185"/>
      <c r="AC364" s="185"/>
      <c r="AD364" s="185"/>
      <c r="AE364" s="185"/>
      <c r="AF364" s="185"/>
      <c r="AG364" s="185"/>
      <c r="AH364" s="185"/>
      <c r="AI364" s="185"/>
      <c r="AJ364" s="185"/>
      <c r="AK364" s="185"/>
      <c r="AL364" s="185"/>
      <c r="AM364" s="185"/>
      <c r="AN364" s="185" t="s">
        <v>58</v>
      </c>
      <c r="AO364" s="185"/>
      <c r="AP364" s="185"/>
      <c r="AQ364" s="182"/>
      <c r="AR364" s="214" t="s">
        <v>57</v>
      </c>
      <c r="AS364" s="293">
        <f>SUM(AS363)</f>
        <v>8.1</v>
      </c>
      <c r="AT364" s="293"/>
      <c r="AU364" s="293"/>
      <c r="AV364" s="186" t="str">
        <f>AV363</f>
        <v>m³</v>
      </c>
      <c r="AW364" s="182"/>
      <c r="AX364" s="180"/>
    </row>
    <row r="365" spans="1:50" s="98" customFormat="1" ht="12.75">
      <c r="A365" s="187"/>
      <c r="B365" s="202"/>
      <c r="C365" s="202"/>
      <c r="D365" s="202"/>
      <c r="E365" s="202"/>
      <c r="F365" s="202"/>
      <c r="G365" s="202"/>
      <c r="H365" s="202"/>
      <c r="I365" s="202"/>
      <c r="J365" s="202"/>
      <c r="K365" s="202"/>
      <c r="L365" s="202"/>
      <c r="M365" s="202"/>
      <c r="N365" s="202"/>
      <c r="O365" s="202"/>
      <c r="P365" s="202"/>
      <c r="Q365" s="202"/>
      <c r="R365" s="202"/>
      <c r="S365" s="202"/>
      <c r="T365" s="202"/>
      <c r="U365" s="202"/>
      <c r="V365" s="202"/>
      <c r="W365" s="202"/>
      <c r="X365" s="202"/>
      <c r="Y365" s="202"/>
      <c r="Z365" s="202"/>
      <c r="AA365" s="202"/>
      <c r="AB365" s="202"/>
      <c r="AC365" s="202"/>
      <c r="AD365" s="202"/>
      <c r="AE365" s="202"/>
      <c r="AF365" s="202"/>
      <c r="AG365" s="202"/>
      <c r="AH365" s="202"/>
      <c r="AI365" s="202"/>
      <c r="AJ365" s="202"/>
      <c r="AK365" s="202"/>
      <c r="AL365" s="202"/>
      <c r="AM365" s="202"/>
      <c r="AN365" s="202"/>
      <c r="AO365" s="202"/>
      <c r="AP365" s="202"/>
      <c r="AQ365" s="202"/>
      <c r="AR365" s="202"/>
      <c r="AS365" s="202"/>
      <c r="AT365" s="202"/>
      <c r="AU365" s="202"/>
      <c r="AV365" s="202"/>
      <c r="AW365" s="179"/>
      <c r="AX365" s="180"/>
    </row>
    <row r="366" spans="1:50" s="98" customFormat="1" ht="12.75">
      <c r="A366" s="175" t="s">
        <v>107</v>
      </c>
      <c r="B366" s="294" t="str">
        <f>' Plan Orç. Total'!D46</f>
        <v>INSTALAÇÃO DE TUBOS DE PVC, SOLDÁVEL, ÁGUA FRIA, DN 25 MM (INSTALADO EM RAMAL, SUB-RAMAL, RAMAL DE DISTRIBUIÇÃO OU PRUMADA), INCLUSIVE CONEXÕES, CORTES E FIXAÇÕES</v>
      </c>
      <c r="C366" s="294"/>
      <c r="D366" s="294"/>
      <c r="E366" s="294"/>
      <c r="F366" s="294"/>
      <c r="G366" s="294"/>
      <c r="H366" s="294"/>
      <c r="I366" s="294"/>
      <c r="J366" s="294"/>
      <c r="K366" s="294"/>
      <c r="L366" s="294"/>
      <c r="M366" s="294"/>
      <c r="N366" s="294"/>
      <c r="O366" s="294"/>
      <c r="P366" s="294"/>
      <c r="Q366" s="294"/>
      <c r="R366" s="294"/>
      <c r="S366" s="294"/>
      <c r="T366" s="294"/>
      <c r="U366" s="294"/>
      <c r="V366" s="294"/>
      <c r="W366" s="294"/>
      <c r="X366" s="294"/>
      <c r="Y366" s="294"/>
      <c r="Z366" s="294"/>
      <c r="AA366" s="294"/>
      <c r="AB366" s="294"/>
      <c r="AC366" s="294"/>
      <c r="AD366" s="294"/>
      <c r="AE366" s="294"/>
      <c r="AF366" s="294"/>
      <c r="AG366" s="294"/>
      <c r="AH366" s="294"/>
      <c r="AI366" s="294"/>
      <c r="AJ366" s="294"/>
      <c r="AK366" s="294"/>
      <c r="AL366" s="294"/>
      <c r="AM366" s="294"/>
      <c r="AN366" s="294"/>
      <c r="AO366" s="294"/>
      <c r="AP366" s="294"/>
      <c r="AQ366" s="294"/>
      <c r="AR366" s="294"/>
      <c r="AS366" s="294"/>
      <c r="AT366" s="294"/>
      <c r="AU366" s="294"/>
      <c r="AV366" s="294"/>
      <c r="AW366" s="176" t="str">
        <f>AV370</f>
        <v>m</v>
      </c>
      <c r="AX366" s="177">
        <f>AS370</f>
        <v>90</v>
      </c>
    </row>
    <row r="367" spans="1:50" s="98" customFormat="1" ht="12.75">
      <c r="A367" s="175"/>
      <c r="B367" s="202"/>
      <c r="C367" s="202"/>
      <c r="D367" s="202"/>
      <c r="E367" s="202"/>
      <c r="F367" s="202"/>
      <c r="G367" s="202"/>
      <c r="H367" s="202"/>
      <c r="I367" s="202"/>
      <c r="J367" s="202"/>
      <c r="K367" s="202"/>
      <c r="L367" s="202"/>
      <c r="M367" s="202"/>
      <c r="N367" s="202"/>
      <c r="O367" s="202"/>
      <c r="P367" s="202"/>
      <c r="Q367" s="202"/>
      <c r="R367" s="202"/>
      <c r="S367" s="202"/>
      <c r="T367" s="202"/>
      <c r="U367" s="202"/>
      <c r="V367" s="202"/>
      <c r="W367" s="202"/>
      <c r="X367" s="202"/>
      <c r="Y367" s="202"/>
      <c r="Z367" s="202"/>
      <c r="AA367" s="202"/>
      <c r="AB367" s="202"/>
      <c r="AC367" s="202"/>
      <c r="AD367" s="202"/>
      <c r="AE367" s="202"/>
      <c r="AF367" s="202"/>
      <c r="AG367" s="202"/>
      <c r="AH367" s="202"/>
      <c r="AI367" s="202"/>
      <c r="AJ367" s="202"/>
      <c r="AK367" s="202"/>
      <c r="AL367" s="202"/>
      <c r="AM367" s="202"/>
      <c r="AN367" s="202"/>
      <c r="AO367" s="202"/>
      <c r="AP367" s="202"/>
      <c r="AQ367" s="202"/>
      <c r="AR367" s="202"/>
      <c r="AS367" s="202"/>
      <c r="AT367" s="202"/>
      <c r="AU367" s="202"/>
      <c r="AV367" s="202"/>
      <c r="AW367" s="179"/>
      <c r="AX367" s="180"/>
    </row>
    <row r="368" spans="1:50" s="98" customFormat="1" ht="12.75">
      <c r="A368" s="175"/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295"/>
      <c r="P368" s="295"/>
      <c r="Q368" s="295"/>
      <c r="R368" s="214"/>
      <c r="S368" s="293"/>
      <c r="T368" s="293"/>
      <c r="U368" s="293"/>
      <c r="V368" s="293"/>
      <c r="W368" s="178"/>
      <c r="X368" s="178"/>
      <c r="Y368" s="178"/>
      <c r="Z368" s="178"/>
      <c r="AA368" s="178"/>
      <c r="AB368" s="178"/>
      <c r="AC368" s="178"/>
      <c r="AD368" s="178"/>
      <c r="AE368" s="178"/>
      <c r="AF368" s="296"/>
      <c r="AG368" s="296"/>
      <c r="AH368" s="296"/>
      <c r="AI368" s="178"/>
      <c r="AJ368" s="296"/>
      <c r="AK368" s="296"/>
      <c r="AL368" s="296"/>
      <c r="AM368" s="178"/>
      <c r="AN368" s="178"/>
      <c r="AO368" s="178"/>
      <c r="AP368" s="178"/>
      <c r="AQ368" s="182"/>
      <c r="AR368" s="214"/>
      <c r="AS368" s="293"/>
      <c r="AT368" s="293"/>
      <c r="AU368" s="293"/>
      <c r="AV368" s="186"/>
      <c r="AW368" s="182"/>
      <c r="AX368" s="180"/>
    </row>
    <row r="369" spans="1:50" s="98" customFormat="1" ht="12.75">
      <c r="A369" s="175"/>
      <c r="B369" s="185" t="s">
        <v>213</v>
      </c>
      <c r="C369" s="178"/>
      <c r="D369" s="178"/>
      <c r="E369" s="178"/>
      <c r="F369" s="178"/>
      <c r="G369" s="178"/>
      <c r="H369" s="178"/>
      <c r="I369" s="178"/>
      <c r="J369" s="178"/>
      <c r="K369" s="178"/>
      <c r="L369" s="178"/>
      <c r="M369" s="178"/>
      <c r="N369" s="178" t="s">
        <v>54</v>
      </c>
      <c r="O369" s="293">
        <v>60</v>
      </c>
      <c r="P369" s="293"/>
      <c r="Q369" s="293"/>
      <c r="R369" s="214" t="s">
        <v>168</v>
      </c>
      <c r="S369" s="293">
        <v>30</v>
      </c>
      <c r="T369" s="293"/>
      <c r="U369" s="293"/>
      <c r="V369" s="178" t="s">
        <v>56</v>
      </c>
      <c r="W369" s="293"/>
      <c r="X369" s="293"/>
      <c r="Y369" s="293"/>
      <c r="Z369" s="178"/>
      <c r="AA369" s="293"/>
      <c r="AB369" s="293"/>
      <c r="AC369" s="293"/>
      <c r="AD369" s="178"/>
      <c r="AE369" s="178"/>
      <c r="AF369" s="293"/>
      <c r="AG369" s="293"/>
      <c r="AH369" s="293"/>
      <c r="AI369" s="178"/>
      <c r="AJ369" s="293"/>
      <c r="AK369" s="293"/>
      <c r="AL369" s="293"/>
      <c r="AM369" s="178"/>
      <c r="AN369" s="178"/>
      <c r="AO369" s="178"/>
      <c r="AP369" s="178"/>
      <c r="AQ369" s="182"/>
      <c r="AR369" s="183" t="s">
        <v>57</v>
      </c>
      <c r="AS369" s="297">
        <f>(O369+S369)</f>
        <v>90</v>
      </c>
      <c r="AT369" s="297"/>
      <c r="AU369" s="297"/>
      <c r="AV369" s="184" t="s">
        <v>169</v>
      </c>
      <c r="AW369" s="182"/>
      <c r="AX369" s="180"/>
    </row>
    <row r="370" spans="1:50" s="98" customFormat="1" ht="12.75">
      <c r="A370" s="17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2"/>
      <c r="AB370" s="185"/>
      <c r="AC370" s="185"/>
      <c r="AD370" s="185"/>
      <c r="AE370" s="185"/>
      <c r="AF370" s="185"/>
      <c r="AG370" s="185"/>
      <c r="AH370" s="185"/>
      <c r="AI370" s="185"/>
      <c r="AJ370" s="185"/>
      <c r="AK370" s="185"/>
      <c r="AL370" s="185"/>
      <c r="AM370" s="185"/>
      <c r="AN370" s="185" t="s">
        <v>58</v>
      </c>
      <c r="AO370" s="185"/>
      <c r="AP370" s="185"/>
      <c r="AQ370" s="182"/>
      <c r="AR370" s="214" t="s">
        <v>57</v>
      </c>
      <c r="AS370" s="293">
        <f>SUM(AS369)</f>
        <v>90</v>
      </c>
      <c r="AT370" s="293"/>
      <c r="AU370" s="293"/>
      <c r="AV370" s="186" t="str">
        <f>AV369</f>
        <v>m</v>
      </c>
      <c r="AW370" s="182"/>
      <c r="AX370" s="180"/>
    </row>
    <row r="371" spans="1:50" s="98" customFormat="1" ht="12.75">
      <c r="A371" s="187"/>
      <c r="B371" s="202"/>
      <c r="C371" s="202"/>
      <c r="D371" s="202"/>
      <c r="E371" s="202"/>
      <c r="F371" s="202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2"/>
      <c r="AT371" s="202"/>
      <c r="AU371" s="202"/>
      <c r="AV371" s="202"/>
      <c r="AW371" s="179"/>
      <c r="AX371" s="180"/>
    </row>
    <row r="372" spans="1:50" s="98" customFormat="1" ht="12.75">
      <c r="A372" s="175" t="s">
        <v>108</v>
      </c>
      <c r="B372" s="294" t="str">
        <f>' Plan Orç. Total'!D47</f>
        <v>REATERRO MANUAL APILOADO COM SOQUETE</v>
      </c>
      <c r="C372" s="294"/>
      <c r="D372" s="294"/>
      <c r="E372" s="294"/>
      <c r="F372" s="294"/>
      <c r="G372" s="294"/>
      <c r="H372" s="294"/>
      <c r="I372" s="294"/>
      <c r="J372" s="294"/>
      <c r="K372" s="294"/>
      <c r="L372" s="294"/>
      <c r="M372" s="294"/>
      <c r="N372" s="294"/>
      <c r="O372" s="294"/>
      <c r="P372" s="294"/>
      <c r="Q372" s="294"/>
      <c r="R372" s="294"/>
      <c r="S372" s="294"/>
      <c r="T372" s="294"/>
      <c r="U372" s="294"/>
      <c r="V372" s="294"/>
      <c r="W372" s="294"/>
      <c r="X372" s="294"/>
      <c r="Y372" s="294"/>
      <c r="Z372" s="294"/>
      <c r="AA372" s="294"/>
      <c r="AB372" s="294"/>
      <c r="AC372" s="294"/>
      <c r="AD372" s="294"/>
      <c r="AE372" s="294"/>
      <c r="AF372" s="294"/>
      <c r="AG372" s="294"/>
      <c r="AH372" s="294"/>
      <c r="AI372" s="294"/>
      <c r="AJ372" s="294"/>
      <c r="AK372" s="294"/>
      <c r="AL372" s="294"/>
      <c r="AM372" s="294"/>
      <c r="AN372" s="294"/>
      <c r="AO372" s="294"/>
      <c r="AP372" s="294"/>
      <c r="AQ372" s="294"/>
      <c r="AR372" s="294"/>
      <c r="AS372" s="294"/>
      <c r="AT372" s="294"/>
      <c r="AU372" s="294"/>
      <c r="AV372" s="294"/>
      <c r="AW372" s="176" t="str">
        <f>AV376</f>
        <v>m³</v>
      </c>
      <c r="AX372" s="177">
        <f>AS376</f>
        <v>8.1</v>
      </c>
    </row>
    <row r="373" spans="1:50" s="98" customFormat="1" ht="12.75">
      <c r="A373" s="175"/>
      <c r="B373" s="202"/>
      <c r="C373" s="202"/>
      <c r="D373" s="202"/>
      <c r="E373" s="202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2"/>
      <c r="AT373" s="202"/>
      <c r="AU373" s="202"/>
      <c r="AV373" s="202"/>
      <c r="AW373" s="179"/>
      <c r="AX373" s="180"/>
    </row>
    <row r="374" spans="1:50" s="98" customFormat="1" ht="12.75" customHeight="1">
      <c r="A374" s="175"/>
      <c r="B374" s="178"/>
      <c r="C374" s="178"/>
      <c r="D374" s="178"/>
      <c r="E374" s="178"/>
      <c r="F374" s="178"/>
      <c r="G374" s="178"/>
      <c r="H374" s="178"/>
      <c r="I374" s="178"/>
      <c r="J374" s="178"/>
      <c r="K374" s="178"/>
      <c r="L374" s="178"/>
      <c r="M374" s="178"/>
      <c r="N374" s="178"/>
      <c r="O374" s="295"/>
      <c r="P374" s="295"/>
      <c r="Q374" s="295"/>
      <c r="R374" s="214"/>
      <c r="S374" s="293"/>
      <c r="T374" s="293"/>
      <c r="U374" s="293"/>
      <c r="V374" s="293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296" t="s">
        <v>173</v>
      </c>
      <c r="AG374" s="296"/>
      <c r="AH374" s="296"/>
      <c r="AI374" s="178"/>
      <c r="AJ374" s="296" t="s">
        <v>174</v>
      </c>
      <c r="AK374" s="296"/>
      <c r="AL374" s="296"/>
      <c r="AM374" s="178"/>
      <c r="AN374" s="178"/>
      <c r="AO374" s="178"/>
      <c r="AP374" s="178"/>
      <c r="AQ374" s="182"/>
      <c r="AR374" s="214"/>
      <c r="AS374" s="293"/>
      <c r="AT374" s="293"/>
      <c r="AU374" s="293"/>
      <c r="AV374" s="186"/>
      <c r="AW374" s="182"/>
      <c r="AX374" s="180"/>
    </row>
    <row r="375" spans="1:50" s="98" customFormat="1" ht="12.75">
      <c r="A375" s="175"/>
      <c r="B375" s="185" t="s">
        <v>214</v>
      </c>
      <c r="C375" s="178"/>
      <c r="D375" s="178"/>
      <c r="E375" s="178"/>
      <c r="F375" s="178"/>
      <c r="G375" s="178"/>
      <c r="H375" s="178"/>
      <c r="I375" s="178"/>
      <c r="J375" s="178"/>
      <c r="K375" s="178"/>
      <c r="L375" s="178"/>
      <c r="M375" s="178"/>
      <c r="N375" s="178" t="s">
        <v>54</v>
      </c>
      <c r="O375" s="293">
        <v>60</v>
      </c>
      <c r="P375" s="293"/>
      <c r="Q375" s="293"/>
      <c r="R375" s="214" t="s">
        <v>168</v>
      </c>
      <c r="S375" s="293">
        <v>30</v>
      </c>
      <c r="T375" s="293"/>
      <c r="U375" s="293"/>
      <c r="V375" s="178" t="s">
        <v>56</v>
      </c>
      <c r="W375" s="293"/>
      <c r="X375" s="293"/>
      <c r="Y375" s="293"/>
      <c r="Z375" s="178"/>
      <c r="AA375" s="293"/>
      <c r="AB375" s="293"/>
      <c r="AC375" s="293"/>
      <c r="AD375" s="178"/>
      <c r="AE375" s="178" t="s">
        <v>55</v>
      </c>
      <c r="AF375" s="293">
        <v>0.3</v>
      </c>
      <c r="AG375" s="293"/>
      <c r="AH375" s="293"/>
      <c r="AI375" s="178" t="s">
        <v>55</v>
      </c>
      <c r="AJ375" s="293">
        <v>0.3</v>
      </c>
      <c r="AK375" s="293"/>
      <c r="AL375" s="293"/>
      <c r="AM375" s="178"/>
      <c r="AN375" s="178"/>
      <c r="AO375" s="178"/>
      <c r="AP375" s="178"/>
      <c r="AQ375" s="182"/>
      <c r="AR375" s="183" t="s">
        <v>57</v>
      </c>
      <c r="AS375" s="297">
        <f>(O375+S375+W375+AA375)*AF375*AJ375</f>
        <v>8.1</v>
      </c>
      <c r="AT375" s="297"/>
      <c r="AU375" s="297"/>
      <c r="AV375" s="184" t="s">
        <v>170</v>
      </c>
      <c r="AW375" s="182"/>
      <c r="AX375" s="180"/>
    </row>
    <row r="376" spans="1:50" s="98" customFormat="1" ht="12.75">
      <c r="A376" s="17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2"/>
      <c r="AB376" s="185"/>
      <c r="AC376" s="185"/>
      <c r="AD376" s="185"/>
      <c r="AE376" s="185"/>
      <c r="AF376" s="185"/>
      <c r="AG376" s="185"/>
      <c r="AH376" s="185"/>
      <c r="AI376" s="185"/>
      <c r="AJ376" s="185"/>
      <c r="AK376" s="185"/>
      <c r="AL376" s="185"/>
      <c r="AM376" s="185"/>
      <c r="AN376" s="185" t="s">
        <v>58</v>
      </c>
      <c r="AO376" s="185"/>
      <c r="AP376" s="185"/>
      <c r="AQ376" s="182"/>
      <c r="AR376" s="214" t="s">
        <v>57</v>
      </c>
      <c r="AS376" s="293">
        <f>SUM(AS375)</f>
        <v>8.1</v>
      </c>
      <c r="AT376" s="293"/>
      <c r="AU376" s="293"/>
      <c r="AV376" s="186" t="str">
        <f>AV375</f>
        <v>m³</v>
      </c>
      <c r="AW376" s="182"/>
      <c r="AX376" s="180"/>
    </row>
    <row r="377" spans="1:50" s="98" customFormat="1" ht="12.75">
      <c r="A377" s="187"/>
      <c r="B377" s="202"/>
      <c r="C377" s="202"/>
      <c r="D377" s="202"/>
      <c r="E377" s="202"/>
      <c r="F377" s="202"/>
      <c r="G377" s="202"/>
      <c r="H377" s="202"/>
      <c r="I377" s="202"/>
      <c r="J377" s="202"/>
      <c r="K377" s="202"/>
      <c r="L377" s="202"/>
      <c r="M377" s="202"/>
      <c r="N377" s="202"/>
      <c r="O377" s="202"/>
      <c r="P377" s="202"/>
      <c r="Q377" s="202"/>
      <c r="R377" s="202"/>
      <c r="S377" s="202"/>
      <c r="T377" s="202"/>
      <c r="U377" s="202"/>
      <c r="V377" s="202"/>
      <c r="W377" s="202"/>
      <c r="X377" s="202"/>
      <c r="Y377" s="202"/>
      <c r="Z377" s="202"/>
      <c r="AA377" s="202"/>
      <c r="AB377" s="202"/>
      <c r="AC377" s="202"/>
      <c r="AD377" s="202"/>
      <c r="AE377" s="202"/>
      <c r="AF377" s="202"/>
      <c r="AG377" s="202"/>
      <c r="AH377" s="202"/>
      <c r="AI377" s="202"/>
      <c r="AJ377" s="202"/>
      <c r="AK377" s="202"/>
      <c r="AL377" s="202"/>
      <c r="AM377" s="202"/>
      <c r="AN377" s="202"/>
      <c r="AO377" s="202"/>
      <c r="AP377" s="202"/>
      <c r="AQ377" s="202"/>
      <c r="AR377" s="202"/>
      <c r="AS377" s="202"/>
      <c r="AT377" s="202"/>
      <c r="AU377" s="202"/>
      <c r="AV377" s="202"/>
      <c r="AW377" s="179"/>
      <c r="AX377" s="180"/>
    </row>
    <row r="378" spans="1:50" s="98" customFormat="1" ht="12.75">
      <c r="A378" s="175" t="s">
        <v>109</v>
      </c>
      <c r="B378" s="294" t="str">
        <f>' Plan Orç. Total'!D48</f>
        <v>TORNEIRA CROMADA 1/2 OU 3/4 PARA TANQUE, PADRÃO MÉDIO - FORNECIMENTO E INSTALAÇÃO</v>
      </c>
      <c r="C378" s="294"/>
      <c r="D378" s="294"/>
      <c r="E378" s="294"/>
      <c r="F378" s="294"/>
      <c r="G378" s="294"/>
      <c r="H378" s="294"/>
      <c r="I378" s="294"/>
      <c r="J378" s="294"/>
      <c r="K378" s="294"/>
      <c r="L378" s="294"/>
      <c r="M378" s="294"/>
      <c r="N378" s="294"/>
      <c r="O378" s="294"/>
      <c r="P378" s="294"/>
      <c r="Q378" s="294"/>
      <c r="R378" s="294"/>
      <c r="S378" s="294"/>
      <c r="T378" s="294"/>
      <c r="U378" s="294"/>
      <c r="V378" s="294"/>
      <c r="W378" s="294"/>
      <c r="X378" s="294"/>
      <c r="Y378" s="294"/>
      <c r="Z378" s="294"/>
      <c r="AA378" s="294"/>
      <c r="AB378" s="294"/>
      <c r="AC378" s="294"/>
      <c r="AD378" s="294"/>
      <c r="AE378" s="294"/>
      <c r="AF378" s="294"/>
      <c r="AG378" s="294"/>
      <c r="AH378" s="294"/>
      <c r="AI378" s="294"/>
      <c r="AJ378" s="294"/>
      <c r="AK378" s="294"/>
      <c r="AL378" s="294"/>
      <c r="AM378" s="294"/>
      <c r="AN378" s="294"/>
      <c r="AO378" s="294"/>
      <c r="AP378" s="294"/>
      <c r="AQ378" s="294"/>
      <c r="AR378" s="294"/>
      <c r="AS378" s="294"/>
      <c r="AT378" s="294"/>
      <c r="AU378" s="294"/>
      <c r="AV378" s="294"/>
      <c r="AW378" s="176" t="str">
        <f>AV383</f>
        <v>uni</v>
      </c>
      <c r="AX378" s="177">
        <f>AS383</f>
        <v>11</v>
      </c>
    </row>
    <row r="379" spans="1:50" s="98" customFormat="1" ht="12.75">
      <c r="A379" s="175"/>
      <c r="B379" s="202"/>
      <c r="C379" s="202"/>
      <c r="D379" s="202"/>
      <c r="E379" s="202"/>
      <c r="F379" s="202"/>
      <c r="G379" s="202"/>
      <c r="H379" s="202"/>
      <c r="I379" s="202"/>
      <c r="J379" s="202"/>
      <c r="K379" s="202"/>
      <c r="L379" s="202"/>
      <c r="M379" s="202"/>
      <c r="N379" s="202"/>
      <c r="O379" s="202"/>
      <c r="P379" s="202"/>
      <c r="Q379" s="202"/>
      <c r="R379" s="202"/>
      <c r="S379" s="202"/>
      <c r="T379" s="202"/>
      <c r="U379" s="202"/>
      <c r="V379" s="202"/>
      <c r="W379" s="202"/>
      <c r="X379" s="202"/>
      <c r="Y379" s="202"/>
      <c r="Z379" s="202"/>
      <c r="AA379" s="202"/>
      <c r="AB379" s="202"/>
      <c r="AC379" s="202"/>
      <c r="AD379" s="202"/>
      <c r="AE379" s="202"/>
      <c r="AF379" s="202"/>
      <c r="AG379" s="202"/>
      <c r="AH379" s="202"/>
      <c r="AI379" s="202"/>
      <c r="AJ379" s="202"/>
      <c r="AK379" s="202"/>
      <c r="AL379" s="202"/>
      <c r="AM379" s="202"/>
      <c r="AN379" s="202"/>
      <c r="AO379" s="202"/>
      <c r="AP379" s="202"/>
      <c r="AQ379" s="202"/>
      <c r="AR379" s="202"/>
      <c r="AS379" s="202"/>
      <c r="AT379" s="202"/>
      <c r="AU379" s="202"/>
      <c r="AV379" s="202"/>
      <c r="AW379" s="179"/>
      <c r="AX379" s="180"/>
    </row>
    <row r="380" spans="1:50" s="98" customFormat="1" ht="12.75">
      <c r="A380" s="175"/>
      <c r="B380" s="178"/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295"/>
      <c r="P380" s="295"/>
      <c r="Q380" s="295"/>
      <c r="R380" s="214"/>
      <c r="S380" s="293"/>
      <c r="T380" s="293"/>
      <c r="U380" s="293"/>
      <c r="V380" s="293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296"/>
      <c r="AG380" s="296"/>
      <c r="AH380" s="296"/>
      <c r="AI380" s="178"/>
      <c r="AJ380" s="296"/>
      <c r="AK380" s="296"/>
      <c r="AL380" s="296"/>
      <c r="AM380" s="178"/>
      <c r="AN380" s="178"/>
      <c r="AO380" s="178"/>
      <c r="AP380" s="178"/>
      <c r="AQ380" s="182"/>
      <c r="AR380" s="214"/>
      <c r="AS380" s="293"/>
      <c r="AT380" s="293"/>
      <c r="AU380" s="293"/>
      <c r="AV380" s="186"/>
      <c r="AW380" s="182"/>
      <c r="AX380" s="180"/>
    </row>
    <row r="381" spans="1:50" s="98" customFormat="1" ht="12.75">
      <c r="A381" s="175"/>
      <c r="B381" s="185" t="s">
        <v>215</v>
      </c>
      <c r="C381" s="178"/>
      <c r="D381" s="178"/>
      <c r="E381" s="178"/>
      <c r="F381" s="178"/>
      <c r="G381" s="178"/>
      <c r="H381" s="178"/>
      <c r="I381" s="178"/>
      <c r="J381" s="178"/>
      <c r="K381" s="178"/>
      <c r="L381" s="178"/>
      <c r="M381" s="178"/>
      <c r="N381" s="178" t="s">
        <v>54</v>
      </c>
      <c r="O381" s="293">
        <v>7</v>
      </c>
      <c r="P381" s="293"/>
      <c r="Q381" s="293"/>
      <c r="R381" s="214" t="s">
        <v>56</v>
      </c>
      <c r="S381" s="293"/>
      <c r="T381" s="293"/>
      <c r="U381" s="293"/>
      <c r="V381" s="178"/>
      <c r="W381" s="293"/>
      <c r="X381" s="293"/>
      <c r="Y381" s="293"/>
      <c r="Z381" s="178"/>
      <c r="AA381" s="293"/>
      <c r="AB381" s="293"/>
      <c r="AC381" s="293"/>
      <c r="AD381" s="178"/>
      <c r="AE381" s="178"/>
      <c r="AF381" s="293"/>
      <c r="AG381" s="293"/>
      <c r="AH381" s="293"/>
      <c r="AI381" s="178"/>
      <c r="AJ381" s="293"/>
      <c r="AK381" s="293"/>
      <c r="AL381" s="293"/>
      <c r="AM381" s="178"/>
      <c r="AN381" s="178"/>
      <c r="AO381" s="178"/>
      <c r="AP381" s="178"/>
      <c r="AQ381" s="182"/>
      <c r="AR381" s="214" t="s">
        <v>57</v>
      </c>
      <c r="AS381" s="293">
        <f>O381</f>
        <v>7</v>
      </c>
      <c r="AT381" s="293"/>
      <c r="AU381" s="293"/>
      <c r="AV381" s="186" t="s">
        <v>156</v>
      </c>
      <c r="AW381" s="182"/>
      <c r="AX381" s="180"/>
    </row>
    <row r="382" spans="1:50" s="98" customFormat="1" ht="12.75">
      <c r="A382" s="175"/>
      <c r="B382" s="185" t="s">
        <v>216</v>
      </c>
      <c r="C382" s="178"/>
      <c r="D382" s="178"/>
      <c r="E382" s="178"/>
      <c r="F382" s="178"/>
      <c r="G382" s="178"/>
      <c r="H382" s="178"/>
      <c r="I382" s="178"/>
      <c r="J382" s="178"/>
      <c r="K382" s="178"/>
      <c r="L382" s="178"/>
      <c r="M382" s="178"/>
      <c r="N382" s="178" t="s">
        <v>54</v>
      </c>
      <c r="O382" s="293">
        <v>4</v>
      </c>
      <c r="P382" s="293"/>
      <c r="Q382" s="293"/>
      <c r="R382" s="214" t="s">
        <v>56</v>
      </c>
      <c r="S382" s="293"/>
      <c r="T382" s="293"/>
      <c r="U382" s="293"/>
      <c r="V382" s="178"/>
      <c r="W382" s="293"/>
      <c r="X382" s="293"/>
      <c r="Y382" s="293"/>
      <c r="Z382" s="178"/>
      <c r="AA382" s="293"/>
      <c r="AB382" s="293"/>
      <c r="AC382" s="293"/>
      <c r="AD382" s="178"/>
      <c r="AE382" s="178"/>
      <c r="AF382" s="293"/>
      <c r="AG382" s="293"/>
      <c r="AH382" s="293"/>
      <c r="AI382" s="178"/>
      <c r="AJ382" s="293"/>
      <c r="AK382" s="293"/>
      <c r="AL382" s="293"/>
      <c r="AM382" s="178"/>
      <c r="AN382" s="178"/>
      <c r="AO382" s="178"/>
      <c r="AP382" s="178"/>
      <c r="AQ382" s="182"/>
      <c r="AR382" s="183" t="s">
        <v>57</v>
      </c>
      <c r="AS382" s="297">
        <f>O382</f>
        <v>4</v>
      </c>
      <c r="AT382" s="297"/>
      <c r="AU382" s="297"/>
      <c r="AV382" s="184" t="s">
        <v>156</v>
      </c>
      <c r="AW382" s="182"/>
      <c r="AX382" s="180"/>
    </row>
    <row r="383" spans="1:50" s="98" customFormat="1" ht="12.75">
      <c r="A383" s="17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2"/>
      <c r="AB383" s="185"/>
      <c r="AC383" s="185"/>
      <c r="AD383" s="185"/>
      <c r="AE383" s="185"/>
      <c r="AF383" s="185"/>
      <c r="AG383" s="185"/>
      <c r="AH383" s="185"/>
      <c r="AI383" s="185"/>
      <c r="AJ383" s="185"/>
      <c r="AK383" s="185"/>
      <c r="AL383" s="185"/>
      <c r="AM383" s="185"/>
      <c r="AN383" s="185" t="s">
        <v>58</v>
      </c>
      <c r="AO383" s="185"/>
      <c r="AP383" s="185"/>
      <c r="AQ383" s="182"/>
      <c r="AR383" s="214" t="s">
        <v>57</v>
      </c>
      <c r="AS383" s="293">
        <f>SUM(AS381:AU382)</f>
        <v>11</v>
      </c>
      <c r="AT383" s="293"/>
      <c r="AU383" s="293"/>
      <c r="AV383" s="186" t="str">
        <f>AV382</f>
        <v>uni</v>
      </c>
      <c r="AW383" s="182"/>
      <c r="AX383" s="180"/>
    </row>
    <row r="384" spans="1:50" s="98" customFormat="1" ht="12.75">
      <c r="A384" s="187"/>
      <c r="B384" s="202"/>
      <c r="C384" s="202"/>
      <c r="D384" s="202"/>
      <c r="E384" s="202"/>
      <c r="F384" s="202"/>
      <c r="G384" s="202"/>
      <c r="H384" s="202"/>
      <c r="I384" s="202"/>
      <c r="J384" s="202"/>
      <c r="K384" s="202"/>
      <c r="L384" s="202"/>
      <c r="M384" s="202"/>
      <c r="N384" s="202"/>
      <c r="O384" s="202"/>
      <c r="P384" s="202"/>
      <c r="Q384" s="202"/>
      <c r="R384" s="202"/>
      <c r="S384" s="202"/>
      <c r="T384" s="202"/>
      <c r="U384" s="202"/>
      <c r="V384" s="202"/>
      <c r="W384" s="202"/>
      <c r="X384" s="202"/>
      <c r="Y384" s="202"/>
      <c r="Z384" s="202"/>
      <c r="AA384" s="202"/>
      <c r="AB384" s="202"/>
      <c r="AC384" s="202"/>
      <c r="AD384" s="202"/>
      <c r="AE384" s="202"/>
      <c r="AF384" s="202"/>
      <c r="AG384" s="202"/>
      <c r="AH384" s="202"/>
      <c r="AI384" s="202"/>
      <c r="AJ384" s="202"/>
      <c r="AK384" s="202"/>
      <c r="AL384" s="202"/>
      <c r="AM384" s="202"/>
      <c r="AN384" s="202"/>
      <c r="AO384" s="202"/>
      <c r="AP384" s="202"/>
      <c r="AQ384" s="202"/>
      <c r="AR384" s="202"/>
      <c r="AS384" s="202"/>
      <c r="AT384" s="202"/>
      <c r="AU384" s="202"/>
      <c r="AV384" s="202"/>
      <c r="AW384" s="179"/>
      <c r="AX384" s="180"/>
    </row>
    <row r="385" spans="1:50" s="98" customFormat="1" ht="12.75">
      <c r="A385" s="175" t="s">
        <v>110</v>
      </c>
      <c r="B385" s="294" t="str">
        <f>' Plan Orç. Total'!D49</f>
        <v>ADAPTADOR CURTO COM BOLSA E ROSCA PARA REGISTRO, PVC, SOLDÁVEL, DN 20MM X 1/2, INSTALADO EM RAMAL OU SUB-RAMAL DE ÁGUA - FORNECIMENTO E INSTALAÇÃO</v>
      </c>
      <c r="C385" s="294"/>
      <c r="D385" s="294"/>
      <c r="E385" s="294"/>
      <c r="F385" s="294"/>
      <c r="G385" s="294"/>
      <c r="H385" s="294"/>
      <c r="I385" s="294"/>
      <c r="J385" s="294"/>
      <c r="K385" s="294"/>
      <c r="L385" s="294"/>
      <c r="M385" s="294"/>
      <c r="N385" s="294"/>
      <c r="O385" s="294"/>
      <c r="P385" s="294"/>
      <c r="Q385" s="294"/>
      <c r="R385" s="294"/>
      <c r="S385" s="294"/>
      <c r="T385" s="294"/>
      <c r="U385" s="294"/>
      <c r="V385" s="294"/>
      <c r="W385" s="294"/>
      <c r="X385" s="294"/>
      <c r="Y385" s="294"/>
      <c r="Z385" s="294"/>
      <c r="AA385" s="294"/>
      <c r="AB385" s="294"/>
      <c r="AC385" s="294"/>
      <c r="AD385" s="294"/>
      <c r="AE385" s="294"/>
      <c r="AF385" s="294"/>
      <c r="AG385" s="294"/>
      <c r="AH385" s="294"/>
      <c r="AI385" s="294"/>
      <c r="AJ385" s="294"/>
      <c r="AK385" s="294"/>
      <c r="AL385" s="294"/>
      <c r="AM385" s="294"/>
      <c r="AN385" s="294"/>
      <c r="AO385" s="294"/>
      <c r="AP385" s="294"/>
      <c r="AQ385" s="294"/>
      <c r="AR385" s="294"/>
      <c r="AS385" s="294"/>
      <c r="AT385" s="294"/>
      <c r="AU385" s="294"/>
      <c r="AV385" s="294"/>
      <c r="AW385" s="176" t="str">
        <f>AV390</f>
        <v>uni</v>
      </c>
      <c r="AX385" s="177">
        <f>AS390</f>
        <v>11</v>
      </c>
    </row>
    <row r="386" spans="1:50" s="98" customFormat="1" ht="12.75">
      <c r="A386" s="175"/>
      <c r="B386" s="202"/>
      <c r="C386" s="202"/>
      <c r="D386" s="202"/>
      <c r="E386" s="202"/>
      <c r="F386" s="202"/>
      <c r="G386" s="202"/>
      <c r="H386" s="202"/>
      <c r="I386" s="202"/>
      <c r="J386" s="202"/>
      <c r="K386" s="202"/>
      <c r="L386" s="202"/>
      <c r="M386" s="202"/>
      <c r="N386" s="202"/>
      <c r="O386" s="202"/>
      <c r="P386" s="202"/>
      <c r="Q386" s="202"/>
      <c r="R386" s="202"/>
      <c r="S386" s="202"/>
      <c r="T386" s="202"/>
      <c r="U386" s="202"/>
      <c r="V386" s="202"/>
      <c r="W386" s="202"/>
      <c r="X386" s="202"/>
      <c r="Y386" s="202"/>
      <c r="Z386" s="202"/>
      <c r="AA386" s="202"/>
      <c r="AB386" s="202"/>
      <c r="AC386" s="202"/>
      <c r="AD386" s="202"/>
      <c r="AE386" s="202"/>
      <c r="AF386" s="202"/>
      <c r="AG386" s="202"/>
      <c r="AH386" s="202"/>
      <c r="AI386" s="202"/>
      <c r="AJ386" s="202"/>
      <c r="AK386" s="202"/>
      <c r="AL386" s="202"/>
      <c r="AM386" s="202"/>
      <c r="AN386" s="202"/>
      <c r="AO386" s="202"/>
      <c r="AP386" s="202"/>
      <c r="AQ386" s="202"/>
      <c r="AR386" s="202"/>
      <c r="AS386" s="202"/>
      <c r="AT386" s="202"/>
      <c r="AU386" s="202"/>
      <c r="AV386" s="202"/>
      <c r="AW386" s="179"/>
      <c r="AX386" s="180"/>
    </row>
    <row r="387" spans="1:50" s="98" customFormat="1" ht="12.75">
      <c r="A387" s="175"/>
      <c r="B387" s="178"/>
      <c r="C387" s="178"/>
      <c r="D387" s="178"/>
      <c r="E387" s="178"/>
      <c r="F387" s="178"/>
      <c r="G387" s="178"/>
      <c r="H387" s="178"/>
      <c r="I387" s="178"/>
      <c r="J387" s="178"/>
      <c r="K387" s="178"/>
      <c r="L387" s="178"/>
      <c r="M387" s="178"/>
      <c r="N387" s="178"/>
      <c r="O387" s="295"/>
      <c r="P387" s="295"/>
      <c r="Q387" s="295"/>
      <c r="R387" s="214"/>
      <c r="S387" s="293"/>
      <c r="T387" s="293"/>
      <c r="U387" s="293"/>
      <c r="V387" s="293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296"/>
      <c r="AG387" s="296"/>
      <c r="AH387" s="296"/>
      <c r="AI387" s="178"/>
      <c r="AJ387" s="296"/>
      <c r="AK387" s="296"/>
      <c r="AL387" s="296"/>
      <c r="AM387" s="178"/>
      <c r="AN387" s="178"/>
      <c r="AO387" s="178"/>
      <c r="AP387" s="178"/>
      <c r="AQ387" s="182"/>
      <c r="AR387" s="214"/>
      <c r="AS387" s="293"/>
      <c r="AT387" s="293"/>
      <c r="AU387" s="293"/>
      <c r="AV387" s="186"/>
      <c r="AW387" s="182"/>
      <c r="AX387" s="180"/>
    </row>
    <row r="388" spans="1:50" s="98" customFormat="1" ht="12.75">
      <c r="A388" s="175"/>
      <c r="B388" s="185" t="s">
        <v>215</v>
      </c>
      <c r="C388" s="178"/>
      <c r="D388" s="178"/>
      <c r="E388" s="178"/>
      <c r="F388" s="178"/>
      <c r="G388" s="178"/>
      <c r="H388" s="178"/>
      <c r="I388" s="178"/>
      <c r="J388" s="178"/>
      <c r="K388" s="178"/>
      <c r="L388" s="178"/>
      <c r="M388" s="178"/>
      <c r="N388" s="178" t="s">
        <v>54</v>
      </c>
      <c r="O388" s="293">
        <v>7</v>
      </c>
      <c r="P388" s="293"/>
      <c r="Q388" s="293"/>
      <c r="R388" s="214" t="s">
        <v>56</v>
      </c>
      <c r="S388" s="293"/>
      <c r="T388" s="293"/>
      <c r="U388" s="293"/>
      <c r="V388" s="178"/>
      <c r="W388" s="293"/>
      <c r="X388" s="293"/>
      <c r="Y388" s="293"/>
      <c r="Z388" s="178"/>
      <c r="AA388" s="293"/>
      <c r="AB388" s="293"/>
      <c r="AC388" s="293"/>
      <c r="AD388" s="178"/>
      <c r="AE388" s="178"/>
      <c r="AF388" s="293"/>
      <c r="AG388" s="293"/>
      <c r="AH388" s="293"/>
      <c r="AI388" s="178"/>
      <c r="AJ388" s="293"/>
      <c r="AK388" s="293"/>
      <c r="AL388" s="293"/>
      <c r="AM388" s="178"/>
      <c r="AN388" s="178"/>
      <c r="AO388" s="178"/>
      <c r="AP388" s="178"/>
      <c r="AQ388" s="182"/>
      <c r="AR388" s="214" t="s">
        <v>57</v>
      </c>
      <c r="AS388" s="293">
        <f>O388</f>
        <v>7</v>
      </c>
      <c r="AT388" s="293"/>
      <c r="AU388" s="293"/>
      <c r="AV388" s="186" t="s">
        <v>156</v>
      </c>
      <c r="AW388" s="182"/>
      <c r="AX388" s="180"/>
    </row>
    <row r="389" spans="1:50" s="98" customFormat="1" ht="12.75">
      <c r="A389" s="175"/>
      <c r="B389" s="185" t="s">
        <v>216</v>
      </c>
      <c r="C389" s="178"/>
      <c r="D389" s="178"/>
      <c r="E389" s="178"/>
      <c r="F389" s="178"/>
      <c r="G389" s="178"/>
      <c r="H389" s="178"/>
      <c r="I389" s="178"/>
      <c r="J389" s="178"/>
      <c r="K389" s="178"/>
      <c r="L389" s="178"/>
      <c r="M389" s="178"/>
      <c r="N389" s="178" t="s">
        <v>54</v>
      </c>
      <c r="O389" s="293">
        <v>4</v>
      </c>
      <c r="P389" s="293"/>
      <c r="Q389" s="293"/>
      <c r="R389" s="214" t="s">
        <v>56</v>
      </c>
      <c r="S389" s="293"/>
      <c r="T389" s="293"/>
      <c r="U389" s="293"/>
      <c r="V389" s="178"/>
      <c r="W389" s="293"/>
      <c r="X389" s="293"/>
      <c r="Y389" s="293"/>
      <c r="Z389" s="178"/>
      <c r="AA389" s="293"/>
      <c r="AB389" s="293"/>
      <c r="AC389" s="293"/>
      <c r="AD389" s="178"/>
      <c r="AE389" s="178"/>
      <c r="AF389" s="293"/>
      <c r="AG389" s="293"/>
      <c r="AH389" s="293"/>
      <c r="AI389" s="178"/>
      <c r="AJ389" s="293"/>
      <c r="AK389" s="293"/>
      <c r="AL389" s="293"/>
      <c r="AM389" s="178"/>
      <c r="AN389" s="178"/>
      <c r="AO389" s="178"/>
      <c r="AP389" s="178"/>
      <c r="AQ389" s="182"/>
      <c r="AR389" s="183" t="s">
        <v>57</v>
      </c>
      <c r="AS389" s="297">
        <f>O389</f>
        <v>4</v>
      </c>
      <c r="AT389" s="297"/>
      <c r="AU389" s="297"/>
      <c r="AV389" s="184" t="s">
        <v>156</v>
      </c>
      <c r="AW389" s="182"/>
      <c r="AX389" s="180"/>
    </row>
    <row r="390" spans="1:50" s="98" customFormat="1" ht="12.75">
      <c r="A390" s="17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2"/>
      <c r="AB390" s="185"/>
      <c r="AC390" s="185"/>
      <c r="AD390" s="185"/>
      <c r="AE390" s="185"/>
      <c r="AF390" s="185"/>
      <c r="AG390" s="185"/>
      <c r="AH390" s="185"/>
      <c r="AI390" s="185"/>
      <c r="AJ390" s="185"/>
      <c r="AK390" s="185"/>
      <c r="AL390" s="185"/>
      <c r="AM390" s="185"/>
      <c r="AN390" s="185" t="s">
        <v>58</v>
      </c>
      <c r="AO390" s="185"/>
      <c r="AP390" s="185"/>
      <c r="AQ390" s="182"/>
      <c r="AR390" s="214" t="s">
        <v>57</v>
      </c>
      <c r="AS390" s="293">
        <f>SUM(AS388:AU389)</f>
        <v>11</v>
      </c>
      <c r="AT390" s="293"/>
      <c r="AU390" s="293"/>
      <c r="AV390" s="186" t="str">
        <f>AV389</f>
        <v>uni</v>
      </c>
      <c r="AW390" s="182"/>
      <c r="AX390" s="180"/>
    </row>
    <row r="391" spans="1:50" s="98" customFormat="1" ht="12.75">
      <c r="A391" s="187"/>
      <c r="B391" s="202"/>
      <c r="C391" s="202"/>
      <c r="D391" s="202"/>
      <c r="E391" s="202"/>
      <c r="F391" s="202"/>
      <c r="G391" s="202"/>
      <c r="H391" s="202"/>
      <c r="I391" s="202"/>
      <c r="J391" s="202"/>
      <c r="K391" s="202"/>
      <c r="L391" s="202"/>
      <c r="M391" s="202"/>
      <c r="N391" s="202"/>
      <c r="O391" s="202"/>
      <c r="P391" s="202"/>
      <c r="Q391" s="202"/>
      <c r="R391" s="202"/>
      <c r="S391" s="202"/>
      <c r="T391" s="202"/>
      <c r="U391" s="202"/>
      <c r="V391" s="202"/>
      <c r="W391" s="202"/>
      <c r="X391" s="202"/>
      <c r="Y391" s="202"/>
      <c r="Z391" s="202"/>
      <c r="AA391" s="202"/>
      <c r="AB391" s="202"/>
      <c r="AC391" s="202"/>
      <c r="AD391" s="202"/>
      <c r="AE391" s="202"/>
      <c r="AF391" s="202"/>
      <c r="AG391" s="202"/>
      <c r="AH391" s="202"/>
      <c r="AI391" s="202"/>
      <c r="AJ391" s="202"/>
      <c r="AK391" s="202"/>
      <c r="AL391" s="202"/>
      <c r="AM391" s="202"/>
      <c r="AN391" s="202"/>
      <c r="AO391" s="202"/>
      <c r="AP391" s="202"/>
      <c r="AQ391" s="202"/>
      <c r="AR391" s="202"/>
      <c r="AS391" s="202"/>
      <c r="AT391" s="202"/>
      <c r="AU391" s="202"/>
      <c r="AV391" s="202"/>
      <c r="AW391" s="179"/>
      <c r="AX391" s="180"/>
    </row>
    <row r="392" spans="1:50" s="98" customFormat="1" ht="12.75">
      <c r="A392" s="175" t="s">
        <v>117</v>
      </c>
      <c r="B392" s="294" t="str">
        <f>' Plan Orç. Total'!D50</f>
        <v>ALVENARIA DE VEDAÇÃO DE BLOCOS CERÂMICOS FURADOS NA HORIZONTAL DE 9X19X19CM (ESPESSURA 9CM) DE PAREDES COM ÁREA LÍQUIDA MENOR QUE 6M² SEM VÃOS E ARGAMASSA DE ASSENTAMENTO COM PREPARO MANUAL</v>
      </c>
      <c r="C392" s="294"/>
      <c r="D392" s="294"/>
      <c r="E392" s="294"/>
      <c r="F392" s="294"/>
      <c r="G392" s="294"/>
      <c r="H392" s="294"/>
      <c r="I392" s="294"/>
      <c r="J392" s="294"/>
      <c r="K392" s="294"/>
      <c r="L392" s="294"/>
      <c r="M392" s="294"/>
      <c r="N392" s="294"/>
      <c r="O392" s="294"/>
      <c r="P392" s="294"/>
      <c r="Q392" s="294"/>
      <c r="R392" s="294"/>
      <c r="S392" s="294"/>
      <c r="T392" s="294"/>
      <c r="U392" s="294"/>
      <c r="V392" s="294"/>
      <c r="W392" s="294"/>
      <c r="X392" s="294"/>
      <c r="Y392" s="294"/>
      <c r="Z392" s="294"/>
      <c r="AA392" s="294"/>
      <c r="AB392" s="294"/>
      <c r="AC392" s="294"/>
      <c r="AD392" s="294"/>
      <c r="AE392" s="294"/>
      <c r="AF392" s="294"/>
      <c r="AG392" s="294"/>
      <c r="AH392" s="294"/>
      <c r="AI392" s="294"/>
      <c r="AJ392" s="294"/>
      <c r="AK392" s="294"/>
      <c r="AL392" s="294"/>
      <c r="AM392" s="294"/>
      <c r="AN392" s="294"/>
      <c r="AO392" s="294"/>
      <c r="AP392" s="294"/>
      <c r="AQ392" s="294"/>
      <c r="AR392" s="294"/>
      <c r="AS392" s="294"/>
      <c r="AT392" s="294"/>
      <c r="AU392" s="294"/>
      <c r="AV392" s="294"/>
      <c r="AW392" s="176" t="str">
        <f>AV397</f>
        <v>m²</v>
      </c>
      <c r="AX392" s="177">
        <f>AS397</f>
        <v>5.49</v>
      </c>
    </row>
    <row r="393" spans="1:50" s="98" customFormat="1" ht="12.75">
      <c r="A393" s="175"/>
      <c r="B393" s="202"/>
      <c r="C393" s="202"/>
      <c r="D393" s="202"/>
      <c r="E393" s="202"/>
      <c r="F393" s="202"/>
      <c r="G393" s="202"/>
      <c r="H393" s="202"/>
      <c r="I393" s="202"/>
      <c r="J393" s="202"/>
      <c r="K393" s="202"/>
      <c r="L393" s="202"/>
      <c r="M393" s="202"/>
      <c r="N393" s="202"/>
      <c r="O393" s="202"/>
      <c r="P393" s="202"/>
      <c r="Q393" s="202"/>
      <c r="R393" s="202"/>
      <c r="S393" s="202"/>
      <c r="T393" s="202"/>
      <c r="U393" s="202"/>
      <c r="V393" s="202"/>
      <c r="W393" s="202"/>
      <c r="X393" s="202"/>
      <c r="Y393" s="202"/>
      <c r="Z393" s="202"/>
      <c r="AA393" s="202"/>
      <c r="AB393" s="202"/>
      <c r="AC393" s="202"/>
      <c r="AD393" s="202"/>
      <c r="AE393" s="202"/>
      <c r="AF393" s="202"/>
      <c r="AG393" s="202"/>
      <c r="AH393" s="202"/>
      <c r="AI393" s="202"/>
      <c r="AJ393" s="202"/>
      <c r="AK393" s="202"/>
      <c r="AL393" s="202"/>
      <c r="AM393" s="202"/>
      <c r="AN393" s="202"/>
      <c r="AO393" s="202"/>
      <c r="AP393" s="202"/>
      <c r="AQ393" s="202"/>
      <c r="AR393" s="202"/>
      <c r="AS393" s="202"/>
      <c r="AT393" s="202"/>
      <c r="AU393" s="202"/>
      <c r="AV393" s="202"/>
      <c r="AW393" s="179"/>
      <c r="AX393" s="180"/>
    </row>
    <row r="394" spans="1:50" s="98" customFormat="1" ht="12.75">
      <c r="A394" s="175"/>
      <c r="B394" s="178"/>
      <c r="C394" s="178"/>
      <c r="D394" s="178"/>
      <c r="E394" s="178"/>
      <c r="F394" s="178"/>
      <c r="G394" s="178"/>
      <c r="H394" s="178"/>
      <c r="I394" s="178"/>
      <c r="J394" s="178"/>
      <c r="K394" s="178"/>
      <c r="L394" s="178"/>
      <c r="M394" s="178"/>
      <c r="N394" s="178"/>
      <c r="O394" s="295"/>
      <c r="P394" s="295"/>
      <c r="Q394" s="295"/>
      <c r="R394" s="214"/>
      <c r="S394" s="293" t="s">
        <v>219</v>
      </c>
      <c r="T394" s="293"/>
      <c r="U394" s="293"/>
      <c r="V394" s="293"/>
      <c r="W394" s="178"/>
      <c r="X394" s="178"/>
      <c r="Y394" s="178"/>
      <c r="Z394" s="178"/>
      <c r="AA394" s="178"/>
      <c r="AB394" s="178"/>
      <c r="AC394" s="178"/>
      <c r="AD394" s="178"/>
      <c r="AE394" s="178"/>
      <c r="AF394" s="296" t="s">
        <v>220</v>
      </c>
      <c r="AG394" s="296"/>
      <c r="AH394" s="296"/>
      <c r="AI394" s="178"/>
      <c r="AJ394" s="296"/>
      <c r="AK394" s="296"/>
      <c r="AL394" s="296"/>
      <c r="AM394" s="178"/>
      <c r="AN394" s="178"/>
      <c r="AO394" s="178"/>
      <c r="AP394" s="178"/>
      <c r="AQ394" s="182"/>
      <c r="AR394" s="214"/>
      <c r="AS394" s="293"/>
      <c r="AT394" s="293"/>
      <c r="AU394" s="293"/>
      <c r="AV394" s="186"/>
      <c r="AW394" s="182"/>
      <c r="AX394" s="180"/>
    </row>
    <row r="395" spans="1:50" s="98" customFormat="1" ht="12.75">
      <c r="A395" s="175"/>
      <c r="B395" s="185" t="s">
        <v>218</v>
      </c>
      <c r="C395" s="178"/>
      <c r="D395" s="178"/>
      <c r="E395" s="178"/>
      <c r="F395" s="178"/>
      <c r="G395" s="178"/>
      <c r="H395" s="178"/>
      <c r="I395" s="178"/>
      <c r="J395" s="178"/>
      <c r="K395" s="178"/>
      <c r="L395" s="178"/>
      <c r="M395" s="178"/>
      <c r="N395" s="178" t="s">
        <v>54</v>
      </c>
      <c r="O395" s="293">
        <v>1.7</v>
      </c>
      <c r="P395" s="293"/>
      <c r="Q395" s="293"/>
      <c r="R395" s="214" t="s">
        <v>168</v>
      </c>
      <c r="S395" s="293">
        <v>1.7</v>
      </c>
      <c r="T395" s="293"/>
      <c r="U395" s="293"/>
      <c r="V395" s="178" t="s">
        <v>168</v>
      </c>
      <c r="W395" s="293">
        <v>0.5</v>
      </c>
      <c r="X395" s="293"/>
      <c r="Y395" s="293"/>
      <c r="Z395" s="178" t="s">
        <v>168</v>
      </c>
      <c r="AA395" s="293">
        <v>0.5</v>
      </c>
      <c r="AB395" s="293"/>
      <c r="AC395" s="293"/>
      <c r="AD395" s="178" t="s">
        <v>56</v>
      </c>
      <c r="AE395" s="178" t="s">
        <v>55</v>
      </c>
      <c r="AF395" s="293">
        <v>0.9</v>
      </c>
      <c r="AG395" s="293"/>
      <c r="AH395" s="293"/>
      <c r="AI395" s="178"/>
      <c r="AJ395" s="293"/>
      <c r="AK395" s="293"/>
      <c r="AL395" s="293"/>
      <c r="AM395" s="178"/>
      <c r="AN395" s="178"/>
      <c r="AO395" s="178"/>
      <c r="AP395" s="178"/>
      <c r="AQ395" s="182"/>
      <c r="AR395" s="214" t="s">
        <v>57</v>
      </c>
      <c r="AS395" s="293">
        <f>(O395+S395+W395+AA395)*AF395</f>
        <v>3.9600000000000004</v>
      </c>
      <c r="AT395" s="293"/>
      <c r="AU395" s="293"/>
      <c r="AV395" s="186" t="s">
        <v>53</v>
      </c>
      <c r="AW395" s="182"/>
      <c r="AX395" s="180"/>
    </row>
    <row r="396" spans="1:50" s="98" customFormat="1" ht="12.75">
      <c r="A396" s="175"/>
      <c r="B396" s="185" t="s">
        <v>221</v>
      </c>
      <c r="C396" s="178"/>
      <c r="D396" s="178"/>
      <c r="E396" s="178"/>
      <c r="F396" s="178"/>
      <c r="G396" s="178"/>
      <c r="H396" s="178"/>
      <c r="I396" s="178"/>
      <c r="J396" s="178"/>
      <c r="K396" s="178"/>
      <c r="L396" s="178"/>
      <c r="M396" s="178"/>
      <c r="N396" s="178" t="s">
        <v>54</v>
      </c>
      <c r="O396" s="293">
        <v>1.7</v>
      </c>
      <c r="P396" s="293"/>
      <c r="Q396" s="293"/>
      <c r="R396" s="214" t="s">
        <v>56</v>
      </c>
      <c r="S396" s="293"/>
      <c r="T396" s="293"/>
      <c r="U396" s="293"/>
      <c r="V396" s="178"/>
      <c r="W396" s="293"/>
      <c r="X396" s="293"/>
      <c r="Y396" s="293"/>
      <c r="Z396" s="178"/>
      <c r="AA396" s="293"/>
      <c r="AB396" s="293"/>
      <c r="AC396" s="293"/>
      <c r="AD396" s="178"/>
      <c r="AE396" s="178" t="s">
        <v>55</v>
      </c>
      <c r="AF396" s="293">
        <v>0.9</v>
      </c>
      <c r="AG396" s="293"/>
      <c r="AH396" s="293"/>
      <c r="AI396" s="178"/>
      <c r="AJ396" s="293"/>
      <c r="AK396" s="293"/>
      <c r="AL396" s="293"/>
      <c r="AM396" s="178"/>
      <c r="AN396" s="178"/>
      <c r="AO396" s="178"/>
      <c r="AP396" s="178"/>
      <c r="AQ396" s="182"/>
      <c r="AR396" s="183" t="s">
        <v>57</v>
      </c>
      <c r="AS396" s="297">
        <f>(O396)*AF396</f>
        <v>1.53</v>
      </c>
      <c r="AT396" s="297"/>
      <c r="AU396" s="297"/>
      <c r="AV396" s="184" t="s">
        <v>53</v>
      </c>
      <c r="AW396" s="182"/>
      <c r="AX396" s="180"/>
    </row>
    <row r="397" spans="1:50" s="98" customFormat="1" ht="12.75">
      <c r="A397" s="17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2"/>
      <c r="AB397" s="185"/>
      <c r="AC397" s="185"/>
      <c r="AD397" s="185"/>
      <c r="AE397" s="185"/>
      <c r="AF397" s="185"/>
      <c r="AG397" s="185"/>
      <c r="AH397" s="185"/>
      <c r="AI397" s="185"/>
      <c r="AJ397" s="185"/>
      <c r="AK397" s="185"/>
      <c r="AL397" s="185"/>
      <c r="AM397" s="185"/>
      <c r="AN397" s="185" t="s">
        <v>58</v>
      </c>
      <c r="AO397" s="185"/>
      <c r="AP397" s="185"/>
      <c r="AQ397" s="182"/>
      <c r="AR397" s="214" t="s">
        <v>57</v>
      </c>
      <c r="AS397" s="293">
        <f>SUM(AS395:AU396)</f>
        <v>5.49</v>
      </c>
      <c r="AT397" s="293"/>
      <c r="AU397" s="293"/>
      <c r="AV397" s="186" t="str">
        <f>AV396</f>
        <v>m²</v>
      </c>
      <c r="AW397" s="182"/>
      <c r="AX397" s="180"/>
    </row>
    <row r="398" spans="1:50" s="98" customFormat="1" ht="12.75">
      <c r="A398" s="175"/>
      <c r="B398" s="202"/>
      <c r="C398" s="202"/>
      <c r="D398" s="202"/>
      <c r="E398" s="202"/>
      <c r="F398" s="202"/>
      <c r="G398" s="202"/>
      <c r="H398" s="202"/>
      <c r="I398" s="202"/>
      <c r="J398" s="202"/>
      <c r="K398" s="202"/>
      <c r="L398" s="202"/>
      <c r="M398" s="202"/>
      <c r="N398" s="202"/>
      <c r="O398" s="202"/>
      <c r="P398" s="202"/>
      <c r="Q398" s="202"/>
      <c r="R398" s="202"/>
      <c r="S398" s="202"/>
      <c r="T398" s="202"/>
      <c r="U398" s="202"/>
      <c r="V398" s="202"/>
      <c r="W398" s="202"/>
      <c r="X398" s="202"/>
      <c r="Y398" s="202"/>
      <c r="Z398" s="202"/>
      <c r="AA398" s="202"/>
      <c r="AB398" s="202"/>
      <c r="AC398" s="202"/>
      <c r="AD398" s="202"/>
      <c r="AE398" s="202"/>
      <c r="AF398" s="202"/>
      <c r="AG398" s="202"/>
      <c r="AH398" s="202"/>
      <c r="AI398" s="202"/>
      <c r="AJ398" s="202"/>
      <c r="AK398" s="202"/>
      <c r="AL398" s="202"/>
      <c r="AM398" s="202"/>
      <c r="AN398" s="202"/>
      <c r="AO398" s="202"/>
      <c r="AP398" s="202"/>
      <c r="AQ398" s="202"/>
      <c r="AR398" s="202"/>
      <c r="AS398" s="202"/>
      <c r="AT398" s="202"/>
      <c r="AU398" s="202"/>
      <c r="AV398" s="202"/>
      <c r="AW398" s="179"/>
      <c r="AX398" s="180"/>
    </row>
    <row r="399" spans="1:50" s="98" customFormat="1" ht="12.75">
      <c r="A399" s="175" t="s">
        <v>223</v>
      </c>
      <c r="B399" s="294" t="str">
        <f>' Plan Orç. Total'!D51</f>
        <v>REVESTIMENTO CERÂMICO PARA PAREDES INTERNAS COM PLACAS TIPO ESMALTADA EXTRA DE DIMENSÕES 25X35 CM APLICADAS EM AMBIENTES DE ÁREA MENOR QUE 5M² NA ALTURA INTEIRA DAS PAREDES</v>
      </c>
      <c r="C399" s="294"/>
      <c r="D399" s="294"/>
      <c r="E399" s="294"/>
      <c r="F399" s="294"/>
      <c r="G399" s="294"/>
      <c r="H399" s="294"/>
      <c r="I399" s="294"/>
      <c r="J399" s="294"/>
      <c r="K399" s="294"/>
      <c r="L399" s="294"/>
      <c r="M399" s="294"/>
      <c r="N399" s="294"/>
      <c r="O399" s="294"/>
      <c r="P399" s="294"/>
      <c r="Q399" s="294"/>
      <c r="R399" s="294"/>
      <c r="S399" s="294"/>
      <c r="T399" s="294"/>
      <c r="U399" s="294"/>
      <c r="V399" s="294"/>
      <c r="W399" s="294"/>
      <c r="X399" s="294"/>
      <c r="Y399" s="294"/>
      <c r="Z399" s="294"/>
      <c r="AA399" s="294"/>
      <c r="AB399" s="294"/>
      <c r="AC399" s="294"/>
      <c r="AD399" s="294"/>
      <c r="AE399" s="294"/>
      <c r="AF399" s="294"/>
      <c r="AG399" s="294"/>
      <c r="AH399" s="294"/>
      <c r="AI399" s="294"/>
      <c r="AJ399" s="294"/>
      <c r="AK399" s="294"/>
      <c r="AL399" s="294"/>
      <c r="AM399" s="294"/>
      <c r="AN399" s="294"/>
      <c r="AO399" s="294"/>
      <c r="AP399" s="294"/>
      <c r="AQ399" s="294"/>
      <c r="AR399" s="294"/>
      <c r="AS399" s="294"/>
      <c r="AT399" s="294"/>
      <c r="AU399" s="294"/>
      <c r="AV399" s="294"/>
      <c r="AW399" s="176" t="str">
        <f>AV404</f>
        <v>m²</v>
      </c>
      <c r="AX399" s="177">
        <f>AS404</f>
        <v>5.49</v>
      </c>
    </row>
    <row r="400" spans="1:50" s="98" customFormat="1" ht="12.75">
      <c r="A400" s="175"/>
      <c r="B400" s="202"/>
      <c r="C400" s="202"/>
      <c r="D400" s="202"/>
      <c r="E400" s="202"/>
      <c r="F400" s="202"/>
      <c r="G400" s="202"/>
      <c r="H400" s="202"/>
      <c r="I400" s="202"/>
      <c r="J400" s="202"/>
      <c r="K400" s="202"/>
      <c r="L400" s="202"/>
      <c r="M400" s="202"/>
      <c r="N400" s="202"/>
      <c r="O400" s="202"/>
      <c r="P400" s="202"/>
      <c r="Q400" s="202"/>
      <c r="R400" s="202"/>
      <c r="S400" s="202"/>
      <c r="T400" s="202"/>
      <c r="U400" s="202"/>
      <c r="V400" s="202"/>
      <c r="W400" s="202"/>
      <c r="X400" s="202"/>
      <c r="Y400" s="202"/>
      <c r="Z400" s="202"/>
      <c r="AA400" s="202"/>
      <c r="AB400" s="202"/>
      <c r="AC400" s="202"/>
      <c r="AD400" s="202"/>
      <c r="AE400" s="202"/>
      <c r="AF400" s="202"/>
      <c r="AG400" s="202"/>
      <c r="AH400" s="202"/>
      <c r="AI400" s="202"/>
      <c r="AJ400" s="202"/>
      <c r="AK400" s="202"/>
      <c r="AL400" s="202"/>
      <c r="AM400" s="202"/>
      <c r="AN400" s="202"/>
      <c r="AO400" s="202"/>
      <c r="AP400" s="202"/>
      <c r="AQ400" s="202"/>
      <c r="AR400" s="202"/>
      <c r="AS400" s="202"/>
      <c r="AT400" s="202"/>
      <c r="AU400" s="202"/>
      <c r="AV400" s="202"/>
      <c r="AW400" s="179"/>
      <c r="AX400" s="180"/>
    </row>
    <row r="401" spans="1:50" s="98" customFormat="1" ht="12.75">
      <c r="A401" s="175"/>
      <c r="B401" s="178"/>
      <c r="C401" s="178"/>
      <c r="D401" s="178"/>
      <c r="E401" s="178"/>
      <c r="F401" s="178"/>
      <c r="G401" s="178"/>
      <c r="H401" s="178"/>
      <c r="I401" s="178"/>
      <c r="J401" s="178"/>
      <c r="K401" s="178"/>
      <c r="L401" s="178"/>
      <c r="M401" s="178"/>
      <c r="N401" s="178"/>
      <c r="O401" s="295"/>
      <c r="P401" s="295"/>
      <c r="Q401" s="295"/>
      <c r="R401" s="214"/>
      <c r="S401" s="293" t="s">
        <v>219</v>
      </c>
      <c r="T401" s="293"/>
      <c r="U401" s="293"/>
      <c r="V401" s="293"/>
      <c r="W401" s="178"/>
      <c r="X401" s="178"/>
      <c r="Y401" s="178"/>
      <c r="Z401" s="178"/>
      <c r="AA401" s="178"/>
      <c r="AB401" s="178"/>
      <c r="AC401" s="178"/>
      <c r="AD401" s="178"/>
      <c r="AE401" s="178"/>
      <c r="AF401" s="296" t="s">
        <v>220</v>
      </c>
      <c r="AG401" s="296"/>
      <c r="AH401" s="296"/>
      <c r="AI401" s="178"/>
      <c r="AJ401" s="296"/>
      <c r="AK401" s="296"/>
      <c r="AL401" s="296"/>
      <c r="AM401" s="178"/>
      <c r="AN401" s="178"/>
      <c r="AO401" s="178"/>
      <c r="AP401" s="178"/>
      <c r="AQ401" s="182"/>
      <c r="AR401" s="214"/>
      <c r="AS401" s="293"/>
      <c r="AT401" s="293"/>
      <c r="AU401" s="293"/>
      <c r="AV401" s="186"/>
      <c r="AW401" s="182"/>
      <c r="AX401" s="180"/>
    </row>
    <row r="402" spans="1:50" s="98" customFormat="1" ht="12.75">
      <c r="A402" s="175"/>
      <c r="B402" s="185" t="s">
        <v>218</v>
      </c>
      <c r="C402" s="178"/>
      <c r="D402" s="178"/>
      <c r="E402" s="178"/>
      <c r="F402" s="178"/>
      <c r="G402" s="178"/>
      <c r="H402" s="178"/>
      <c r="I402" s="178"/>
      <c r="J402" s="178"/>
      <c r="K402" s="178"/>
      <c r="L402" s="178"/>
      <c r="M402" s="178"/>
      <c r="N402" s="178" t="s">
        <v>54</v>
      </c>
      <c r="O402" s="293">
        <v>1.7</v>
      </c>
      <c r="P402" s="293"/>
      <c r="Q402" s="293"/>
      <c r="R402" s="214" t="s">
        <v>168</v>
      </c>
      <c r="S402" s="293">
        <v>1.7</v>
      </c>
      <c r="T402" s="293"/>
      <c r="U402" s="293"/>
      <c r="V402" s="178" t="s">
        <v>168</v>
      </c>
      <c r="W402" s="293">
        <v>0.5</v>
      </c>
      <c r="X402" s="293"/>
      <c r="Y402" s="293"/>
      <c r="Z402" s="178" t="s">
        <v>168</v>
      </c>
      <c r="AA402" s="293">
        <v>0.5</v>
      </c>
      <c r="AB402" s="293"/>
      <c r="AC402" s="293"/>
      <c r="AD402" s="178" t="s">
        <v>56</v>
      </c>
      <c r="AE402" s="178" t="s">
        <v>55</v>
      </c>
      <c r="AF402" s="293">
        <v>0.9</v>
      </c>
      <c r="AG402" s="293"/>
      <c r="AH402" s="293"/>
      <c r="AI402" s="178"/>
      <c r="AJ402" s="293"/>
      <c r="AK402" s="293"/>
      <c r="AL402" s="293"/>
      <c r="AM402" s="178"/>
      <c r="AN402" s="178"/>
      <c r="AO402" s="178"/>
      <c r="AP402" s="178"/>
      <c r="AQ402" s="182"/>
      <c r="AR402" s="214" t="s">
        <v>57</v>
      </c>
      <c r="AS402" s="293">
        <f>(O402+S402+W402+AA402)*AF402</f>
        <v>3.9600000000000004</v>
      </c>
      <c r="AT402" s="293"/>
      <c r="AU402" s="293"/>
      <c r="AV402" s="186" t="s">
        <v>53</v>
      </c>
      <c r="AW402" s="182"/>
      <c r="AX402" s="180"/>
    </row>
    <row r="403" spans="1:50" s="98" customFormat="1" ht="12.75">
      <c r="A403" s="175"/>
      <c r="B403" s="185" t="s">
        <v>221</v>
      </c>
      <c r="C403" s="178"/>
      <c r="D403" s="178"/>
      <c r="E403" s="178"/>
      <c r="F403" s="178"/>
      <c r="G403" s="178"/>
      <c r="H403" s="178"/>
      <c r="I403" s="178"/>
      <c r="J403" s="178"/>
      <c r="K403" s="178"/>
      <c r="L403" s="178"/>
      <c r="M403" s="178"/>
      <c r="N403" s="178" t="s">
        <v>54</v>
      </c>
      <c r="O403" s="293">
        <v>1.7</v>
      </c>
      <c r="P403" s="293"/>
      <c r="Q403" s="293"/>
      <c r="R403" s="214" t="s">
        <v>56</v>
      </c>
      <c r="S403" s="293"/>
      <c r="T403" s="293"/>
      <c r="U403" s="293"/>
      <c r="V403" s="178"/>
      <c r="W403" s="293"/>
      <c r="X403" s="293"/>
      <c r="Y403" s="293"/>
      <c r="Z403" s="178"/>
      <c r="AA403" s="293"/>
      <c r="AB403" s="293"/>
      <c r="AC403" s="293"/>
      <c r="AD403" s="178"/>
      <c r="AE403" s="178" t="s">
        <v>55</v>
      </c>
      <c r="AF403" s="293">
        <v>0.9</v>
      </c>
      <c r="AG403" s="293"/>
      <c r="AH403" s="293"/>
      <c r="AI403" s="178"/>
      <c r="AJ403" s="293"/>
      <c r="AK403" s="293"/>
      <c r="AL403" s="293"/>
      <c r="AM403" s="178"/>
      <c r="AN403" s="178"/>
      <c r="AO403" s="178"/>
      <c r="AP403" s="178"/>
      <c r="AQ403" s="182"/>
      <c r="AR403" s="183" t="s">
        <v>57</v>
      </c>
      <c r="AS403" s="297">
        <f>(O403)*AF403</f>
        <v>1.53</v>
      </c>
      <c r="AT403" s="297"/>
      <c r="AU403" s="297"/>
      <c r="AV403" s="184" t="s">
        <v>53</v>
      </c>
      <c r="AW403" s="182"/>
      <c r="AX403" s="180"/>
    </row>
    <row r="404" spans="1:50" s="98" customFormat="1" ht="12.75">
      <c r="A404" s="17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2"/>
      <c r="AB404" s="185"/>
      <c r="AC404" s="185"/>
      <c r="AD404" s="185"/>
      <c r="AE404" s="185"/>
      <c r="AF404" s="185"/>
      <c r="AG404" s="185"/>
      <c r="AH404" s="185"/>
      <c r="AI404" s="185"/>
      <c r="AJ404" s="185"/>
      <c r="AK404" s="185"/>
      <c r="AL404" s="185"/>
      <c r="AM404" s="185"/>
      <c r="AN404" s="185" t="s">
        <v>58</v>
      </c>
      <c r="AO404" s="185"/>
      <c r="AP404" s="185"/>
      <c r="AQ404" s="182"/>
      <c r="AR404" s="214" t="s">
        <v>57</v>
      </c>
      <c r="AS404" s="293">
        <f>SUM(AS402:AU403)</f>
        <v>5.49</v>
      </c>
      <c r="AT404" s="293"/>
      <c r="AU404" s="293"/>
      <c r="AV404" s="186" t="str">
        <f>AV403</f>
        <v>m²</v>
      </c>
      <c r="AW404" s="182"/>
      <c r="AX404" s="180"/>
    </row>
    <row r="405" spans="1:50" s="98" customFormat="1" ht="12.75">
      <c r="A405" s="175"/>
      <c r="B405" s="202"/>
      <c r="C405" s="202"/>
      <c r="D405" s="202"/>
      <c r="E405" s="202"/>
      <c r="F405" s="202"/>
      <c r="G405" s="202"/>
      <c r="H405" s="202"/>
      <c r="I405" s="202"/>
      <c r="J405" s="202"/>
      <c r="K405" s="202"/>
      <c r="L405" s="202"/>
      <c r="M405" s="202"/>
      <c r="N405" s="202"/>
      <c r="O405" s="202"/>
      <c r="P405" s="202"/>
      <c r="Q405" s="202"/>
      <c r="R405" s="202"/>
      <c r="S405" s="202"/>
      <c r="T405" s="202"/>
      <c r="U405" s="202"/>
      <c r="V405" s="202"/>
      <c r="W405" s="202"/>
      <c r="X405" s="202"/>
      <c r="Y405" s="202"/>
      <c r="Z405" s="202"/>
      <c r="AA405" s="202"/>
      <c r="AB405" s="202"/>
      <c r="AC405" s="202"/>
      <c r="AD405" s="202"/>
      <c r="AE405" s="202"/>
      <c r="AF405" s="202"/>
      <c r="AG405" s="202"/>
      <c r="AH405" s="202"/>
      <c r="AI405" s="202"/>
      <c r="AJ405" s="202"/>
      <c r="AK405" s="202"/>
      <c r="AL405" s="202"/>
      <c r="AM405" s="202"/>
      <c r="AN405" s="202"/>
      <c r="AO405" s="202"/>
      <c r="AP405" s="202"/>
      <c r="AQ405" s="202"/>
      <c r="AR405" s="202"/>
      <c r="AS405" s="202"/>
      <c r="AT405" s="202"/>
      <c r="AU405" s="202"/>
      <c r="AV405" s="202"/>
      <c r="AW405" s="179"/>
      <c r="AX405" s="180"/>
    </row>
    <row r="406" spans="1:50" ht="12.75">
      <c r="A406" s="172" t="s">
        <v>19</v>
      </c>
      <c r="B406" s="301" t="str">
        <f>' Plan Orç. Total'!D54</f>
        <v>INSTALAÇÕES HIDRÁULICAS - ESGOTO BEBEDOURO</v>
      </c>
      <c r="C406" s="301"/>
      <c r="D406" s="301"/>
      <c r="E406" s="301"/>
      <c r="F406" s="301"/>
      <c r="G406" s="301"/>
      <c r="H406" s="301"/>
      <c r="I406" s="301"/>
      <c r="J406" s="301"/>
      <c r="K406" s="301"/>
      <c r="L406" s="301"/>
      <c r="M406" s="301"/>
      <c r="N406" s="301"/>
      <c r="O406" s="301"/>
      <c r="P406" s="301"/>
      <c r="Q406" s="301"/>
      <c r="R406" s="301"/>
      <c r="S406" s="301"/>
      <c r="T406" s="301"/>
      <c r="U406" s="301"/>
      <c r="V406" s="301"/>
      <c r="W406" s="301"/>
      <c r="X406" s="301"/>
      <c r="Y406" s="301"/>
      <c r="Z406" s="301"/>
      <c r="AA406" s="301"/>
      <c r="AB406" s="301"/>
      <c r="AC406" s="301"/>
      <c r="AD406" s="301"/>
      <c r="AE406" s="301"/>
      <c r="AF406" s="301"/>
      <c r="AG406" s="301"/>
      <c r="AH406" s="301"/>
      <c r="AI406" s="301"/>
      <c r="AJ406" s="301"/>
      <c r="AK406" s="301"/>
      <c r="AL406" s="301"/>
      <c r="AM406" s="301"/>
      <c r="AN406" s="301"/>
      <c r="AO406" s="301"/>
      <c r="AP406" s="301"/>
      <c r="AQ406" s="301"/>
      <c r="AR406" s="301"/>
      <c r="AS406" s="301"/>
      <c r="AT406" s="301"/>
      <c r="AU406" s="301"/>
      <c r="AV406" s="301"/>
      <c r="AW406" s="173"/>
      <c r="AX406" s="174"/>
    </row>
    <row r="407" spans="1:50" s="98" customFormat="1" ht="12.75">
      <c r="A407" s="175" t="s">
        <v>20</v>
      </c>
      <c r="B407" s="294" t="str">
        <f>' Plan Orç. Total'!D55</f>
        <v>ESCAVAÇÃO MANUAL DE VALA</v>
      </c>
      <c r="C407" s="294"/>
      <c r="D407" s="294"/>
      <c r="E407" s="294"/>
      <c r="F407" s="294"/>
      <c r="G407" s="294"/>
      <c r="H407" s="294"/>
      <c r="I407" s="294"/>
      <c r="J407" s="294"/>
      <c r="K407" s="294"/>
      <c r="L407" s="294"/>
      <c r="M407" s="294"/>
      <c r="N407" s="294"/>
      <c r="O407" s="294"/>
      <c r="P407" s="294"/>
      <c r="Q407" s="294"/>
      <c r="R407" s="294"/>
      <c r="S407" s="294"/>
      <c r="T407" s="294"/>
      <c r="U407" s="294"/>
      <c r="V407" s="294"/>
      <c r="W407" s="294"/>
      <c r="X407" s="294"/>
      <c r="Y407" s="294"/>
      <c r="Z407" s="294"/>
      <c r="AA407" s="294"/>
      <c r="AB407" s="294"/>
      <c r="AC407" s="294"/>
      <c r="AD407" s="294"/>
      <c r="AE407" s="294"/>
      <c r="AF407" s="294"/>
      <c r="AG407" s="294"/>
      <c r="AH407" s="294"/>
      <c r="AI407" s="294"/>
      <c r="AJ407" s="294"/>
      <c r="AK407" s="294"/>
      <c r="AL407" s="294"/>
      <c r="AM407" s="294"/>
      <c r="AN407" s="294"/>
      <c r="AO407" s="294"/>
      <c r="AP407" s="294"/>
      <c r="AQ407" s="294"/>
      <c r="AR407" s="294"/>
      <c r="AS407" s="294"/>
      <c r="AT407" s="294"/>
      <c r="AU407" s="294"/>
      <c r="AV407" s="294"/>
      <c r="AW407" s="176" t="str">
        <f>AV411</f>
        <v>m³</v>
      </c>
      <c r="AX407" s="177">
        <f>AS411</f>
        <v>2.6999999999999997</v>
      </c>
    </row>
    <row r="408" spans="1:50" s="98" customFormat="1" ht="12.75">
      <c r="A408" s="175"/>
      <c r="B408" s="202"/>
      <c r="C408" s="202"/>
      <c r="D408" s="202"/>
      <c r="E408" s="202"/>
      <c r="F408" s="202"/>
      <c r="G408" s="202"/>
      <c r="H408" s="202"/>
      <c r="I408" s="202"/>
      <c r="J408" s="202"/>
      <c r="K408" s="202"/>
      <c r="L408" s="202"/>
      <c r="M408" s="202"/>
      <c r="N408" s="202"/>
      <c r="O408" s="202"/>
      <c r="P408" s="202"/>
      <c r="Q408" s="202"/>
      <c r="R408" s="202"/>
      <c r="S408" s="202"/>
      <c r="T408" s="202"/>
      <c r="U408" s="202"/>
      <c r="V408" s="202"/>
      <c r="W408" s="202"/>
      <c r="X408" s="202"/>
      <c r="Y408" s="202"/>
      <c r="Z408" s="202"/>
      <c r="AA408" s="202"/>
      <c r="AB408" s="202"/>
      <c r="AC408" s="202"/>
      <c r="AD408" s="202"/>
      <c r="AE408" s="202"/>
      <c r="AF408" s="202"/>
      <c r="AG408" s="202"/>
      <c r="AH408" s="202"/>
      <c r="AI408" s="202"/>
      <c r="AJ408" s="202"/>
      <c r="AK408" s="202"/>
      <c r="AL408" s="202"/>
      <c r="AM408" s="202"/>
      <c r="AN408" s="202"/>
      <c r="AO408" s="202"/>
      <c r="AP408" s="202"/>
      <c r="AQ408" s="202"/>
      <c r="AR408" s="202"/>
      <c r="AS408" s="202"/>
      <c r="AT408" s="202"/>
      <c r="AU408" s="202"/>
      <c r="AV408" s="202"/>
      <c r="AW408" s="179"/>
      <c r="AX408" s="180"/>
    </row>
    <row r="409" spans="1:50" s="98" customFormat="1" ht="12.75" customHeight="1">
      <c r="A409" s="175"/>
      <c r="B409" s="178"/>
      <c r="C409" s="178"/>
      <c r="D409" s="178"/>
      <c r="E409" s="178"/>
      <c r="F409" s="178"/>
      <c r="G409" s="178"/>
      <c r="H409" s="178"/>
      <c r="I409" s="178"/>
      <c r="J409" s="178"/>
      <c r="K409" s="178"/>
      <c r="L409" s="178"/>
      <c r="M409" s="178"/>
      <c r="N409" s="178"/>
      <c r="O409" s="295"/>
      <c r="P409" s="295"/>
      <c r="Q409" s="295"/>
      <c r="R409" s="214"/>
      <c r="S409" s="293"/>
      <c r="T409" s="293"/>
      <c r="U409" s="293"/>
      <c r="V409" s="293"/>
      <c r="W409" s="178"/>
      <c r="X409" s="178"/>
      <c r="Y409" s="178"/>
      <c r="Z409" s="178"/>
      <c r="AA409" s="178"/>
      <c r="AB409" s="178"/>
      <c r="AC409" s="178"/>
      <c r="AD409" s="178"/>
      <c r="AE409" s="178"/>
      <c r="AF409" s="296" t="s">
        <v>173</v>
      </c>
      <c r="AG409" s="296"/>
      <c r="AH409" s="296"/>
      <c r="AI409" s="178"/>
      <c r="AJ409" s="296" t="s">
        <v>174</v>
      </c>
      <c r="AK409" s="296"/>
      <c r="AL409" s="296"/>
      <c r="AM409" s="178"/>
      <c r="AN409" s="178"/>
      <c r="AO409" s="178"/>
      <c r="AP409" s="178"/>
      <c r="AQ409" s="182"/>
      <c r="AR409" s="214"/>
      <c r="AS409" s="293"/>
      <c r="AT409" s="293"/>
      <c r="AU409" s="293"/>
      <c r="AV409" s="186"/>
      <c r="AW409" s="182"/>
      <c r="AX409" s="180"/>
    </row>
    <row r="410" spans="1:50" s="98" customFormat="1" ht="12.75">
      <c r="A410" s="175"/>
      <c r="B410" s="185" t="s">
        <v>224</v>
      </c>
      <c r="C410" s="178"/>
      <c r="D410" s="178"/>
      <c r="E410" s="178"/>
      <c r="F410" s="178"/>
      <c r="G410" s="178"/>
      <c r="H410" s="178"/>
      <c r="I410" s="178"/>
      <c r="J410" s="178"/>
      <c r="K410" s="178"/>
      <c r="L410" s="178"/>
      <c r="M410" s="178"/>
      <c r="N410" s="178" t="s">
        <v>54</v>
      </c>
      <c r="O410" s="293">
        <v>30</v>
      </c>
      <c r="P410" s="293"/>
      <c r="Q410" s="293"/>
      <c r="R410" s="214" t="s">
        <v>56</v>
      </c>
      <c r="S410" s="293"/>
      <c r="T410" s="293"/>
      <c r="U410" s="293"/>
      <c r="V410" s="178"/>
      <c r="W410" s="293"/>
      <c r="X410" s="293"/>
      <c r="Y410" s="293"/>
      <c r="Z410" s="178"/>
      <c r="AA410" s="293"/>
      <c r="AB410" s="293"/>
      <c r="AC410" s="293"/>
      <c r="AD410" s="178"/>
      <c r="AE410" s="178" t="s">
        <v>55</v>
      </c>
      <c r="AF410" s="293">
        <v>0.3</v>
      </c>
      <c r="AG410" s="293"/>
      <c r="AH410" s="293"/>
      <c r="AI410" s="178" t="s">
        <v>55</v>
      </c>
      <c r="AJ410" s="293">
        <v>0.3</v>
      </c>
      <c r="AK410" s="293"/>
      <c r="AL410" s="293"/>
      <c r="AM410" s="178"/>
      <c r="AN410" s="178"/>
      <c r="AO410" s="178"/>
      <c r="AP410" s="178"/>
      <c r="AQ410" s="182"/>
      <c r="AR410" s="183" t="s">
        <v>57</v>
      </c>
      <c r="AS410" s="297">
        <f>(O410)*AF410*AJ410</f>
        <v>2.6999999999999997</v>
      </c>
      <c r="AT410" s="297"/>
      <c r="AU410" s="297"/>
      <c r="AV410" s="184" t="s">
        <v>170</v>
      </c>
      <c r="AW410" s="182"/>
      <c r="AX410" s="180"/>
    </row>
    <row r="411" spans="1:50" s="98" customFormat="1" ht="12.75">
      <c r="A411" s="17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2"/>
      <c r="AB411" s="185"/>
      <c r="AC411" s="185"/>
      <c r="AD411" s="185"/>
      <c r="AE411" s="185"/>
      <c r="AF411" s="185"/>
      <c r="AG411" s="185"/>
      <c r="AH411" s="185"/>
      <c r="AI411" s="185"/>
      <c r="AJ411" s="185"/>
      <c r="AK411" s="185"/>
      <c r="AL411" s="185"/>
      <c r="AM411" s="185"/>
      <c r="AN411" s="185" t="s">
        <v>58</v>
      </c>
      <c r="AO411" s="185"/>
      <c r="AP411" s="185"/>
      <c r="AQ411" s="182"/>
      <c r="AR411" s="214" t="s">
        <v>57</v>
      </c>
      <c r="AS411" s="293">
        <f>SUM(AS410)</f>
        <v>2.6999999999999997</v>
      </c>
      <c r="AT411" s="293"/>
      <c r="AU411" s="293"/>
      <c r="AV411" s="186" t="str">
        <f>AV410</f>
        <v>m³</v>
      </c>
      <c r="AW411" s="182"/>
      <c r="AX411" s="180"/>
    </row>
    <row r="412" spans="1:50" s="98" customFormat="1" ht="12.75">
      <c r="A412" s="187"/>
      <c r="B412" s="202"/>
      <c r="C412" s="202"/>
      <c r="D412" s="202"/>
      <c r="E412" s="202"/>
      <c r="F412" s="202"/>
      <c r="G412" s="202"/>
      <c r="H412" s="202"/>
      <c r="I412" s="202"/>
      <c r="J412" s="202"/>
      <c r="K412" s="202"/>
      <c r="L412" s="202"/>
      <c r="M412" s="202"/>
      <c r="N412" s="202"/>
      <c r="O412" s="202"/>
      <c r="P412" s="202"/>
      <c r="Q412" s="202"/>
      <c r="R412" s="202"/>
      <c r="S412" s="202"/>
      <c r="T412" s="202"/>
      <c r="U412" s="202"/>
      <c r="V412" s="202"/>
      <c r="W412" s="202"/>
      <c r="X412" s="202"/>
      <c r="Y412" s="202"/>
      <c r="Z412" s="202"/>
      <c r="AA412" s="202"/>
      <c r="AB412" s="202"/>
      <c r="AC412" s="202"/>
      <c r="AD412" s="202"/>
      <c r="AE412" s="202"/>
      <c r="AF412" s="202"/>
      <c r="AG412" s="202"/>
      <c r="AH412" s="202"/>
      <c r="AI412" s="202"/>
      <c r="AJ412" s="202"/>
      <c r="AK412" s="202"/>
      <c r="AL412" s="202"/>
      <c r="AM412" s="202"/>
      <c r="AN412" s="202"/>
      <c r="AO412" s="202"/>
      <c r="AP412" s="202"/>
      <c r="AQ412" s="202"/>
      <c r="AR412" s="202"/>
      <c r="AS412" s="202"/>
      <c r="AT412" s="202"/>
      <c r="AU412" s="202"/>
      <c r="AV412" s="202"/>
      <c r="AW412" s="179"/>
      <c r="AX412" s="180"/>
    </row>
    <row r="413" spans="1:50" s="98" customFormat="1" ht="12.75">
      <c r="A413" s="175" t="s">
        <v>114</v>
      </c>
      <c r="B413" s="294" t="str">
        <f>' Plan Orç. Total'!D56</f>
        <v>INSTALAÇÃO DE TUBOS DE PVC, SÉRIE R, ÁGUA PLUVIAL, DN 50 MM (INSTALADO EM RAMAL DE ENCAMINHAMENTO, OU CONDUTORES VERTICAIS), INCLUSIVE CONEXÕES, CORTES E FIXAÇÕES</v>
      </c>
      <c r="C413" s="294"/>
      <c r="D413" s="294"/>
      <c r="E413" s="294"/>
      <c r="F413" s="294"/>
      <c r="G413" s="294"/>
      <c r="H413" s="294"/>
      <c r="I413" s="294"/>
      <c r="J413" s="294"/>
      <c r="K413" s="294"/>
      <c r="L413" s="294"/>
      <c r="M413" s="294"/>
      <c r="N413" s="294"/>
      <c r="O413" s="294"/>
      <c r="P413" s="294"/>
      <c r="Q413" s="294"/>
      <c r="R413" s="294"/>
      <c r="S413" s="294"/>
      <c r="T413" s="294"/>
      <c r="U413" s="294"/>
      <c r="V413" s="294"/>
      <c r="W413" s="294"/>
      <c r="X413" s="294"/>
      <c r="Y413" s="294"/>
      <c r="Z413" s="294"/>
      <c r="AA413" s="294"/>
      <c r="AB413" s="294"/>
      <c r="AC413" s="294"/>
      <c r="AD413" s="294"/>
      <c r="AE413" s="294"/>
      <c r="AF413" s="294"/>
      <c r="AG413" s="294"/>
      <c r="AH413" s="294"/>
      <c r="AI413" s="294"/>
      <c r="AJ413" s="294"/>
      <c r="AK413" s="294"/>
      <c r="AL413" s="294"/>
      <c r="AM413" s="294"/>
      <c r="AN413" s="294"/>
      <c r="AO413" s="294"/>
      <c r="AP413" s="294"/>
      <c r="AQ413" s="294"/>
      <c r="AR413" s="294"/>
      <c r="AS413" s="294"/>
      <c r="AT413" s="294"/>
      <c r="AU413" s="294"/>
      <c r="AV413" s="294"/>
      <c r="AW413" s="176" t="str">
        <f>AV417</f>
        <v>m</v>
      </c>
      <c r="AX413" s="177">
        <f>AS417</f>
        <v>30</v>
      </c>
    </row>
    <row r="414" spans="1:50" s="98" customFormat="1" ht="12.75">
      <c r="A414" s="175"/>
      <c r="B414" s="202"/>
      <c r="C414" s="202"/>
      <c r="D414" s="202"/>
      <c r="E414" s="202"/>
      <c r="F414" s="202"/>
      <c r="G414" s="202"/>
      <c r="H414" s="202"/>
      <c r="I414" s="202"/>
      <c r="J414" s="202"/>
      <c r="K414" s="202"/>
      <c r="L414" s="202"/>
      <c r="M414" s="202"/>
      <c r="N414" s="202"/>
      <c r="O414" s="202"/>
      <c r="P414" s="202"/>
      <c r="Q414" s="202"/>
      <c r="R414" s="202"/>
      <c r="S414" s="202"/>
      <c r="T414" s="202"/>
      <c r="U414" s="202"/>
      <c r="V414" s="202"/>
      <c r="W414" s="202"/>
      <c r="X414" s="202"/>
      <c r="Y414" s="202"/>
      <c r="Z414" s="202"/>
      <c r="AA414" s="202"/>
      <c r="AB414" s="202"/>
      <c r="AC414" s="202"/>
      <c r="AD414" s="202"/>
      <c r="AE414" s="202"/>
      <c r="AF414" s="202"/>
      <c r="AG414" s="202"/>
      <c r="AH414" s="202"/>
      <c r="AI414" s="202"/>
      <c r="AJ414" s="202"/>
      <c r="AK414" s="202"/>
      <c r="AL414" s="202"/>
      <c r="AM414" s="202"/>
      <c r="AN414" s="202"/>
      <c r="AO414" s="202"/>
      <c r="AP414" s="202"/>
      <c r="AQ414" s="202"/>
      <c r="AR414" s="202"/>
      <c r="AS414" s="202"/>
      <c r="AT414" s="202"/>
      <c r="AU414" s="202"/>
      <c r="AV414" s="202"/>
      <c r="AW414" s="179"/>
      <c r="AX414" s="180"/>
    </row>
    <row r="415" spans="1:50" s="98" customFormat="1" ht="12.75">
      <c r="A415" s="175"/>
      <c r="B415" s="178"/>
      <c r="C415" s="178"/>
      <c r="D415" s="178"/>
      <c r="E415" s="178"/>
      <c r="F415" s="178"/>
      <c r="G415" s="178"/>
      <c r="H415" s="178"/>
      <c r="I415" s="178"/>
      <c r="J415" s="178"/>
      <c r="K415" s="178"/>
      <c r="L415" s="178"/>
      <c r="M415" s="178"/>
      <c r="N415" s="178"/>
      <c r="O415" s="295"/>
      <c r="P415" s="295"/>
      <c r="Q415" s="295"/>
      <c r="R415" s="214"/>
      <c r="S415" s="293"/>
      <c r="T415" s="293"/>
      <c r="U415" s="293"/>
      <c r="V415" s="293"/>
      <c r="W415" s="178"/>
      <c r="X415" s="178"/>
      <c r="Y415" s="178"/>
      <c r="Z415" s="178"/>
      <c r="AA415" s="178"/>
      <c r="AB415" s="178"/>
      <c r="AC415" s="178"/>
      <c r="AD415" s="178"/>
      <c r="AE415" s="178"/>
      <c r="AF415" s="296"/>
      <c r="AG415" s="296"/>
      <c r="AH415" s="296"/>
      <c r="AI415" s="178"/>
      <c r="AJ415" s="296"/>
      <c r="AK415" s="296"/>
      <c r="AL415" s="296"/>
      <c r="AM415" s="178"/>
      <c r="AN415" s="178"/>
      <c r="AO415" s="178"/>
      <c r="AP415" s="178"/>
      <c r="AQ415" s="182"/>
      <c r="AR415" s="214"/>
      <c r="AS415" s="293"/>
      <c r="AT415" s="293"/>
      <c r="AU415" s="293"/>
      <c r="AV415" s="186"/>
      <c r="AW415" s="182"/>
      <c r="AX415" s="180"/>
    </row>
    <row r="416" spans="1:50" s="98" customFormat="1" ht="12.75">
      <c r="A416" s="175"/>
      <c r="B416" s="185" t="s">
        <v>224</v>
      </c>
      <c r="C416" s="178"/>
      <c r="D416" s="178"/>
      <c r="E416" s="178"/>
      <c r="F416" s="178"/>
      <c r="G416" s="178"/>
      <c r="H416" s="178"/>
      <c r="I416" s="178"/>
      <c r="J416" s="178"/>
      <c r="K416" s="178"/>
      <c r="L416" s="178"/>
      <c r="M416" s="178"/>
      <c r="N416" s="178" t="s">
        <v>54</v>
      </c>
      <c r="O416" s="293">
        <v>30</v>
      </c>
      <c r="P416" s="293"/>
      <c r="Q416" s="293"/>
      <c r="R416" s="214" t="s">
        <v>56</v>
      </c>
      <c r="S416" s="293"/>
      <c r="T416" s="293"/>
      <c r="U416" s="293"/>
      <c r="V416" s="178"/>
      <c r="W416" s="293"/>
      <c r="X416" s="293"/>
      <c r="Y416" s="293"/>
      <c r="Z416" s="178"/>
      <c r="AA416" s="293"/>
      <c r="AB416" s="293"/>
      <c r="AC416" s="293"/>
      <c r="AD416" s="178"/>
      <c r="AE416" s="178"/>
      <c r="AF416" s="293"/>
      <c r="AG416" s="293"/>
      <c r="AH416" s="293"/>
      <c r="AI416" s="178"/>
      <c r="AJ416" s="293"/>
      <c r="AK416" s="293"/>
      <c r="AL416" s="293"/>
      <c r="AM416" s="178"/>
      <c r="AN416" s="178"/>
      <c r="AO416" s="178"/>
      <c r="AP416" s="178"/>
      <c r="AQ416" s="182"/>
      <c r="AR416" s="183" t="s">
        <v>57</v>
      </c>
      <c r="AS416" s="297">
        <f>O416</f>
        <v>30</v>
      </c>
      <c r="AT416" s="297"/>
      <c r="AU416" s="297"/>
      <c r="AV416" s="184" t="s">
        <v>169</v>
      </c>
      <c r="AW416" s="182"/>
      <c r="AX416" s="180"/>
    </row>
    <row r="417" spans="1:50" s="98" customFormat="1" ht="12.75">
      <c r="A417" s="17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2"/>
      <c r="AB417" s="185"/>
      <c r="AC417" s="185"/>
      <c r="AD417" s="185"/>
      <c r="AE417" s="185"/>
      <c r="AF417" s="185"/>
      <c r="AG417" s="185"/>
      <c r="AH417" s="185"/>
      <c r="AI417" s="185"/>
      <c r="AJ417" s="185"/>
      <c r="AK417" s="185"/>
      <c r="AL417" s="185"/>
      <c r="AM417" s="185"/>
      <c r="AN417" s="185" t="s">
        <v>58</v>
      </c>
      <c r="AO417" s="185"/>
      <c r="AP417" s="185"/>
      <c r="AQ417" s="182"/>
      <c r="AR417" s="214" t="s">
        <v>57</v>
      </c>
      <c r="AS417" s="293">
        <f>SUM(AS416)</f>
        <v>30</v>
      </c>
      <c r="AT417" s="293"/>
      <c r="AU417" s="293"/>
      <c r="AV417" s="186" t="str">
        <f>AV416</f>
        <v>m</v>
      </c>
      <c r="AW417" s="182"/>
      <c r="AX417" s="180"/>
    </row>
    <row r="418" spans="1:50" s="98" customFormat="1" ht="12.75">
      <c r="A418" s="187"/>
      <c r="B418" s="202"/>
      <c r="C418" s="202"/>
      <c r="D418" s="202"/>
      <c r="E418" s="202"/>
      <c r="F418" s="202"/>
      <c r="G418" s="202"/>
      <c r="H418" s="202"/>
      <c r="I418" s="202"/>
      <c r="J418" s="202"/>
      <c r="K418" s="202"/>
      <c r="L418" s="202"/>
      <c r="M418" s="202"/>
      <c r="N418" s="202"/>
      <c r="O418" s="202"/>
      <c r="P418" s="202"/>
      <c r="Q418" s="202"/>
      <c r="R418" s="202"/>
      <c r="S418" s="202"/>
      <c r="T418" s="202"/>
      <c r="U418" s="202"/>
      <c r="V418" s="202"/>
      <c r="W418" s="202"/>
      <c r="X418" s="202"/>
      <c r="Y418" s="202"/>
      <c r="Z418" s="202"/>
      <c r="AA418" s="202"/>
      <c r="AB418" s="202"/>
      <c r="AC418" s="202"/>
      <c r="AD418" s="202"/>
      <c r="AE418" s="202"/>
      <c r="AF418" s="202"/>
      <c r="AG418" s="202"/>
      <c r="AH418" s="202"/>
      <c r="AI418" s="202"/>
      <c r="AJ418" s="202"/>
      <c r="AK418" s="202"/>
      <c r="AL418" s="202"/>
      <c r="AM418" s="202"/>
      <c r="AN418" s="202"/>
      <c r="AO418" s="202"/>
      <c r="AP418" s="202"/>
      <c r="AQ418" s="202"/>
      <c r="AR418" s="202"/>
      <c r="AS418" s="202"/>
      <c r="AT418" s="202"/>
      <c r="AU418" s="202"/>
      <c r="AV418" s="202"/>
      <c r="AW418" s="179"/>
      <c r="AX418" s="180"/>
    </row>
    <row r="419" spans="1:50" s="98" customFormat="1" ht="12.75">
      <c r="A419" s="175" t="s">
        <v>115</v>
      </c>
      <c r="B419" s="294" t="str">
        <f>' Plan Orç. Total'!D57</f>
        <v>SIFÃO DO TIPO FLEXÍVEL EM PVC 1 X 1.1/2 - FORNECIMENTO E INSTALAÇÃO</v>
      </c>
      <c r="C419" s="294"/>
      <c r="D419" s="294"/>
      <c r="E419" s="294"/>
      <c r="F419" s="294"/>
      <c r="G419" s="294"/>
      <c r="H419" s="294"/>
      <c r="I419" s="294"/>
      <c r="J419" s="294"/>
      <c r="K419" s="294"/>
      <c r="L419" s="294"/>
      <c r="M419" s="294"/>
      <c r="N419" s="294"/>
      <c r="O419" s="294"/>
      <c r="P419" s="294"/>
      <c r="Q419" s="294"/>
      <c r="R419" s="294"/>
      <c r="S419" s="294"/>
      <c r="T419" s="294"/>
      <c r="U419" s="294"/>
      <c r="V419" s="294"/>
      <c r="W419" s="294"/>
      <c r="X419" s="294"/>
      <c r="Y419" s="294"/>
      <c r="Z419" s="294"/>
      <c r="AA419" s="294"/>
      <c r="AB419" s="294"/>
      <c r="AC419" s="294"/>
      <c r="AD419" s="294"/>
      <c r="AE419" s="294"/>
      <c r="AF419" s="294"/>
      <c r="AG419" s="294"/>
      <c r="AH419" s="294"/>
      <c r="AI419" s="294"/>
      <c r="AJ419" s="294"/>
      <c r="AK419" s="294"/>
      <c r="AL419" s="294"/>
      <c r="AM419" s="294"/>
      <c r="AN419" s="294"/>
      <c r="AO419" s="294"/>
      <c r="AP419" s="294"/>
      <c r="AQ419" s="294"/>
      <c r="AR419" s="294"/>
      <c r="AS419" s="294"/>
      <c r="AT419" s="294"/>
      <c r="AU419" s="294"/>
      <c r="AV419" s="294"/>
      <c r="AW419" s="176" t="str">
        <f>AV423</f>
        <v>uni</v>
      </c>
      <c r="AX419" s="177">
        <f>AS423</f>
        <v>1</v>
      </c>
    </row>
    <row r="420" spans="1:50" s="98" customFormat="1" ht="12.75">
      <c r="A420" s="175"/>
      <c r="B420" s="202"/>
      <c r="C420" s="202"/>
      <c r="D420" s="202"/>
      <c r="E420" s="202"/>
      <c r="F420" s="202"/>
      <c r="G420" s="202"/>
      <c r="H420" s="202"/>
      <c r="I420" s="202"/>
      <c r="J420" s="202"/>
      <c r="K420" s="202"/>
      <c r="L420" s="202"/>
      <c r="M420" s="202"/>
      <c r="N420" s="202"/>
      <c r="O420" s="202"/>
      <c r="P420" s="202"/>
      <c r="Q420" s="202"/>
      <c r="R420" s="202"/>
      <c r="S420" s="202"/>
      <c r="T420" s="202"/>
      <c r="U420" s="202"/>
      <c r="V420" s="202"/>
      <c r="W420" s="202"/>
      <c r="X420" s="202"/>
      <c r="Y420" s="202"/>
      <c r="Z420" s="202"/>
      <c r="AA420" s="202"/>
      <c r="AB420" s="202"/>
      <c r="AC420" s="202"/>
      <c r="AD420" s="202"/>
      <c r="AE420" s="202"/>
      <c r="AF420" s="202"/>
      <c r="AG420" s="202"/>
      <c r="AH420" s="202"/>
      <c r="AI420" s="202"/>
      <c r="AJ420" s="202"/>
      <c r="AK420" s="202"/>
      <c r="AL420" s="202"/>
      <c r="AM420" s="202"/>
      <c r="AN420" s="202"/>
      <c r="AO420" s="202"/>
      <c r="AP420" s="202"/>
      <c r="AQ420" s="202"/>
      <c r="AR420" s="202"/>
      <c r="AS420" s="202"/>
      <c r="AT420" s="202"/>
      <c r="AU420" s="202"/>
      <c r="AV420" s="202"/>
      <c r="AW420" s="179"/>
      <c r="AX420" s="180"/>
    </row>
    <row r="421" spans="1:50" s="98" customFormat="1" ht="12.75">
      <c r="A421" s="175"/>
      <c r="B421" s="178"/>
      <c r="C421" s="178"/>
      <c r="D421" s="178"/>
      <c r="E421" s="178"/>
      <c r="F421" s="178"/>
      <c r="G421" s="178"/>
      <c r="H421" s="178"/>
      <c r="I421" s="178"/>
      <c r="J421" s="178"/>
      <c r="K421" s="178"/>
      <c r="L421" s="178"/>
      <c r="M421" s="178"/>
      <c r="N421" s="178"/>
      <c r="O421" s="295"/>
      <c r="P421" s="295"/>
      <c r="Q421" s="295"/>
      <c r="R421" s="214"/>
      <c r="S421" s="293"/>
      <c r="T421" s="293"/>
      <c r="U421" s="293"/>
      <c r="V421" s="293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296"/>
      <c r="AG421" s="296"/>
      <c r="AH421" s="296"/>
      <c r="AI421" s="178"/>
      <c r="AJ421" s="296"/>
      <c r="AK421" s="296"/>
      <c r="AL421" s="296"/>
      <c r="AM421" s="178"/>
      <c r="AN421" s="178"/>
      <c r="AO421" s="178"/>
      <c r="AP421" s="178"/>
      <c r="AQ421" s="182"/>
      <c r="AR421" s="214"/>
      <c r="AS421" s="293"/>
      <c r="AT421" s="293"/>
      <c r="AU421" s="293"/>
      <c r="AV421" s="186"/>
      <c r="AW421" s="182"/>
      <c r="AX421" s="180"/>
    </row>
    <row r="422" spans="1:50" s="98" customFormat="1" ht="12.75">
      <c r="A422" s="175"/>
      <c r="B422" s="185" t="s">
        <v>225</v>
      </c>
      <c r="C422" s="178"/>
      <c r="D422" s="178"/>
      <c r="E422" s="178"/>
      <c r="F422" s="178"/>
      <c r="G422" s="178"/>
      <c r="H422" s="178"/>
      <c r="I422" s="178"/>
      <c r="J422" s="178"/>
      <c r="K422" s="178"/>
      <c r="L422" s="178"/>
      <c r="M422" s="178"/>
      <c r="N422" s="178" t="s">
        <v>54</v>
      </c>
      <c r="O422" s="293">
        <v>1</v>
      </c>
      <c r="P422" s="293"/>
      <c r="Q422" s="293"/>
      <c r="R422" s="214" t="s">
        <v>56</v>
      </c>
      <c r="S422" s="293"/>
      <c r="T422" s="293"/>
      <c r="U422" s="293"/>
      <c r="V422" s="178"/>
      <c r="W422" s="293"/>
      <c r="X422" s="293"/>
      <c r="Y422" s="293"/>
      <c r="Z422" s="178"/>
      <c r="AA422" s="293"/>
      <c r="AB422" s="293"/>
      <c r="AC422" s="293"/>
      <c r="AD422" s="178"/>
      <c r="AE422" s="178"/>
      <c r="AF422" s="293"/>
      <c r="AG422" s="293"/>
      <c r="AH422" s="293"/>
      <c r="AI422" s="178"/>
      <c r="AJ422" s="293"/>
      <c r="AK422" s="293"/>
      <c r="AL422" s="293"/>
      <c r="AM422" s="178"/>
      <c r="AN422" s="178"/>
      <c r="AO422" s="178"/>
      <c r="AP422" s="178"/>
      <c r="AQ422" s="182"/>
      <c r="AR422" s="183" t="s">
        <v>57</v>
      </c>
      <c r="AS422" s="297">
        <f>O422</f>
        <v>1</v>
      </c>
      <c r="AT422" s="297"/>
      <c r="AU422" s="297"/>
      <c r="AV422" s="184" t="s">
        <v>156</v>
      </c>
      <c r="AW422" s="182"/>
      <c r="AX422" s="180"/>
    </row>
    <row r="423" spans="1:50" s="98" customFormat="1" ht="12.75">
      <c r="A423" s="17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2"/>
      <c r="AB423" s="185"/>
      <c r="AC423" s="185"/>
      <c r="AD423" s="185"/>
      <c r="AE423" s="185"/>
      <c r="AF423" s="185"/>
      <c r="AG423" s="185"/>
      <c r="AH423" s="185"/>
      <c r="AI423" s="185"/>
      <c r="AJ423" s="185"/>
      <c r="AK423" s="185"/>
      <c r="AL423" s="185"/>
      <c r="AM423" s="185"/>
      <c r="AN423" s="185" t="s">
        <v>58</v>
      </c>
      <c r="AO423" s="185"/>
      <c r="AP423" s="185"/>
      <c r="AQ423" s="182"/>
      <c r="AR423" s="214" t="s">
        <v>57</v>
      </c>
      <c r="AS423" s="293">
        <f>SUM(AS422)</f>
        <v>1</v>
      </c>
      <c r="AT423" s="293"/>
      <c r="AU423" s="293"/>
      <c r="AV423" s="186" t="str">
        <f>AV422</f>
        <v>uni</v>
      </c>
      <c r="AW423" s="182"/>
      <c r="AX423" s="180"/>
    </row>
    <row r="424" spans="1:50" s="98" customFormat="1" ht="12.75">
      <c r="A424" s="187"/>
      <c r="B424" s="202"/>
      <c r="C424" s="202"/>
      <c r="D424" s="202"/>
      <c r="E424" s="202"/>
      <c r="F424" s="202"/>
      <c r="G424" s="202"/>
      <c r="H424" s="202"/>
      <c r="I424" s="202"/>
      <c r="J424" s="202"/>
      <c r="K424" s="202"/>
      <c r="L424" s="202"/>
      <c r="M424" s="202"/>
      <c r="N424" s="202"/>
      <c r="O424" s="202"/>
      <c r="P424" s="202"/>
      <c r="Q424" s="202"/>
      <c r="R424" s="202"/>
      <c r="S424" s="202"/>
      <c r="T424" s="202"/>
      <c r="U424" s="202"/>
      <c r="V424" s="202"/>
      <c r="W424" s="202"/>
      <c r="X424" s="202"/>
      <c r="Y424" s="202"/>
      <c r="Z424" s="202"/>
      <c r="AA424" s="202"/>
      <c r="AB424" s="202"/>
      <c r="AC424" s="202"/>
      <c r="AD424" s="202"/>
      <c r="AE424" s="202"/>
      <c r="AF424" s="202"/>
      <c r="AG424" s="202"/>
      <c r="AH424" s="202"/>
      <c r="AI424" s="202"/>
      <c r="AJ424" s="202"/>
      <c r="AK424" s="202"/>
      <c r="AL424" s="202"/>
      <c r="AM424" s="202"/>
      <c r="AN424" s="202"/>
      <c r="AO424" s="202"/>
      <c r="AP424" s="202"/>
      <c r="AQ424" s="202"/>
      <c r="AR424" s="202"/>
      <c r="AS424" s="202"/>
      <c r="AT424" s="202"/>
      <c r="AU424" s="202"/>
      <c r="AV424" s="202"/>
      <c r="AW424" s="179"/>
      <c r="AX424" s="180"/>
    </row>
    <row r="425" spans="1:50" s="98" customFormat="1" ht="12.75">
      <c r="A425" s="175" t="s">
        <v>116</v>
      </c>
      <c r="B425" s="294" t="str">
        <f>' Plan Orç. Total'!D58</f>
        <v>CAIXA SIFONADA, PVC, DN 100 X 100 X 50 MM, JUNTA ELÁSTICA, FORNECIDA E INSTALADA EM RAMAL DE DESCARGA OU EM RAMAL DE ESGOTO SANITÁRIO</v>
      </c>
      <c r="C425" s="294"/>
      <c r="D425" s="294"/>
      <c r="E425" s="294"/>
      <c r="F425" s="294"/>
      <c r="G425" s="294"/>
      <c r="H425" s="294"/>
      <c r="I425" s="294"/>
      <c r="J425" s="294"/>
      <c r="K425" s="294"/>
      <c r="L425" s="294"/>
      <c r="M425" s="294"/>
      <c r="N425" s="294"/>
      <c r="O425" s="294"/>
      <c r="P425" s="294"/>
      <c r="Q425" s="294"/>
      <c r="R425" s="294"/>
      <c r="S425" s="294"/>
      <c r="T425" s="294"/>
      <c r="U425" s="294"/>
      <c r="V425" s="294"/>
      <c r="W425" s="294"/>
      <c r="X425" s="294"/>
      <c r="Y425" s="294"/>
      <c r="Z425" s="294"/>
      <c r="AA425" s="294"/>
      <c r="AB425" s="294"/>
      <c r="AC425" s="294"/>
      <c r="AD425" s="294"/>
      <c r="AE425" s="294"/>
      <c r="AF425" s="294"/>
      <c r="AG425" s="294"/>
      <c r="AH425" s="294"/>
      <c r="AI425" s="294"/>
      <c r="AJ425" s="294"/>
      <c r="AK425" s="294"/>
      <c r="AL425" s="294"/>
      <c r="AM425" s="294"/>
      <c r="AN425" s="294"/>
      <c r="AO425" s="294"/>
      <c r="AP425" s="294"/>
      <c r="AQ425" s="294"/>
      <c r="AR425" s="294"/>
      <c r="AS425" s="294"/>
      <c r="AT425" s="294"/>
      <c r="AU425" s="294"/>
      <c r="AV425" s="294"/>
      <c r="AW425" s="176" t="str">
        <f>AV429</f>
        <v>uni</v>
      </c>
      <c r="AX425" s="177">
        <f>AS429</f>
        <v>1</v>
      </c>
    </row>
    <row r="426" spans="1:50" s="98" customFormat="1" ht="12.75">
      <c r="A426" s="175"/>
      <c r="B426" s="202"/>
      <c r="C426" s="202"/>
      <c r="D426" s="202"/>
      <c r="E426" s="202"/>
      <c r="F426" s="202"/>
      <c r="G426" s="202"/>
      <c r="H426" s="202"/>
      <c r="I426" s="202"/>
      <c r="J426" s="202"/>
      <c r="K426" s="202"/>
      <c r="L426" s="202"/>
      <c r="M426" s="202"/>
      <c r="N426" s="202"/>
      <c r="O426" s="202"/>
      <c r="P426" s="202"/>
      <c r="Q426" s="202"/>
      <c r="R426" s="202"/>
      <c r="S426" s="202"/>
      <c r="T426" s="202"/>
      <c r="U426" s="202"/>
      <c r="V426" s="202"/>
      <c r="W426" s="202"/>
      <c r="X426" s="202"/>
      <c r="Y426" s="202"/>
      <c r="Z426" s="202"/>
      <c r="AA426" s="202"/>
      <c r="AB426" s="202"/>
      <c r="AC426" s="202"/>
      <c r="AD426" s="202"/>
      <c r="AE426" s="202"/>
      <c r="AF426" s="202"/>
      <c r="AG426" s="202"/>
      <c r="AH426" s="202"/>
      <c r="AI426" s="202"/>
      <c r="AJ426" s="202"/>
      <c r="AK426" s="202"/>
      <c r="AL426" s="202"/>
      <c r="AM426" s="202"/>
      <c r="AN426" s="202"/>
      <c r="AO426" s="202"/>
      <c r="AP426" s="202"/>
      <c r="AQ426" s="202"/>
      <c r="AR426" s="202"/>
      <c r="AS426" s="202"/>
      <c r="AT426" s="202"/>
      <c r="AU426" s="202"/>
      <c r="AV426" s="202"/>
      <c r="AW426" s="179"/>
      <c r="AX426" s="180"/>
    </row>
    <row r="427" spans="1:50" s="98" customFormat="1" ht="12.75">
      <c r="A427" s="175"/>
      <c r="B427" s="178"/>
      <c r="C427" s="178"/>
      <c r="D427" s="178"/>
      <c r="E427" s="178"/>
      <c r="F427" s="178"/>
      <c r="G427" s="178"/>
      <c r="H427" s="178"/>
      <c r="I427" s="178"/>
      <c r="J427" s="178"/>
      <c r="K427" s="178"/>
      <c r="L427" s="178"/>
      <c r="M427" s="178"/>
      <c r="N427" s="178"/>
      <c r="O427" s="295"/>
      <c r="P427" s="295"/>
      <c r="Q427" s="295"/>
      <c r="R427" s="214"/>
      <c r="S427" s="293"/>
      <c r="T427" s="293"/>
      <c r="U427" s="293"/>
      <c r="V427" s="293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296"/>
      <c r="AG427" s="296"/>
      <c r="AH427" s="296"/>
      <c r="AI427" s="178"/>
      <c r="AJ427" s="296"/>
      <c r="AK427" s="296"/>
      <c r="AL427" s="296"/>
      <c r="AM427" s="178"/>
      <c r="AN427" s="178"/>
      <c r="AO427" s="178"/>
      <c r="AP427" s="178"/>
      <c r="AQ427" s="182"/>
      <c r="AR427" s="214"/>
      <c r="AS427" s="293"/>
      <c r="AT427" s="293"/>
      <c r="AU427" s="293"/>
      <c r="AV427" s="186"/>
      <c r="AW427" s="182"/>
      <c r="AX427" s="180"/>
    </row>
    <row r="428" spans="1:50" s="98" customFormat="1" ht="12.75">
      <c r="A428" s="175"/>
      <c r="B428" s="185" t="s">
        <v>225</v>
      </c>
      <c r="C428" s="178"/>
      <c r="D428" s="178"/>
      <c r="E428" s="178"/>
      <c r="F428" s="178"/>
      <c r="G428" s="178"/>
      <c r="H428" s="178"/>
      <c r="I428" s="178"/>
      <c r="J428" s="178"/>
      <c r="K428" s="178"/>
      <c r="L428" s="178"/>
      <c r="M428" s="178"/>
      <c r="N428" s="178" t="s">
        <v>54</v>
      </c>
      <c r="O428" s="293">
        <v>1</v>
      </c>
      <c r="P428" s="293"/>
      <c r="Q428" s="293"/>
      <c r="R428" s="214" t="s">
        <v>56</v>
      </c>
      <c r="S428" s="293"/>
      <c r="T428" s="293"/>
      <c r="U428" s="293"/>
      <c r="V428" s="178"/>
      <c r="W428" s="293"/>
      <c r="X428" s="293"/>
      <c r="Y428" s="293"/>
      <c r="Z428" s="178"/>
      <c r="AA428" s="293"/>
      <c r="AB428" s="293"/>
      <c r="AC428" s="293"/>
      <c r="AD428" s="178"/>
      <c r="AE428" s="178"/>
      <c r="AF428" s="293"/>
      <c r="AG428" s="293"/>
      <c r="AH428" s="293"/>
      <c r="AI428" s="178"/>
      <c r="AJ428" s="293"/>
      <c r="AK428" s="293"/>
      <c r="AL428" s="293"/>
      <c r="AM428" s="178"/>
      <c r="AN428" s="178"/>
      <c r="AO428" s="178"/>
      <c r="AP428" s="178"/>
      <c r="AQ428" s="182"/>
      <c r="AR428" s="183" t="s">
        <v>57</v>
      </c>
      <c r="AS428" s="297">
        <f>O428</f>
        <v>1</v>
      </c>
      <c r="AT428" s="297"/>
      <c r="AU428" s="297"/>
      <c r="AV428" s="184" t="s">
        <v>156</v>
      </c>
      <c r="AW428" s="182"/>
      <c r="AX428" s="180"/>
    </row>
    <row r="429" spans="1:50" s="98" customFormat="1" ht="12.75">
      <c r="A429" s="17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  <c r="AA429" s="182"/>
      <c r="AB429" s="185"/>
      <c r="AC429" s="185"/>
      <c r="AD429" s="185"/>
      <c r="AE429" s="185"/>
      <c r="AF429" s="185"/>
      <c r="AG429" s="185"/>
      <c r="AH429" s="185"/>
      <c r="AI429" s="185"/>
      <c r="AJ429" s="185"/>
      <c r="AK429" s="185"/>
      <c r="AL429" s="185"/>
      <c r="AM429" s="185"/>
      <c r="AN429" s="185" t="s">
        <v>58</v>
      </c>
      <c r="AO429" s="185"/>
      <c r="AP429" s="185"/>
      <c r="AQ429" s="182"/>
      <c r="AR429" s="214" t="s">
        <v>57</v>
      </c>
      <c r="AS429" s="293">
        <f>SUM(AS428)</f>
        <v>1</v>
      </c>
      <c r="AT429" s="293"/>
      <c r="AU429" s="293"/>
      <c r="AV429" s="186" t="str">
        <f>AV428</f>
        <v>uni</v>
      </c>
      <c r="AW429" s="182"/>
      <c r="AX429" s="180"/>
    </row>
    <row r="430" spans="1:50" s="98" customFormat="1" ht="12.75">
      <c r="A430" s="187"/>
      <c r="B430" s="202"/>
      <c r="C430" s="202"/>
      <c r="D430" s="202"/>
      <c r="E430" s="202"/>
      <c r="F430" s="202"/>
      <c r="G430" s="202"/>
      <c r="H430" s="202"/>
      <c r="I430" s="202"/>
      <c r="J430" s="202"/>
      <c r="K430" s="202"/>
      <c r="L430" s="202"/>
      <c r="M430" s="202"/>
      <c r="N430" s="202"/>
      <c r="O430" s="202"/>
      <c r="P430" s="202"/>
      <c r="Q430" s="202"/>
      <c r="R430" s="202"/>
      <c r="S430" s="202"/>
      <c r="T430" s="202"/>
      <c r="U430" s="202"/>
      <c r="V430" s="202"/>
      <c r="W430" s="202"/>
      <c r="X430" s="202"/>
      <c r="Y430" s="202"/>
      <c r="Z430" s="202"/>
      <c r="AA430" s="202"/>
      <c r="AB430" s="202"/>
      <c r="AC430" s="202"/>
      <c r="AD430" s="202"/>
      <c r="AE430" s="202"/>
      <c r="AF430" s="202"/>
      <c r="AG430" s="202"/>
      <c r="AH430" s="202"/>
      <c r="AI430" s="202"/>
      <c r="AJ430" s="202"/>
      <c r="AK430" s="202"/>
      <c r="AL430" s="202"/>
      <c r="AM430" s="202"/>
      <c r="AN430" s="202"/>
      <c r="AO430" s="202"/>
      <c r="AP430" s="202"/>
      <c r="AQ430" s="202"/>
      <c r="AR430" s="202"/>
      <c r="AS430" s="202"/>
      <c r="AT430" s="202"/>
      <c r="AU430" s="202"/>
      <c r="AV430" s="202"/>
      <c r="AW430" s="179"/>
      <c r="AX430" s="180"/>
    </row>
    <row r="431" spans="1:50" s="98" customFormat="1" ht="12.75">
      <c r="A431" s="175" t="s">
        <v>127</v>
      </c>
      <c r="B431" s="294" t="str">
        <f>' Plan Orç. Total'!D59</f>
        <v>REATERRO MANUAL APILOADO COM SOQUETE</v>
      </c>
      <c r="C431" s="294"/>
      <c r="D431" s="294"/>
      <c r="E431" s="294"/>
      <c r="F431" s="294"/>
      <c r="G431" s="294"/>
      <c r="H431" s="294"/>
      <c r="I431" s="294"/>
      <c r="J431" s="294"/>
      <c r="K431" s="294"/>
      <c r="L431" s="294"/>
      <c r="M431" s="294"/>
      <c r="N431" s="294"/>
      <c r="O431" s="294"/>
      <c r="P431" s="294"/>
      <c r="Q431" s="294"/>
      <c r="R431" s="294"/>
      <c r="S431" s="294"/>
      <c r="T431" s="294"/>
      <c r="U431" s="294"/>
      <c r="V431" s="294"/>
      <c r="W431" s="294"/>
      <c r="X431" s="294"/>
      <c r="Y431" s="294"/>
      <c r="Z431" s="294"/>
      <c r="AA431" s="294"/>
      <c r="AB431" s="294"/>
      <c r="AC431" s="294"/>
      <c r="AD431" s="294"/>
      <c r="AE431" s="294"/>
      <c r="AF431" s="294"/>
      <c r="AG431" s="294"/>
      <c r="AH431" s="294"/>
      <c r="AI431" s="294"/>
      <c r="AJ431" s="294"/>
      <c r="AK431" s="294"/>
      <c r="AL431" s="294"/>
      <c r="AM431" s="294"/>
      <c r="AN431" s="294"/>
      <c r="AO431" s="294"/>
      <c r="AP431" s="294"/>
      <c r="AQ431" s="294"/>
      <c r="AR431" s="294"/>
      <c r="AS431" s="294"/>
      <c r="AT431" s="294"/>
      <c r="AU431" s="294"/>
      <c r="AV431" s="294"/>
      <c r="AW431" s="176" t="str">
        <f>AV435</f>
        <v>m³</v>
      </c>
      <c r="AX431" s="177">
        <f>AS435</f>
        <v>2.6999999999999997</v>
      </c>
    </row>
    <row r="432" spans="1:50" s="98" customFormat="1" ht="12.75">
      <c r="A432" s="175"/>
      <c r="B432" s="202"/>
      <c r="C432" s="202"/>
      <c r="D432" s="202"/>
      <c r="E432" s="202"/>
      <c r="F432" s="202"/>
      <c r="G432" s="202"/>
      <c r="H432" s="202"/>
      <c r="I432" s="202"/>
      <c r="J432" s="202"/>
      <c r="K432" s="202"/>
      <c r="L432" s="202"/>
      <c r="M432" s="202"/>
      <c r="N432" s="202"/>
      <c r="O432" s="202"/>
      <c r="P432" s="202"/>
      <c r="Q432" s="202"/>
      <c r="R432" s="202"/>
      <c r="S432" s="202"/>
      <c r="T432" s="202"/>
      <c r="U432" s="202"/>
      <c r="V432" s="202"/>
      <c r="W432" s="202"/>
      <c r="X432" s="202"/>
      <c r="Y432" s="202"/>
      <c r="Z432" s="202"/>
      <c r="AA432" s="202"/>
      <c r="AB432" s="202"/>
      <c r="AC432" s="202"/>
      <c r="AD432" s="202"/>
      <c r="AE432" s="202"/>
      <c r="AF432" s="202"/>
      <c r="AG432" s="202"/>
      <c r="AH432" s="202"/>
      <c r="AI432" s="202"/>
      <c r="AJ432" s="202"/>
      <c r="AK432" s="202"/>
      <c r="AL432" s="202"/>
      <c r="AM432" s="202"/>
      <c r="AN432" s="202"/>
      <c r="AO432" s="202"/>
      <c r="AP432" s="202"/>
      <c r="AQ432" s="202"/>
      <c r="AR432" s="202"/>
      <c r="AS432" s="202"/>
      <c r="AT432" s="202"/>
      <c r="AU432" s="202"/>
      <c r="AV432" s="202"/>
      <c r="AW432" s="179"/>
      <c r="AX432" s="180"/>
    </row>
    <row r="433" spans="1:50" s="98" customFormat="1" ht="12.75">
      <c r="A433" s="175"/>
      <c r="B433" s="178"/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295"/>
      <c r="P433" s="295"/>
      <c r="Q433" s="295"/>
      <c r="R433" s="214"/>
      <c r="S433" s="293"/>
      <c r="T433" s="293"/>
      <c r="U433" s="293"/>
      <c r="V433" s="293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296" t="s">
        <v>173</v>
      </c>
      <c r="AG433" s="296"/>
      <c r="AH433" s="296"/>
      <c r="AI433" s="178"/>
      <c r="AJ433" s="296" t="s">
        <v>174</v>
      </c>
      <c r="AK433" s="296"/>
      <c r="AL433" s="296"/>
      <c r="AM433" s="178"/>
      <c r="AN433" s="178"/>
      <c r="AO433" s="178"/>
      <c r="AP433" s="178"/>
      <c r="AQ433" s="182"/>
      <c r="AR433" s="214"/>
      <c r="AS433" s="293"/>
      <c r="AT433" s="293"/>
      <c r="AU433" s="293"/>
      <c r="AV433" s="186"/>
      <c r="AW433" s="182"/>
      <c r="AX433" s="180"/>
    </row>
    <row r="434" spans="1:50" s="98" customFormat="1" ht="12.75">
      <c r="A434" s="175"/>
      <c r="B434" s="185" t="s">
        <v>224</v>
      </c>
      <c r="C434" s="178"/>
      <c r="D434" s="178"/>
      <c r="E434" s="178"/>
      <c r="F434" s="178"/>
      <c r="G434" s="178"/>
      <c r="H434" s="178"/>
      <c r="I434" s="178"/>
      <c r="J434" s="178"/>
      <c r="K434" s="178"/>
      <c r="L434" s="178"/>
      <c r="M434" s="178"/>
      <c r="N434" s="178" t="s">
        <v>54</v>
      </c>
      <c r="O434" s="293">
        <v>30</v>
      </c>
      <c r="P434" s="293"/>
      <c r="Q434" s="293"/>
      <c r="R434" s="214" t="s">
        <v>56</v>
      </c>
      <c r="S434" s="293"/>
      <c r="T434" s="293"/>
      <c r="U434" s="293"/>
      <c r="V434" s="178"/>
      <c r="W434" s="293"/>
      <c r="X434" s="293"/>
      <c r="Y434" s="293"/>
      <c r="Z434" s="178"/>
      <c r="AA434" s="293"/>
      <c r="AB434" s="293"/>
      <c r="AC434" s="293"/>
      <c r="AD434" s="178"/>
      <c r="AE434" s="178" t="s">
        <v>55</v>
      </c>
      <c r="AF434" s="293">
        <v>0.3</v>
      </c>
      <c r="AG434" s="293"/>
      <c r="AH434" s="293"/>
      <c r="AI434" s="178" t="s">
        <v>55</v>
      </c>
      <c r="AJ434" s="293">
        <v>0.3</v>
      </c>
      <c r="AK434" s="293"/>
      <c r="AL434" s="293"/>
      <c r="AM434" s="178"/>
      <c r="AN434" s="178"/>
      <c r="AO434" s="178"/>
      <c r="AP434" s="178"/>
      <c r="AQ434" s="182"/>
      <c r="AR434" s="183" t="s">
        <v>57</v>
      </c>
      <c r="AS434" s="297">
        <f>(O434)*AF434*AJ434</f>
        <v>2.6999999999999997</v>
      </c>
      <c r="AT434" s="297"/>
      <c r="AU434" s="297"/>
      <c r="AV434" s="184" t="s">
        <v>170</v>
      </c>
      <c r="AW434" s="182"/>
      <c r="AX434" s="180"/>
    </row>
    <row r="435" spans="1:50" s="98" customFormat="1" ht="12.75">
      <c r="A435" s="17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2"/>
      <c r="AB435" s="185"/>
      <c r="AC435" s="185"/>
      <c r="AD435" s="185"/>
      <c r="AE435" s="185"/>
      <c r="AF435" s="185"/>
      <c r="AG435" s="185"/>
      <c r="AH435" s="185"/>
      <c r="AI435" s="185"/>
      <c r="AJ435" s="185"/>
      <c r="AK435" s="185"/>
      <c r="AL435" s="185"/>
      <c r="AM435" s="185"/>
      <c r="AN435" s="185" t="s">
        <v>58</v>
      </c>
      <c r="AO435" s="185"/>
      <c r="AP435" s="185"/>
      <c r="AQ435" s="182"/>
      <c r="AR435" s="214" t="s">
        <v>57</v>
      </c>
      <c r="AS435" s="293">
        <f>SUM(AS434)</f>
        <v>2.6999999999999997</v>
      </c>
      <c r="AT435" s="293"/>
      <c r="AU435" s="293"/>
      <c r="AV435" s="186" t="str">
        <f>AV434</f>
        <v>m³</v>
      </c>
      <c r="AW435" s="182"/>
      <c r="AX435" s="180"/>
    </row>
    <row r="436" spans="1:50" s="98" customFormat="1" ht="12.75">
      <c r="A436" s="187"/>
      <c r="B436" s="202"/>
      <c r="C436" s="202"/>
      <c r="D436" s="202"/>
      <c r="E436" s="202"/>
      <c r="F436" s="202"/>
      <c r="G436" s="202"/>
      <c r="H436" s="202"/>
      <c r="I436" s="202"/>
      <c r="J436" s="202"/>
      <c r="K436" s="202"/>
      <c r="L436" s="202"/>
      <c r="M436" s="202"/>
      <c r="N436" s="202"/>
      <c r="O436" s="202"/>
      <c r="P436" s="202"/>
      <c r="Q436" s="202"/>
      <c r="R436" s="202"/>
      <c r="S436" s="202"/>
      <c r="T436" s="202"/>
      <c r="U436" s="202"/>
      <c r="V436" s="202"/>
      <c r="W436" s="202"/>
      <c r="X436" s="202"/>
      <c r="Y436" s="202"/>
      <c r="Z436" s="202"/>
      <c r="AA436" s="202"/>
      <c r="AB436" s="202"/>
      <c r="AC436" s="202"/>
      <c r="AD436" s="202"/>
      <c r="AE436" s="202"/>
      <c r="AF436" s="202"/>
      <c r="AG436" s="202"/>
      <c r="AH436" s="202"/>
      <c r="AI436" s="202"/>
      <c r="AJ436" s="202"/>
      <c r="AK436" s="202"/>
      <c r="AL436" s="202"/>
      <c r="AM436" s="202"/>
      <c r="AN436" s="202"/>
      <c r="AO436" s="202"/>
      <c r="AP436" s="202"/>
      <c r="AQ436" s="202"/>
      <c r="AR436" s="202"/>
      <c r="AS436" s="202"/>
      <c r="AT436" s="202"/>
      <c r="AU436" s="202"/>
      <c r="AV436" s="202"/>
      <c r="AW436" s="179"/>
      <c r="AX436" s="180"/>
    </row>
    <row r="437" spans="1:50" ht="12.75">
      <c r="A437" s="172" t="s">
        <v>118</v>
      </c>
      <c r="B437" s="301" t="str">
        <f>' Plan Orç. Total'!D62</f>
        <v>INSTALAÇÕES ELÉTRICAS - ILUMINAÇÃO</v>
      </c>
      <c r="C437" s="301"/>
      <c r="D437" s="301"/>
      <c r="E437" s="301"/>
      <c r="F437" s="301"/>
      <c r="G437" s="301"/>
      <c r="H437" s="301"/>
      <c r="I437" s="301"/>
      <c r="J437" s="301"/>
      <c r="K437" s="301"/>
      <c r="L437" s="301"/>
      <c r="M437" s="301"/>
      <c r="N437" s="301"/>
      <c r="O437" s="301"/>
      <c r="P437" s="301"/>
      <c r="Q437" s="301"/>
      <c r="R437" s="301"/>
      <c r="S437" s="301"/>
      <c r="T437" s="301"/>
      <c r="U437" s="301"/>
      <c r="V437" s="301"/>
      <c r="W437" s="301"/>
      <c r="X437" s="301"/>
      <c r="Y437" s="301"/>
      <c r="Z437" s="301"/>
      <c r="AA437" s="301"/>
      <c r="AB437" s="301"/>
      <c r="AC437" s="301"/>
      <c r="AD437" s="301"/>
      <c r="AE437" s="301"/>
      <c r="AF437" s="301"/>
      <c r="AG437" s="301"/>
      <c r="AH437" s="301"/>
      <c r="AI437" s="301"/>
      <c r="AJ437" s="301"/>
      <c r="AK437" s="301"/>
      <c r="AL437" s="301"/>
      <c r="AM437" s="301"/>
      <c r="AN437" s="301"/>
      <c r="AO437" s="301"/>
      <c r="AP437" s="301"/>
      <c r="AQ437" s="301"/>
      <c r="AR437" s="301"/>
      <c r="AS437" s="301"/>
      <c r="AT437" s="301"/>
      <c r="AU437" s="301"/>
      <c r="AV437" s="301"/>
      <c r="AW437" s="173"/>
      <c r="AX437" s="174"/>
    </row>
    <row r="438" spans="1:50" s="98" customFormat="1" ht="12.75">
      <c r="A438" s="175" t="s">
        <v>119</v>
      </c>
      <c r="B438" s="294" t="str">
        <f>' Plan Orç. Total'!D63</f>
        <v>ESCAVAÇÃO MANUAL DE VALA</v>
      </c>
      <c r="C438" s="294"/>
      <c r="D438" s="294"/>
      <c r="E438" s="294"/>
      <c r="F438" s="294"/>
      <c r="G438" s="294"/>
      <c r="H438" s="294"/>
      <c r="I438" s="294"/>
      <c r="J438" s="294"/>
      <c r="K438" s="294"/>
      <c r="L438" s="294"/>
      <c r="M438" s="294"/>
      <c r="N438" s="294"/>
      <c r="O438" s="294"/>
      <c r="P438" s="294"/>
      <c r="Q438" s="294"/>
      <c r="R438" s="294"/>
      <c r="S438" s="294"/>
      <c r="T438" s="294"/>
      <c r="U438" s="294"/>
      <c r="V438" s="294"/>
      <c r="W438" s="294"/>
      <c r="X438" s="294"/>
      <c r="Y438" s="294"/>
      <c r="Z438" s="294"/>
      <c r="AA438" s="294"/>
      <c r="AB438" s="294"/>
      <c r="AC438" s="294"/>
      <c r="AD438" s="294"/>
      <c r="AE438" s="294"/>
      <c r="AF438" s="294"/>
      <c r="AG438" s="294"/>
      <c r="AH438" s="294"/>
      <c r="AI438" s="294"/>
      <c r="AJ438" s="294"/>
      <c r="AK438" s="294"/>
      <c r="AL438" s="294"/>
      <c r="AM438" s="294"/>
      <c r="AN438" s="294"/>
      <c r="AO438" s="294"/>
      <c r="AP438" s="294"/>
      <c r="AQ438" s="294"/>
      <c r="AR438" s="294"/>
      <c r="AS438" s="294"/>
      <c r="AT438" s="294"/>
      <c r="AU438" s="294"/>
      <c r="AV438" s="294"/>
      <c r="AW438" s="176" t="str">
        <f>AV442</f>
        <v>m³</v>
      </c>
      <c r="AX438" s="177">
        <f>AS442</f>
        <v>14.13</v>
      </c>
    </row>
    <row r="439" spans="1:50" s="98" customFormat="1" ht="12.75">
      <c r="A439" s="175"/>
      <c r="B439" s="202"/>
      <c r="C439" s="202"/>
      <c r="D439" s="202"/>
      <c r="E439" s="202"/>
      <c r="F439" s="202"/>
      <c r="G439" s="202"/>
      <c r="H439" s="202"/>
      <c r="I439" s="202"/>
      <c r="J439" s="202"/>
      <c r="K439" s="202"/>
      <c r="L439" s="202"/>
      <c r="M439" s="202"/>
      <c r="N439" s="202"/>
      <c r="O439" s="202"/>
      <c r="P439" s="202"/>
      <c r="Q439" s="202"/>
      <c r="R439" s="202"/>
      <c r="S439" s="202"/>
      <c r="T439" s="202"/>
      <c r="U439" s="202"/>
      <c r="V439" s="202"/>
      <c r="W439" s="202"/>
      <c r="X439" s="202"/>
      <c r="Y439" s="202"/>
      <c r="Z439" s="202"/>
      <c r="AA439" s="202"/>
      <c r="AB439" s="202"/>
      <c r="AC439" s="202"/>
      <c r="AD439" s="202"/>
      <c r="AE439" s="202"/>
      <c r="AF439" s="202"/>
      <c r="AG439" s="202"/>
      <c r="AH439" s="202"/>
      <c r="AI439" s="202"/>
      <c r="AJ439" s="202"/>
      <c r="AK439" s="202"/>
      <c r="AL439" s="202"/>
      <c r="AM439" s="202"/>
      <c r="AN439" s="202"/>
      <c r="AO439" s="202"/>
      <c r="AP439" s="202"/>
      <c r="AQ439" s="202"/>
      <c r="AR439" s="202"/>
      <c r="AS439" s="202"/>
      <c r="AT439" s="202"/>
      <c r="AU439" s="202"/>
      <c r="AV439" s="202"/>
      <c r="AW439" s="179"/>
      <c r="AX439" s="180"/>
    </row>
    <row r="440" spans="1:50" s="98" customFormat="1" ht="12.75" customHeight="1">
      <c r="A440" s="175"/>
      <c r="B440" s="178"/>
      <c r="C440" s="178"/>
      <c r="D440" s="178"/>
      <c r="E440" s="178"/>
      <c r="F440" s="178"/>
      <c r="G440" s="178"/>
      <c r="H440" s="178"/>
      <c r="I440" s="178"/>
      <c r="J440" s="178"/>
      <c r="K440" s="178"/>
      <c r="L440" s="178"/>
      <c r="M440" s="178"/>
      <c r="N440" s="178"/>
      <c r="O440" s="295"/>
      <c r="P440" s="295"/>
      <c r="Q440" s="295"/>
      <c r="R440" s="214"/>
      <c r="S440" s="293"/>
      <c r="T440" s="293"/>
      <c r="U440" s="293"/>
      <c r="V440" s="293"/>
      <c r="W440" s="178"/>
      <c r="X440" s="178"/>
      <c r="Y440" s="178"/>
      <c r="Z440" s="178"/>
      <c r="AA440" s="178"/>
      <c r="AB440" s="178"/>
      <c r="AC440" s="178"/>
      <c r="AD440" s="178"/>
      <c r="AE440" s="178"/>
      <c r="AF440" s="296" t="s">
        <v>173</v>
      </c>
      <c r="AG440" s="296"/>
      <c r="AH440" s="296"/>
      <c r="AI440" s="178"/>
      <c r="AJ440" s="296" t="s">
        <v>174</v>
      </c>
      <c r="AK440" s="296"/>
      <c r="AL440" s="296"/>
      <c r="AM440" s="178"/>
      <c r="AN440" s="178"/>
      <c r="AO440" s="178"/>
      <c r="AP440" s="178"/>
      <c r="AQ440" s="182"/>
      <c r="AR440" s="214"/>
      <c r="AS440" s="293"/>
      <c r="AT440" s="293"/>
      <c r="AU440" s="293"/>
      <c r="AV440" s="186"/>
      <c r="AW440" s="182"/>
      <c r="AX440" s="180"/>
    </row>
    <row r="441" spans="1:50" s="98" customFormat="1" ht="12.75">
      <c r="A441" s="175"/>
      <c r="B441" s="185" t="s">
        <v>305</v>
      </c>
      <c r="C441" s="178"/>
      <c r="D441" s="178"/>
      <c r="E441" s="178"/>
      <c r="F441" s="178"/>
      <c r="G441" s="178"/>
      <c r="H441" s="178"/>
      <c r="I441" s="178"/>
      <c r="J441" s="178"/>
      <c r="K441" s="178"/>
      <c r="L441" s="178"/>
      <c r="M441" s="178"/>
      <c r="N441" s="178" t="s">
        <v>54</v>
      </c>
      <c r="O441" s="293">
        <v>54</v>
      </c>
      <c r="P441" s="293"/>
      <c r="Q441" s="293"/>
      <c r="R441" s="214" t="s">
        <v>168</v>
      </c>
      <c r="S441" s="293">
        <v>34</v>
      </c>
      <c r="T441" s="293"/>
      <c r="U441" s="293"/>
      <c r="V441" s="178" t="s">
        <v>168</v>
      </c>
      <c r="W441" s="293">
        <v>16</v>
      </c>
      <c r="X441" s="293"/>
      <c r="Y441" s="293"/>
      <c r="Z441" s="178" t="s">
        <v>168</v>
      </c>
      <c r="AA441" s="293">
        <f>19+34</f>
        <v>53</v>
      </c>
      <c r="AB441" s="293"/>
      <c r="AC441" s="293"/>
      <c r="AD441" s="178" t="s">
        <v>56</v>
      </c>
      <c r="AE441" s="178" t="s">
        <v>55</v>
      </c>
      <c r="AF441" s="293">
        <v>0.3</v>
      </c>
      <c r="AG441" s="293"/>
      <c r="AH441" s="293"/>
      <c r="AI441" s="178" t="s">
        <v>55</v>
      </c>
      <c r="AJ441" s="293">
        <v>0.3</v>
      </c>
      <c r="AK441" s="293"/>
      <c r="AL441" s="293"/>
      <c r="AM441" s="178"/>
      <c r="AN441" s="178"/>
      <c r="AO441" s="178"/>
      <c r="AP441" s="178"/>
      <c r="AQ441" s="182"/>
      <c r="AR441" s="183" t="s">
        <v>57</v>
      </c>
      <c r="AS441" s="297">
        <f>(O441+S441+W441+AA441)*AF441*AJ441</f>
        <v>14.13</v>
      </c>
      <c r="AT441" s="297"/>
      <c r="AU441" s="297"/>
      <c r="AV441" s="184" t="s">
        <v>170</v>
      </c>
      <c r="AW441" s="182"/>
      <c r="AX441" s="180"/>
    </row>
    <row r="442" spans="1:50" s="98" customFormat="1" ht="12.75">
      <c r="A442" s="17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2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 t="s">
        <v>58</v>
      </c>
      <c r="AO442" s="185"/>
      <c r="AP442" s="185"/>
      <c r="AQ442" s="182"/>
      <c r="AR442" s="214" t="s">
        <v>57</v>
      </c>
      <c r="AS442" s="293">
        <f>SUM(AS441)</f>
        <v>14.13</v>
      </c>
      <c r="AT442" s="293"/>
      <c r="AU442" s="293"/>
      <c r="AV442" s="186" t="str">
        <f>AV441</f>
        <v>m³</v>
      </c>
      <c r="AW442" s="182"/>
      <c r="AX442" s="180"/>
    </row>
    <row r="443" spans="1:50" s="98" customFormat="1" ht="12.75">
      <c r="A443" s="187"/>
      <c r="B443" s="202"/>
      <c r="C443" s="202"/>
      <c r="D443" s="202"/>
      <c r="E443" s="202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O443" s="202"/>
      <c r="AP443" s="202"/>
      <c r="AQ443" s="202"/>
      <c r="AR443" s="202"/>
      <c r="AS443" s="202"/>
      <c r="AT443" s="202"/>
      <c r="AU443" s="202"/>
      <c r="AV443" s="202"/>
      <c r="AW443" s="179"/>
      <c r="AX443" s="180"/>
    </row>
    <row r="444" spans="1:50" s="98" customFormat="1" ht="12.75">
      <c r="A444" s="175" t="s">
        <v>122</v>
      </c>
      <c r="B444" s="294" t="str">
        <f>' Plan Orç. Total'!D64</f>
        <v>ELETRODUTO FLEXÍVEL CORRUGADO, PVC, DN 32 MM (1"), PARA CIRCUITOS TERMINAIS, INSTALADO EM PAREDE - FORNECIMENTO E INSTALAÇÃO.</v>
      </c>
      <c r="C444" s="294"/>
      <c r="D444" s="294"/>
      <c r="E444" s="294"/>
      <c r="F444" s="294"/>
      <c r="G444" s="294"/>
      <c r="H444" s="294"/>
      <c r="I444" s="294"/>
      <c r="J444" s="294"/>
      <c r="K444" s="294"/>
      <c r="L444" s="294"/>
      <c r="M444" s="294"/>
      <c r="N444" s="294"/>
      <c r="O444" s="294"/>
      <c r="P444" s="294"/>
      <c r="Q444" s="294"/>
      <c r="R444" s="294"/>
      <c r="S444" s="294"/>
      <c r="T444" s="294"/>
      <c r="U444" s="294"/>
      <c r="V444" s="294"/>
      <c r="W444" s="294"/>
      <c r="X444" s="294"/>
      <c r="Y444" s="294"/>
      <c r="Z444" s="294"/>
      <c r="AA444" s="294"/>
      <c r="AB444" s="294"/>
      <c r="AC444" s="294"/>
      <c r="AD444" s="294"/>
      <c r="AE444" s="294"/>
      <c r="AF444" s="294"/>
      <c r="AG444" s="294"/>
      <c r="AH444" s="294"/>
      <c r="AI444" s="294"/>
      <c r="AJ444" s="294"/>
      <c r="AK444" s="294"/>
      <c r="AL444" s="294"/>
      <c r="AM444" s="294"/>
      <c r="AN444" s="294"/>
      <c r="AO444" s="294"/>
      <c r="AP444" s="294"/>
      <c r="AQ444" s="294"/>
      <c r="AR444" s="294"/>
      <c r="AS444" s="294"/>
      <c r="AT444" s="294"/>
      <c r="AU444" s="294"/>
      <c r="AV444" s="294"/>
      <c r="AW444" s="176" t="str">
        <f>AV448</f>
        <v>m</v>
      </c>
      <c r="AX444" s="177">
        <f>AS448</f>
        <v>157</v>
      </c>
    </row>
    <row r="445" spans="1:50" s="98" customFormat="1" ht="12.75">
      <c r="A445" s="175"/>
      <c r="B445" s="202"/>
      <c r="C445" s="202"/>
      <c r="D445" s="202"/>
      <c r="E445" s="202"/>
      <c r="F445" s="202"/>
      <c r="G445" s="202"/>
      <c r="H445" s="202"/>
      <c r="I445" s="202"/>
      <c r="J445" s="202"/>
      <c r="K445" s="202"/>
      <c r="L445" s="202"/>
      <c r="M445" s="202"/>
      <c r="N445" s="202"/>
      <c r="O445" s="202"/>
      <c r="P445" s="202"/>
      <c r="Q445" s="202"/>
      <c r="R445" s="202"/>
      <c r="S445" s="202"/>
      <c r="T445" s="202"/>
      <c r="U445" s="202"/>
      <c r="V445" s="202"/>
      <c r="W445" s="202"/>
      <c r="X445" s="202"/>
      <c r="Y445" s="202"/>
      <c r="Z445" s="202"/>
      <c r="AA445" s="202"/>
      <c r="AB445" s="202"/>
      <c r="AC445" s="202"/>
      <c r="AD445" s="202"/>
      <c r="AE445" s="202"/>
      <c r="AF445" s="202"/>
      <c r="AG445" s="202"/>
      <c r="AH445" s="202"/>
      <c r="AI445" s="202"/>
      <c r="AJ445" s="202"/>
      <c r="AK445" s="202"/>
      <c r="AL445" s="202"/>
      <c r="AM445" s="202"/>
      <c r="AN445" s="202"/>
      <c r="AO445" s="202"/>
      <c r="AP445" s="202"/>
      <c r="AQ445" s="202"/>
      <c r="AR445" s="202"/>
      <c r="AS445" s="202"/>
      <c r="AT445" s="202"/>
      <c r="AU445" s="202"/>
      <c r="AV445" s="202"/>
      <c r="AW445" s="179"/>
      <c r="AX445" s="180"/>
    </row>
    <row r="446" spans="1:50" s="98" customFormat="1" ht="12.75" customHeight="1">
      <c r="A446" s="175"/>
      <c r="B446" s="178"/>
      <c r="C446" s="178"/>
      <c r="D446" s="178"/>
      <c r="E446" s="178"/>
      <c r="F446" s="178"/>
      <c r="G446" s="178"/>
      <c r="H446" s="178"/>
      <c r="I446" s="178"/>
      <c r="J446" s="178"/>
      <c r="K446" s="178"/>
      <c r="L446" s="178"/>
      <c r="M446" s="178"/>
      <c r="N446" s="178"/>
      <c r="O446" s="295"/>
      <c r="P446" s="295"/>
      <c r="Q446" s="295"/>
      <c r="R446" s="216"/>
      <c r="S446" s="293"/>
      <c r="T446" s="293"/>
      <c r="U446" s="293"/>
      <c r="V446" s="293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296"/>
      <c r="AG446" s="296"/>
      <c r="AH446" s="296"/>
      <c r="AI446" s="178"/>
      <c r="AJ446" s="296"/>
      <c r="AK446" s="296"/>
      <c r="AL446" s="296"/>
      <c r="AM446" s="178"/>
      <c r="AN446" s="178"/>
      <c r="AO446" s="178"/>
      <c r="AP446" s="178"/>
      <c r="AQ446" s="182"/>
      <c r="AR446" s="216"/>
      <c r="AS446" s="293"/>
      <c r="AT446" s="293"/>
      <c r="AU446" s="293"/>
      <c r="AV446" s="186"/>
      <c r="AW446" s="182"/>
      <c r="AX446" s="180"/>
    </row>
    <row r="447" spans="1:50" s="98" customFormat="1" ht="12.75">
      <c r="A447" s="175"/>
      <c r="B447" s="185" t="s">
        <v>305</v>
      </c>
      <c r="C447" s="178"/>
      <c r="D447" s="178"/>
      <c r="E447" s="178"/>
      <c r="F447" s="178"/>
      <c r="G447" s="178"/>
      <c r="H447" s="178"/>
      <c r="I447" s="178"/>
      <c r="J447" s="178"/>
      <c r="K447" s="178"/>
      <c r="L447" s="178"/>
      <c r="M447" s="178"/>
      <c r="N447" s="178" t="s">
        <v>54</v>
      </c>
      <c r="O447" s="293">
        <v>54</v>
      </c>
      <c r="P447" s="293"/>
      <c r="Q447" s="293"/>
      <c r="R447" s="242" t="s">
        <v>168</v>
      </c>
      <c r="S447" s="293">
        <v>34</v>
      </c>
      <c r="T447" s="293"/>
      <c r="U447" s="293"/>
      <c r="V447" s="178" t="s">
        <v>168</v>
      </c>
      <c r="W447" s="293">
        <v>16</v>
      </c>
      <c r="X447" s="293"/>
      <c r="Y447" s="293"/>
      <c r="Z447" s="178" t="s">
        <v>168</v>
      </c>
      <c r="AA447" s="293">
        <f>19+34</f>
        <v>53</v>
      </c>
      <c r="AB447" s="293"/>
      <c r="AC447" s="293"/>
      <c r="AD447" s="178" t="s">
        <v>56</v>
      </c>
      <c r="AE447" s="178"/>
      <c r="AF447" s="293"/>
      <c r="AG447" s="293"/>
      <c r="AH447" s="293"/>
      <c r="AI447" s="178"/>
      <c r="AJ447" s="293"/>
      <c r="AK447" s="293"/>
      <c r="AL447" s="293"/>
      <c r="AM447" s="178"/>
      <c r="AN447" s="178"/>
      <c r="AO447" s="178"/>
      <c r="AP447" s="178"/>
      <c r="AQ447" s="182"/>
      <c r="AR447" s="183" t="s">
        <v>57</v>
      </c>
      <c r="AS447" s="297">
        <f>(O447+S447+W447+AA447)</f>
        <v>157</v>
      </c>
      <c r="AT447" s="297"/>
      <c r="AU447" s="297"/>
      <c r="AV447" s="184" t="s">
        <v>169</v>
      </c>
      <c r="AW447" s="182"/>
      <c r="AX447" s="180"/>
    </row>
    <row r="448" spans="1:50" s="98" customFormat="1" ht="12.75">
      <c r="A448" s="17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2"/>
      <c r="AB448" s="185"/>
      <c r="AC448" s="185"/>
      <c r="AD448" s="185"/>
      <c r="AE448" s="185"/>
      <c r="AF448" s="185"/>
      <c r="AG448" s="185"/>
      <c r="AH448" s="185"/>
      <c r="AI448" s="185"/>
      <c r="AJ448" s="185"/>
      <c r="AK448" s="185"/>
      <c r="AL448" s="185"/>
      <c r="AM448" s="185"/>
      <c r="AN448" s="185" t="s">
        <v>58</v>
      </c>
      <c r="AO448" s="185"/>
      <c r="AP448" s="185"/>
      <c r="AQ448" s="182"/>
      <c r="AR448" s="242" t="s">
        <v>57</v>
      </c>
      <c r="AS448" s="293">
        <f>SUM(AS447)</f>
        <v>157</v>
      </c>
      <c r="AT448" s="293"/>
      <c r="AU448" s="293"/>
      <c r="AV448" s="186" t="str">
        <f>AV447</f>
        <v>m</v>
      </c>
      <c r="AW448" s="182"/>
      <c r="AX448" s="180"/>
    </row>
    <row r="449" spans="1:50" s="98" customFormat="1" ht="12.75">
      <c r="A449" s="187"/>
      <c r="B449" s="202"/>
      <c r="C449" s="202"/>
      <c r="D449" s="202"/>
      <c r="E449" s="202"/>
      <c r="F449" s="202"/>
      <c r="G449" s="202"/>
      <c r="H449" s="202"/>
      <c r="I449" s="202"/>
      <c r="J449" s="202"/>
      <c r="K449" s="202"/>
      <c r="L449" s="202"/>
      <c r="M449" s="202"/>
      <c r="N449" s="202"/>
      <c r="O449" s="202"/>
      <c r="P449" s="202"/>
      <c r="Q449" s="202"/>
      <c r="R449" s="202"/>
      <c r="S449" s="202"/>
      <c r="T449" s="202"/>
      <c r="U449" s="202"/>
      <c r="V449" s="202"/>
      <c r="W449" s="202"/>
      <c r="X449" s="202"/>
      <c r="Y449" s="202"/>
      <c r="Z449" s="202"/>
      <c r="AA449" s="202"/>
      <c r="AB449" s="202"/>
      <c r="AC449" s="202"/>
      <c r="AD449" s="202"/>
      <c r="AE449" s="202"/>
      <c r="AF449" s="202"/>
      <c r="AG449" s="202"/>
      <c r="AH449" s="202"/>
      <c r="AI449" s="202"/>
      <c r="AJ449" s="202"/>
      <c r="AK449" s="202"/>
      <c r="AL449" s="202"/>
      <c r="AM449" s="202"/>
      <c r="AN449" s="202"/>
      <c r="AO449" s="202"/>
      <c r="AP449" s="202"/>
      <c r="AQ449" s="202"/>
      <c r="AR449" s="202"/>
      <c r="AS449" s="202"/>
      <c r="AT449" s="202"/>
      <c r="AU449" s="202"/>
      <c r="AV449" s="202"/>
      <c r="AW449" s="179"/>
      <c r="AX449" s="180"/>
    </row>
    <row r="450" spans="1:50" s="98" customFormat="1" ht="12.75">
      <c r="A450" s="225" t="s">
        <v>123</v>
      </c>
      <c r="B450" s="294" t="str">
        <f>' Plan Orç. Total'!D65</f>
        <v>CAIXA ENTERRADA ELÉTRICA RETANGULAR, EM ALVENARIA COM TIJOLOS CERÂMICOS MACIÇOS, FUNDO COM BRITA, DIMENSÕES INTERNAS: 0,4X0,4X0,4 M.</v>
      </c>
      <c r="C450" s="294"/>
      <c r="D450" s="294"/>
      <c r="E450" s="294"/>
      <c r="F450" s="294"/>
      <c r="G450" s="294"/>
      <c r="H450" s="294"/>
      <c r="I450" s="294"/>
      <c r="J450" s="294"/>
      <c r="K450" s="294"/>
      <c r="L450" s="294"/>
      <c r="M450" s="294"/>
      <c r="N450" s="294"/>
      <c r="O450" s="294"/>
      <c r="P450" s="294"/>
      <c r="Q450" s="294"/>
      <c r="R450" s="294"/>
      <c r="S450" s="294"/>
      <c r="T450" s="294"/>
      <c r="U450" s="294"/>
      <c r="V450" s="294"/>
      <c r="W450" s="294"/>
      <c r="X450" s="294"/>
      <c r="Y450" s="294"/>
      <c r="Z450" s="294"/>
      <c r="AA450" s="294"/>
      <c r="AB450" s="294"/>
      <c r="AC450" s="294"/>
      <c r="AD450" s="294"/>
      <c r="AE450" s="294"/>
      <c r="AF450" s="294"/>
      <c r="AG450" s="294"/>
      <c r="AH450" s="294"/>
      <c r="AI450" s="294"/>
      <c r="AJ450" s="294"/>
      <c r="AK450" s="294"/>
      <c r="AL450" s="294"/>
      <c r="AM450" s="294"/>
      <c r="AN450" s="294"/>
      <c r="AO450" s="294"/>
      <c r="AP450" s="294"/>
      <c r="AQ450" s="294"/>
      <c r="AR450" s="294"/>
      <c r="AS450" s="294"/>
      <c r="AT450" s="294"/>
      <c r="AU450" s="294"/>
      <c r="AV450" s="294"/>
      <c r="AW450" s="176" t="str">
        <f>AV455</f>
        <v>unid</v>
      </c>
      <c r="AX450" s="177">
        <f>AS455</f>
        <v>24</v>
      </c>
    </row>
    <row r="451" spans="1:50" s="98" customFormat="1" ht="12.75">
      <c r="A451" s="175"/>
      <c r="B451" s="202"/>
      <c r="C451" s="202"/>
      <c r="D451" s="202"/>
      <c r="E451" s="202"/>
      <c r="F451" s="202"/>
      <c r="G451" s="202"/>
      <c r="H451" s="202"/>
      <c r="I451" s="202"/>
      <c r="J451" s="202"/>
      <c r="K451" s="202"/>
      <c r="L451" s="202"/>
      <c r="M451" s="202"/>
      <c r="N451" s="202"/>
      <c r="O451" s="202"/>
      <c r="P451" s="202"/>
      <c r="Q451" s="202"/>
      <c r="R451" s="202"/>
      <c r="S451" s="202"/>
      <c r="T451" s="202"/>
      <c r="U451" s="202"/>
      <c r="V451" s="202"/>
      <c r="W451" s="202"/>
      <c r="X451" s="202"/>
      <c r="Y451" s="202"/>
      <c r="Z451" s="202"/>
      <c r="AA451" s="202"/>
      <c r="AB451" s="202"/>
      <c r="AC451" s="202"/>
      <c r="AD451" s="202"/>
      <c r="AE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O451" s="202"/>
      <c r="AP451" s="202"/>
      <c r="AQ451" s="202"/>
      <c r="AR451" s="202"/>
      <c r="AS451" s="202"/>
      <c r="AT451" s="202"/>
      <c r="AU451" s="202"/>
      <c r="AV451" s="202"/>
      <c r="AW451" s="179"/>
      <c r="AX451" s="180"/>
    </row>
    <row r="452" spans="1:50" s="98" customFormat="1" ht="12.75">
      <c r="A452" s="175"/>
      <c r="B452" s="178"/>
      <c r="C452" s="178"/>
      <c r="D452" s="178"/>
      <c r="E452" s="178"/>
      <c r="F452" s="178"/>
      <c r="G452" s="178"/>
      <c r="H452" s="178"/>
      <c r="I452" s="178"/>
      <c r="J452" s="178"/>
      <c r="K452" s="178"/>
      <c r="L452" s="178"/>
      <c r="M452" s="178"/>
      <c r="N452" s="178"/>
      <c r="O452" s="295"/>
      <c r="P452" s="295"/>
      <c r="Q452" s="295"/>
      <c r="R452" s="216"/>
      <c r="S452" s="293"/>
      <c r="T452" s="293"/>
      <c r="U452" s="293"/>
      <c r="V452" s="293"/>
      <c r="W452" s="178"/>
      <c r="X452" s="178"/>
      <c r="Y452" s="178"/>
      <c r="Z452" s="178"/>
      <c r="AA452" s="178"/>
      <c r="AB452" s="178"/>
      <c r="AC452" s="178"/>
      <c r="AD452" s="178"/>
      <c r="AE452" s="178"/>
      <c r="AF452" s="296"/>
      <c r="AG452" s="296"/>
      <c r="AH452" s="296"/>
      <c r="AI452" s="178"/>
      <c r="AJ452" s="296"/>
      <c r="AK452" s="296"/>
      <c r="AL452" s="296"/>
      <c r="AM452" s="178"/>
      <c r="AN452" s="178"/>
      <c r="AO452" s="178"/>
      <c r="AP452" s="178"/>
      <c r="AQ452" s="182"/>
      <c r="AR452" s="216"/>
      <c r="AS452" s="293"/>
      <c r="AT452" s="293"/>
      <c r="AU452" s="293"/>
      <c r="AV452" s="186"/>
      <c r="AW452" s="182"/>
      <c r="AX452" s="180"/>
    </row>
    <row r="453" spans="1:50" s="98" customFormat="1" ht="12.75">
      <c r="A453" s="175"/>
      <c r="B453" s="185" t="s">
        <v>306</v>
      </c>
      <c r="C453" s="178"/>
      <c r="D453" s="178"/>
      <c r="E453" s="178"/>
      <c r="F453" s="178"/>
      <c r="G453" s="178"/>
      <c r="H453" s="178"/>
      <c r="I453" s="178"/>
      <c r="J453" s="178"/>
      <c r="K453" s="178"/>
      <c r="L453" s="178"/>
      <c r="M453" s="178"/>
      <c r="N453" s="178" t="s">
        <v>54</v>
      </c>
      <c r="O453" s="293">
        <v>21</v>
      </c>
      <c r="P453" s="293"/>
      <c r="Q453" s="293"/>
      <c r="R453" s="242" t="s">
        <v>56</v>
      </c>
      <c r="S453" s="293"/>
      <c r="T453" s="293"/>
      <c r="U453" s="293"/>
      <c r="V453" s="178"/>
      <c r="W453" s="293"/>
      <c r="X453" s="293"/>
      <c r="Y453" s="293"/>
      <c r="Z453" s="178"/>
      <c r="AA453" s="293"/>
      <c r="AB453" s="293"/>
      <c r="AC453" s="293"/>
      <c r="AD453" s="178"/>
      <c r="AE453" s="178"/>
      <c r="AF453" s="293"/>
      <c r="AG453" s="293"/>
      <c r="AH453" s="293"/>
      <c r="AI453" s="178"/>
      <c r="AJ453" s="293"/>
      <c r="AK453" s="293"/>
      <c r="AL453" s="293"/>
      <c r="AM453" s="178"/>
      <c r="AN453" s="178"/>
      <c r="AO453" s="178"/>
      <c r="AP453" s="178"/>
      <c r="AQ453" s="182"/>
      <c r="AR453" s="242" t="s">
        <v>57</v>
      </c>
      <c r="AS453" s="293">
        <f>(O453+S453+W453+AA453)</f>
        <v>21</v>
      </c>
      <c r="AT453" s="293"/>
      <c r="AU453" s="293"/>
      <c r="AV453" s="186" t="s">
        <v>308</v>
      </c>
      <c r="AW453" s="182"/>
      <c r="AX453" s="180"/>
    </row>
    <row r="454" spans="1:50" s="98" customFormat="1" ht="12.75">
      <c r="A454" s="175"/>
      <c r="B454" s="185" t="s">
        <v>307</v>
      </c>
      <c r="C454" s="178"/>
      <c r="D454" s="178"/>
      <c r="E454" s="178"/>
      <c r="F454" s="178"/>
      <c r="G454" s="178"/>
      <c r="H454" s="178"/>
      <c r="I454" s="178"/>
      <c r="J454" s="178"/>
      <c r="K454" s="178"/>
      <c r="L454" s="178"/>
      <c r="M454" s="178"/>
      <c r="N454" s="178" t="s">
        <v>54</v>
      </c>
      <c r="O454" s="293">
        <v>3</v>
      </c>
      <c r="P454" s="293"/>
      <c r="Q454" s="293"/>
      <c r="R454" s="242" t="s">
        <v>56</v>
      </c>
      <c r="S454" s="293"/>
      <c r="T454" s="293"/>
      <c r="U454" s="293"/>
      <c r="V454" s="178"/>
      <c r="W454" s="293"/>
      <c r="X454" s="293"/>
      <c r="Y454" s="293"/>
      <c r="Z454" s="178"/>
      <c r="AA454" s="293"/>
      <c r="AB454" s="293"/>
      <c r="AC454" s="293"/>
      <c r="AD454" s="178"/>
      <c r="AE454" s="178"/>
      <c r="AF454" s="293"/>
      <c r="AG454" s="293"/>
      <c r="AH454" s="293"/>
      <c r="AI454" s="178"/>
      <c r="AJ454" s="293"/>
      <c r="AK454" s="293"/>
      <c r="AL454" s="293"/>
      <c r="AM454" s="178"/>
      <c r="AN454" s="178"/>
      <c r="AO454" s="178"/>
      <c r="AP454" s="178"/>
      <c r="AQ454" s="182"/>
      <c r="AR454" s="183" t="s">
        <v>57</v>
      </c>
      <c r="AS454" s="297">
        <f>(O454+S454+W454+AA454)</f>
        <v>3</v>
      </c>
      <c r="AT454" s="297"/>
      <c r="AU454" s="297"/>
      <c r="AV454" s="184" t="s">
        <v>308</v>
      </c>
      <c r="AW454" s="182"/>
      <c r="AX454" s="180"/>
    </row>
    <row r="455" spans="1:50" s="98" customFormat="1" ht="12.75">
      <c r="A455" s="17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2"/>
      <c r="AB455" s="185"/>
      <c r="AC455" s="185"/>
      <c r="AD455" s="185"/>
      <c r="AE455" s="185"/>
      <c r="AF455" s="185"/>
      <c r="AG455" s="185"/>
      <c r="AH455" s="185"/>
      <c r="AI455" s="185"/>
      <c r="AJ455" s="185"/>
      <c r="AK455" s="185"/>
      <c r="AL455" s="185"/>
      <c r="AM455" s="185"/>
      <c r="AN455" s="185" t="s">
        <v>58</v>
      </c>
      <c r="AO455" s="185"/>
      <c r="AP455" s="185"/>
      <c r="AQ455" s="182"/>
      <c r="AR455" s="216" t="s">
        <v>57</v>
      </c>
      <c r="AS455" s="293">
        <f>SUM(AS453:AU454)</f>
        <v>24</v>
      </c>
      <c r="AT455" s="293"/>
      <c r="AU455" s="293"/>
      <c r="AV455" s="186" t="str">
        <f>AV454</f>
        <v>unid</v>
      </c>
      <c r="AW455" s="182"/>
      <c r="AX455" s="180"/>
    </row>
    <row r="456" spans="1:50" s="98" customFormat="1" ht="12.75">
      <c r="A456" s="187"/>
      <c r="B456" s="211"/>
      <c r="C456" s="211"/>
      <c r="D456" s="211"/>
      <c r="E456" s="211"/>
      <c r="F456" s="211"/>
      <c r="G456" s="211"/>
      <c r="H456" s="211"/>
      <c r="I456" s="211"/>
      <c r="J456" s="211"/>
      <c r="K456" s="211"/>
      <c r="L456" s="211"/>
      <c r="M456" s="211"/>
      <c r="N456" s="211"/>
      <c r="O456" s="211"/>
      <c r="P456" s="211"/>
      <c r="Q456" s="211"/>
      <c r="R456" s="211"/>
      <c r="S456" s="211"/>
      <c r="T456" s="211"/>
      <c r="U456" s="211"/>
      <c r="V456" s="211"/>
      <c r="W456" s="211"/>
      <c r="X456" s="211"/>
      <c r="Y456" s="211"/>
      <c r="Z456" s="211"/>
      <c r="AA456" s="211"/>
      <c r="AB456" s="211"/>
      <c r="AC456" s="211"/>
      <c r="AD456" s="211"/>
      <c r="AE456" s="211"/>
      <c r="AF456" s="211"/>
      <c r="AG456" s="211"/>
      <c r="AH456" s="211"/>
      <c r="AI456" s="211"/>
      <c r="AJ456" s="211"/>
      <c r="AK456" s="211"/>
      <c r="AL456" s="211"/>
      <c r="AM456" s="211"/>
      <c r="AN456" s="211"/>
      <c r="AO456" s="211"/>
      <c r="AP456" s="211"/>
      <c r="AQ456" s="211"/>
      <c r="AR456" s="211"/>
      <c r="AS456" s="211"/>
      <c r="AT456" s="211"/>
      <c r="AU456" s="211"/>
      <c r="AV456" s="211"/>
      <c r="AW456" s="189"/>
      <c r="AX456" s="190"/>
    </row>
    <row r="457" spans="1:50" s="98" customFormat="1" ht="12.75">
      <c r="A457" s="175" t="s">
        <v>124</v>
      </c>
      <c r="B457" s="294" t="str">
        <f>' Plan Orç. Total'!D66</f>
        <v>REATERRO MANUAL APILOADO COM SOQUETE</v>
      </c>
      <c r="C457" s="294"/>
      <c r="D457" s="294"/>
      <c r="E457" s="294"/>
      <c r="F457" s="294"/>
      <c r="G457" s="294"/>
      <c r="H457" s="294"/>
      <c r="I457" s="294"/>
      <c r="J457" s="294"/>
      <c r="K457" s="294"/>
      <c r="L457" s="294"/>
      <c r="M457" s="294"/>
      <c r="N457" s="294"/>
      <c r="O457" s="294"/>
      <c r="P457" s="294"/>
      <c r="Q457" s="294"/>
      <c r="R457" s="294"/>
      <c r="S457" s="294"/>
      <c r="T457" s="294"/>
      <c r="U457" s="294"/>
      <c r="V457" s="294"/>
      <c r="W457" s="294"/>
      <c r="X457" s="294"/>
      <c r="Y457" s="294"/>
      <c r="Z457" s="294"/>
      <c r="AA457" s="294"/>
      <c r="AB457" s="294"/>
      <c r="AC457" s="294"/>
      <c r="AD457" s="294"/>
      <c r="AE457" s="294"/>
      <c r="AF457" s="294"/>
      <c r="AG457" s="294"/>
      <c r="AH457" s="294"/>
      <c r="AI457" s="294"/>
      <c r="AJ457" s="294"/>
      <c r="AK457" s="294"/>
      <c r="AL457" s="294"/>
      <c r="AM457" s="294"/>
      <c r="AN457" s="294"/>
      <c r="AO457" s="294"/>
      <c r="AP457" s="294"/>
      <c r="AQ457" s="294"/>
      <c r="AR457" s="294"/>
      <c r="AS457" s="294"/>
      <c r="AT457" s="294"/>
      <c r="AU457" s="294"/>
      <c r="AV457" s="294"/>
      <c r="AW457" s="176" t="str">
        <f>AV461</f>
        <v>m³</v>
      </c>
      <c r="AX457" s="177">
        <f>AS461</f>
        <v>14.13</v>
      </c>
    </row>
    <row r="458" spans="1:50" s="98" customFormat="1" ht="12.75">
      <c r="A458" s="175"/>
      <c r="B458" s="202"/>
      <c r="C458" s="202"/>
      <c r="D458" s="202"/>
      <c r="E458" s="202"/>
      <c r="F458" s="202"/>
      <c r="G458" s="202"/>
      <c r="H458" s="202"/>
      <c r="I458" s="202"/>
      <c r="J458" s="202"/>
      <c r="K458" s="202"/>
      <c r="L458" s="202"/>
      <c r="M458" s="202"/>
      <c r="N458" s="202"/>
      <c r="O458" s="202"/>
      <c r="P458" s="202"/>
      <c r="Q458" s="202"/>
      <c r="R458" s="202"/>
      <c r="S458" s="202"/>
      <c r="T458" s="202"/>
      <c r="U458" s="202"/>
      <c r="V458" s="202"/>
      <c r="W458" s="202"/>
      <c r="X458" s="202"/>
      <c r="Y458" s="202"/>
      <c r="Z458" s="202"/>
      <c r="AA458" s="202"/>
      <c r="AB458" s="202"/>
      <c r="AC458" s="202"/>
      <c r="AD458" s="202"/>
      <c r="AE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O458" s="202"/>
      <c r="AP458" s="202"/>
      <c r="AQ458" s="202"/>
      <c r="AR458" s="202"/>
      <c r="AS458" s="202"/>
      <c r="AT458" s="202"/>
      <c r="AU458" s="202"/>
      <c r="AV458" s="202"/>
      <c r="AW458" s="179"/>
      <c r="AX458" s="180"/>
    </row>
    <row r="459" spans="1:50" s="98" customFormat="1" ht="12.75" customHeight="1">
      <c r="A459" s="175"/>
      <c r="B459" s="178"/>
      <c r="C459" s="178"/>
      <c r="D459" s="178"/>
      <c r="E459" s="178"/>
      <c r="F459" s="178"/>
      <c r="G459" s="178"/>
      <c r="H459" s="178"/>
      <c r="I459" s="178"/>
      <c r="J459" s="178"/>
      <c r="K459" s="178"/>
      <c r="L459" s="178"/>
      <c r="M459" s="178"/>
      <c r="N459" s="178"/>
      <c r="O459" s="295"/>
      <c r="P459" s="295"/>
      <c r="Q459" s="295"/>
      <c r="R459" s="242"/>
      <c r="S459" s="293"/>
      <c r="T459" s="293"/>
      <c r="U459" s="293"/>
      <c r="V459" s="293"/>
      <c r="W459" s="178"/>
      <c r="X459" s="178"/>
      <c r="Y459" s="178"/>
      <c r="Z459" s="178"/>
      <c r="AA459" s="178"/>
      <c r="AB459" s="178"/>
      <c r="AC459" s="178"/>
      <c r="AD459" s="178"/>
      <c r="AE459" s="178"/>
      <c r="AF459" s="296" t="s">
        <v>173</v>
      </c>
      <c r="AG459" s="296"/>
      <c r="AH459" s="296"/>
      <c r="AI459" s="178"/>
      <c r="AJ459" s="296" t="s">
        <v>174</v>
      </c>
      <c r="AK459" s="296"/>
      <c r="AL459" s="296"/>
      <c r="AM459" s="178"/>
      <c r="AN459" s="178"/>
      <c r="AO459" s="178"/>
      <c r="AP459" s="178"/>
      <c r="AQ459" s="182"/>
      <c r="AR459" s="242"/>
      <c r="AS459" s="293"/>
      <c r="AT459" s="293"/>
      <c r="AU459" s="293"/>
      <c r="AV459" s="186"/>
      <c r="AW459" s="182"/>
      <c r="AX459" s="180"/>
    </row>
    <row r="460" spans="1:50" s="98" customFormat="1" ht="12.75">
      <c r="A460" s="175"/>
      <c r="B460" s="185" t="s">
        <v>305</v>
      </c>
      <c r="C460" s="178"/>
      <c r="D460" s="178"/>
      <c r="E460" s="178"/>
      <c r="F460" s="178"/>
      <c r="G460" s="178"/>
      <c r="H460" s="178"/>
      <c r="I460" s="178"/>
      <c r="J460" s="178"/>
      <c r="K460" s="178"/>
      <c r="L460" s="178"/>
      <c r="M460" s="178"/>
      <c r="N460" s="178" t="s">
        <v>54</v>
      </c>
      <c r="O460" s="293">
        <v>54</v>
      </c>
      <c r="P460" s="293"/>
      <c r="Q460" s="293"/>
      <c r="R460" s="242" t="s">
        <v>168</v>
      </c>
      <c r="S460" s="293">
        <v>34</v>
      </c>
      <c r="T460" s="293"/>
      <c r="U460" s="293"/>
      <c r="V460" s="178" t="s">
        <v>168</v>
      </c>
      <c r="W460" s="293">
        <v>16</v>
      </c>
      <c r="X460" s="293"/>
      <c r="Y460" s="293"/>
      <c r="Z460" s="178" t="s">
        <v>168</v>
      </c>
      <c r="AA460" s="293">
        <f>19+34</f>
        <v>53</v>
      </c>
      <c r="AB460" s="293"/>
      <c r="AC460" s="293"/>
      <c r="AD460" s="178" t="s">
        <v>56</v>
      </c>
      <c r="AE460" s="178" t="s">
        <v>55</v>
      </c>
      <c r="AF460" s="293">
        <v>0.3</v>
      </c>
      <c r="AG460" s="293"/>
      <c r="AH460" s="293"/>
      <c r="AI460" s="178" t="s">
        <v>55</v>
      </c>
      <c r="AJ460" s="293">
        <v>0.3</v>
      </c>
      <c r="AK460" s="293"/>
      <c r="AL460" s="293"/>
      <c r="AM460" s="178"/>
      <c r="AN460" s="178"/>
      <c r="AO460" s="178"/>
      <c r="AP460" s="178"/>
      <c r="AQ460" s="182"/>
      <c r="AR460" s="183" t="s">
        <v>57</v>
      </c>
      <c r="AS460" s="297">
        <f>(O460+S460+W460+AA460)*AF460*AJ460</f>
        <v>14.13</v>
      </c>
      <c r="AT460" s="297"/>
      <c r="AU460" s="297"/>
      <c r="AV460" s="184" t="s">
        <v>170</v>
      </c>
      <c r="AW460" s="182"/>
      <c r="AX460" s="180"/>
    </row>
    <row r="461" spans="1:50" s="98" customFormat="1" ht="12.75">
      <c r="A461" s="17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2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 t="s">
        <v>58</v>
      </c>
      <c r="AO461" s="185"/>
      <c r="AP461" s="185"/>
      <c r="AQ461" s="182"/>
      <c r="AR461" s="242" t="s">
        <v>57</v>
      </c>
      <c r="AS461" s="293">
        <f>SUM(AS460)</f>
        <v>14.13</v>
      </c>
      <c r="AT461" s="293"/>
      <c r="AU461" s="293"/>
      <c r="AV461" s="186" t="str">
        <f>AV460</f>
        <v>m³</v>
      </c>
      <c r="AW461" s="182"/>
      <c r="AX461" s="180"/>
    </row>
    <row r="462" spans="1:50" s="98" customFormat="1" ht="12.75">
      <c r="A462" s="187"/>
      <c r="B462" s="211"/>
      <c r="C462" s="211"/>
      <c r="D462" s="211"/>
      <c r="E462" s="211"/>
      <c r="F462" s="211"/>
      <c r="G462" s="211"/>
      <c r="H462" s="211"/>
      <c r="I462" s="211"/>
      <c r="J462" s="211"/>
      <c r="K462" s="211"/>
      <c r="L462" s="211"/>
      <c r="M462" s="211"/>
      <c r="N462" s="211"/>
      <c r="O462" s="211"/>
      <c r="P462" s="211"/>
      <c r="Q462" s="211"/>
      <c r="R462" s="211"/>
      <c r="S462" s="211"/>
      <c r="T462" s="211"/>
      <c r="U462" s="211"/>
      <c r="V462" s="211"/>
      <c r="W462" s="211"/>
      <c r="X462" s="211"/>
      <c r="Y462" s="211"/>
      <c r="Z462" s="211"/>
      <c r="AA462" s="211"/>
      <c r="AB462" s="211"/>
      <c r="AC462" s="211"/>
      <c r="AD462" s="211"/>
      <c r="AE462" s="211"/>
      <c r="AF462" s="211"/>
      <c r="AG462" s="211"/>
      <c r="AH462" s="211"/>
      <c r="AI462" s="211"/>
      <c r="AJ462" s="211"/>
      <c r="AK462" s="211"/>
      <c r="AL462" s="211"/>
      <c r="AM462" s="211"/>
      <c r="AN462" s="211"/>
      <c r="AO462" s="211"/>
      <c r="AP462" s="211"/>
      <c r="AQ462" s="211"/>
      <c r="AR462" s="211"/>
      <c r="AS462" s="211"/>
      <c r="AT462" s="211"/>
      <c r="AU462" s="211"/>
      <c r="AV462" s="211"/>
      <c r="AW462" s="189"/>
      <c r="AX462" s="190"/>
    </row>
    <row r="463" spans="1:50" s="98" customFormat="1" ht="12.75">
      <c r="A463" s="225" t="s">
        <v>125</v>
      </c>
      <c r="B463" s="294" t="str">
        <f>' Plan Orç. Total'!D67</f>
        <v>QUADRO DE DISTRIBUICAO DE ENERGIA DE EMBUTIR, EM CHAPA METALICA, PARA 24 DISJUNTORES TERMOMAGNETICOS MONOPOLARES, COM BARRAMENTO TRIFASICO E NEUTRO, FORNECIMENTO E INSTALACAO.</v>
      </c>
      <c r="C463" s="294"/>
      <c r="D463" s="294"/>
      <c r="E463" s="294"/>
      <c r="F463" s="294"/>
      <c r="G463" s="294"/>
      <c r="H463" s="294"/>
      <c r="I463" s="294"/>
      <c r="J463" s="294"/>
      <c r="K463" s="294"/>
      <c r="L463" s="294"/>
      <c r="M463" s="294"/>
      <c r="N463" s="294"/>
      <c r="O463" s="294"/>
      <c r="P463" s="294"/>
      <c r="Q463" s="294"/>
      <c r="R463" s="294"/>
      <c r="S463" s="294"/>
      <c r="T463" s="294"/>
      <c r="U463" s="294"/>
      <c r="V463" s="294"/>
      <c r="W463" s="294"/>
      <c r="X463" s="294"/>
      <c r="Y463" s="294"/>
      <c r="Z463" s="294"/>
      <c r="AA463" s="294"/>
      <c r="AB463" s="294"/>
      <c r="AC463" s="294"/>
      <c r="AD463" s="294"/>
      <c r="AE463" s="294"/>
      <c r="AF463" s="294"/>
      <c r="AG463" s="294"/>
      <c r="AH463" s="294"/>
      <c r="AI463" s="294"/>
      <c r="AJ463" s="294"/>
      <c r="AK463" s="294"/>
      <c r="AL463" s="294"/>
      <c r="AM463" s="294"/>
      <c r="AN463" s="294"/>
      <c r="AO463" s="294"/>
      <c r="AP463" s="294"/>
      <c r="AQ463" s="294"/>
      <c r="AR463" s="294"/>
      <c r="AS463" s="294"/>
      <c r="AT463" s="294"/>
      <c r="AU463" s="294"/>
      <c r="AV463" s="294"/>
      <c r="AW463" s="176" t="str">
        <f>AV467</f>
        <v>unid</v>
      </c>
      <c r="AX463" s="177">
        <f>AS467</f>
        <v>1</v>
      </c>
    </row>
    <row r="464" spans="1:50" s="98" customFormat="1" ht="12.75">
      <c r="A464" s="175"/>
      <c r="B464" s="202"/>
      <c r="C464" s="202"/>
      <c r="D464" s="202"/>
      <c r="E464" s="202"/>
      <c r="F464" s="202"/>
      <c r="G464" s="202"/>
      <c r="H464" s="202"/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2"/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O464" s="202"/>
      <c r="AP464" s="202"/>
      <c r="AQ464" s="202"/>
      <c r="AR464" s="202"/>
      <c r="AS464" s="202"/>
      <c r="AT464" s="202"/>
      <c r="AU464" s="202"/>
      <c r="AV464" s="202"/>
      <c r="AW464" s="179"/>
      <c r="AX464" s="180"/>
    </row>
    <row r="465" spans="1:50" s="98" customFormat="1" ht="12.75">
      <c r="A465" s="175"/>
      <c r="B465" s="178"/>
      <c r="C465" s="178"/>
      <c r="D465" s="178"/>
      <c r="E465" s="178"/>
      <c r="F465" s="178"/>
      <c r="G465" s="178"/>
      <c r="H465" s="178"/>
      <c r="I465" s="178"/>
      <c r="J465" s="178"/>
      <c r="K465" s="178"/>
      <c r="L465" s="178"/>
      <c r="M465" s="178"/>
      <c r="N465" s="178"/>
      <c r="O465" s="295"/>
      <c r="P465" s="295"/>
      <c r="Q465" s="295"/>
      <c r="R465" s="242"/>
      <c r="S465" s="293"/>
      <c r="T465" s="293"/>
      <c r="U465" s="293"/>
      <c r="V465" s="293"/>
      <c r="W465" s="178"/>
      <c r="X465" s="178"/>
      <c r="Y465" s="178"/>
      <c r="Z465" s="178"/>
      <c r="AA465" s="178"/>
      <c r="AB465" s="178"/>
      <c r="AC465" s="178"/>
      <c r="AD465" s="178"/>
      <c r="AE465" s="178"/>
      <c r="AF465" s="296"/>
      <c r="AG465" s="296"/>
      <c r="AH465" s="296"/>
      <c r="AI465" s="178"/>
      <c r="AJ465" s="296"/>
      <c r="AK465" s="296"/>
      <c r="AL465" s="296"/>
      <c r="AM465" s="178"/>
      <c r="AN465" s="178"/>
      <c r="AO465" s="178"/>
      <c r="AP465" s="178"/>
      <c r="AQ465" s="182"/>
      <c r="AR465" s="242"/>
      <c r="AS465" s="293"/>
      <c r="AT465" s="293"/>
      <c r="AU465" s="293"/>
      <c r="AV465" s="186"/>
      <c r="AW465" s="182"/>
      <c r="AX465" s="180"/>
    </row>
    <row r="466" spans="1:50" s="98" customFormat="1" ht="12.75">
      <c r="A466" s="175"/>
      <c r="B466" s="185" t="s">
        <v>309</v>
      </c>
      <c r="C466" s="178"/>
      <c r="D466" s="178"/>
      <c r="E466" s="178"/>
      <c r="F466" s="178"/>
      <c r="G466" s="178"/>
      <c r="H466" s="178"/>
      <c r="I466" s="178"/>
      <c r="J466" s="178"/>
      <c r="K466" s="178"/>
      <c r="L466" s="178"/>
      <c r="M466" s="178"/>
      <c r="N466" s="178" t="s">
        <v>54</v>
      </c>
      <c r="O466" s="293">
        <v>1</v>
      </c>
      <c r="P466" s="293"/>
      <c r="Q466" s="293"/>
      <c r="R466" s="242" t="s">
        <v>56</v>
      </c>
      <c r="S466" s="293"/>
      <c r="T466" s="293"/>
      <c r="U466" s="293"/>
      <c r="V466" s="178"/>
      <c r="W466" s="293"/>
      <c r="X466" s="293"/>
      <c r="Y466" s="293"/>
      <c r="Z466" s="178"/>
      <c r="AA466" s="293"/>
      <c r="AB466" s="293"/>
      <c r="AC466" s="293"/>
      <c r="AD466" s="178"/>
      <c r="AE466" s="178"/>
      <c r="AF466" s="293"/>
      <c r="AG466" s="293"/>
      <c r="AH466" s="293"/>
      <c r="AI466" s="178"/>
      <c r="AJ466" s="293"/>
      <c r="AK466" s="293"/>
      <c r="AL466" s="293"/>
      <c r="AM466" s="178"/>
      <c r="AN466" s="178"/>
      <c r="AO466" s="178"/>
      <c r="AP466" s="178"/>
      <c r="AQ466" s="182"/>
      <c r="AR466" s="183" t="s">
        <v>57</v>
      </c>
      <c r="AS466" s="297">
        <f>(O466+S466+W466+AA466)</f>
        <v>1</v>
      </c>
      <c r="AT466" s="297"/>
      <c r="AU466" s="297"/>
      <c r="AV466" s="184" t="s">
        <v>308</v>
      </c>
      <c r="AW466" s="182"/>
      <c r="AX466" s="180"/>
    </row>
    <row r="467" spans="1:50" s="98" customFormat="1" ht="12.75">
      <c r="A467" s="17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2"/>
      <c r="AB467" s="185"/>
      <c r="AC467" s="185"/>
      <c r="AD467" s="185"/>
      <c r="AE467" s="185"/>
      <c r="AF467" s="185"/>
      <c r="AG467" s="185"/>
      <c r="AH467" s="185"/>
      <c r="AI467" s="185"/>
      <c r="AJ467" s="185"/>
      <c r="AK467" s="185"/>
      <c r="AL467" s="185"/>
      <c r="AM467" s="185"/>
      <c r="AN467" s="185" t="s">
        <v>58</v>
      </c>
      <c r="AO467" s="185"/>
      <c r="AP467" s="185"/>
      <c r="AQ467" s="182"/>
      <c r="AR467" s="242" t="s">
        <v>57</v>
      </c>
      <c r="AS467" s="293">
        <f>SUM(AS466:AU466)</f>
        <v>1</v>
      </c>
      <c r="AT467" s="293"/>
      <c r="AU467" s="293"/>
      <c r="AV467" s="186" t="str">
        <f>AV466</f>
        <v>unid</v>
      </c>
      <c r="AW467" s="182"/>
      <c r="AX467" s="180"/>
    </row>
    <row r="468" spans="1:50" s="98" customFormat="1" ht="12.75">
      <c r="A468" s="187"/>
      <c r="B468" s="211"/>
      <c r="C468" s="211"/>
      <c r="D468" s="211"/>
      <c r="E468" s="211"/>
      <c r="F468" s="211"/>
      <c r="G468" s="211"/>
      <c r="H468" s="211"/>
      <c r="I468" s="211"/>
      <c r="J468" s="211"/>
      <c r="K468" s="211"/>
      <c r="L468" s="211"/>
      <c r="M468" s="211"/>
      <c r="N468" s="211"/>
      <c r="O468" s="211"/>
      <c r="P468" s="211"/>
      <c r="Q468" s="211"/>
      <c r="R468" s="211"/>
      <c r="S468" s="211"/>
      <c r="T468" s="211"/>
      <c r="U468" s="211"/>
      <c r="V468" s="211"/>
      <c r="W468" s="211"/>
      <c r="X468" s="211"/>
      <c r="Y468" s="211"/>
      <c r="Z468" s="211"/>
      <c r="AA468" s="211"/>
      <c r="AB468" s="211"/>
      <c r="AC468" s="211"/>
      <c r="AD468" s="211"/>
      <c r="AE468" s="211"/>
      <c r="AF468" s="211"/>
      <c r="AG468" s="211"/>
      <c r="AH468" s="211"/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1"/>
      <c r="AT468" s="211"/>
      <c r="AU468" s="211"/>
      <c r="AV468" s="211"/>
      <c r="AW468" s="189"/>
      <c r="AX468" s="190"/>
    </row>
    <row r="469" spans="1:50" s="98" customFormat="1" ht="12.75">
      <c r="A469" s="225" t="s">
        <v>226</v>
      </c>
      <c r="B469" s="294" t="str">
        <f>' Plan Orç. Total'!D68</f>
        <v>CABO DE COBRE FLEXÍVEL ISOLADO, 16 MM², ANTI-CHAMA 0,6/1,0 KV, PARA CIRCUITOS TERMINAIS - FORNECIMENTO E INSTALAÇÃO</v>
      </c>
      <c r="C469" s="294"/>
      <c r="D469" s="294"/>
      <c r="E469" s="294"/>
      <c r="F469" s="294"/>
      <c r="G469" s="294"/>
      <c r="H469" s="294"/>
      <c r="I469" s="294"/>
      <c r="J469" s="294"/>
      <c r="K469" s="294"/>
      <c r="L469" s="294"/>
      <c r="M469" s="294"/>
      <c r="N469" s="294"/>
      <c r="O469" s="294"/>
      <c r="P469" s="294"/>
      <c r="Q469" s="294"/>
      <c r="R469" s="294"/>
      <c r="S469" s="294"/>
      <c r="T469" s="294"/>
      <c r="U469" s="294"/>
      <c r="V469" s="294"/>
      <c r="W469" s="294"/>
      <c r="X469" s="294"/>
      <c r="Y469" s="294"/>
      <c r="Z469" s="294"/>
      <c r="AA469" s="294"/>
      <c r="AB469" s="294"/>
      <c r="AC469" s="294"/>
      <c r="AD469" s="294"/>
      <c r="AE469" s="294"/>
      <c r="AF469" s="294"/>
      <c r="AG469" s="294"/>
      <c r="AH469" s="294"/>
      <c r="AI469" s="294"/>
      <c r="AJ469" s="294"/>
      <c r="AK469" s="294"/>
      <c r="AL469" s="294"/>
      <c r="AM469" s="294"/>
      <c r="AN469" s="294"/>
      <c r="AO469" s="294"/>
      <c r="AP469" s="294"/>
      <c r="AQ469" s="294"/>
      <c r="AR469" s="294"/>
      <c r="AS469" s="294"/>
      <c r="AT469" s="294"/>
      <c r="AU469" s="294"/>
      <c r="AV469" s="294"/>
      <c r="AW469" s="176" t="str">
        <f>AV473</f>
        <v>m</v>
      </c>
      <c r="AX469" s="177">
        <f>AS473</f>
        <v>20</v>
      </c>
    </row>
    <row r="470" spans="1:50" s="98" customFormat="1" ht="12.75">
      <c r="A470" s="175"/>
      <c r="B470" s="202"/>
      <c r="C470" s="202"/>
      <c r="D470" s="202"/>
      <c r="E470" s="202"/>
      <c r="F470" s="202"/>
      <c r="G470" s="202"/>
      <c r="H470" s="202"/>
      <c r="I470" s="202"/>
      <c r="J470" s="202"/>
      <c r="K470" s="202"/>
      <c r="L470" s="202"/>
      <c r="M470" s="202"/>
      <c r="N470" s="202"/>
      <c r="O470" s="202"/>
      <c r="P470" s="202"/>
      <c r="Q470" s="202"/>
      <c r="R470" s="202"/>
      <c r="S470" s="202"/>
      <c r="T470" s="202"/>
      <c r="U470" s="202"/>
      <c r="V470" s="202"/>
      <c r="W470" s="202"/>
      <c r="X470" s="202"/>
      <c r="Y470" s="202"/>
      <c r="Z470" s="202"/>
      <c r="AA470" s="202"/>
      <c r="AB470" s="202"/>
      <c r="AC470" s="202"/>
      <c r="AD470" s="202"/>
      <c r="AE470" s="202"/>
      <c r="AF470" s="202"/>
      <c r="AG470" s="202"/>
      <c r="AH470" s="202"/>
      <c r="AI470" s="202"/>
      <c r="AJ470" s="202"/>
      <c r="AK470" s="202"/>
      <c r="AL470" s="202"/>
      <c r="AM470" s="202"/>
      <c r="AN470" s="202"/>
      <c r="AO470" s="202"/>
      <c r="AP470" s="202"/>
      <c r="AQ470" s="202"/>
      <c r="AR470" s="202"/>
      <c r="AS470" s="202"/>
      <c r="AT470" s="202"/>
      <c r="AU470" s="202"/>
      <c r="AV470" s="202"/>
      <c r="AW470" s="179"/>
      <c r="AX470" s="180"/>
    </row>
    <row r="471" spans="1:50" s="98" customFormat="1" ht="12.75">
      <c r="A471" s="175"/>
      <c r="B471" s="178"/>
      <c r="C471" s="178"/>
      <c r="D471" s="178"/>
      <c r="E471" s="178"/>
      <c r="F471" s="178"/>
      <c r="G471" s="178"/>
      <c r="H471" s="178"/>
      <c r="I471" s="178"/>
      <c r="J471" s="178"/>
      <c r="K471" s="178"/>
      <c r="L471" s="178"/>
      <c r="M471" s="178"/>
      <c r="N471" s="178"/>
      <c r="O471" s="295"/>
      <c r="P471" s="295"/>
      <c r="Q471" s="295"/>
      <c r="R471" s="243"/>
      <c r="S471" s="293"/>
      <c r="T471" s="293"/>
      <c r="U471" s="293"/>
      <c r="V471" s="293"/>
      <c r="W471" s="178"/>
      <c r="X471" s="178"/>
      <c r="Y471" s="178"/>
      <c r="Z471" s="178"/>
      <c r="AA471" s="178"/>
      <c r="AB471" s="178"/>
      <c r="AC471" s="178"/>
      <c r="AD471" s="178"/>
      <c r="AE471" s="178"/>
      <c r="AF471" s="296"/>
      <c r="AG471" s="296"/>
      <c r="AH471" s="296"/>
      <c r="AI471" s="178"/>
      <c r="AJ471" s="296"/>
      <c r="AK471" s="296"/>
      <c r="AL471" s="296"/>
      <c r="AM471" s="178"/>
      <c r="AN471" s="178"/>
      <c r="AO471" s="178"/>
      <c r="AP471" s="178"/>
      <c r="AQ471" s="182"/>
      <c r="AR471" s="243"/>
      <c r="AS471" s="293"/>
      <c r="AT471" s="293"/>
      <c r="AU471" s="293"/>
      <c r="AV471" s="186"/>
      <c r="AW471" s="182"/>
      <c r="AX471" s="180"/>
    </row>
    <row r="472" spans="1:50" s="98" customFormat="1" ht="12.75">
      <c r="A472" s="175"/>
      <c r="B472" s="185" t="s">
        <v>316</v>
      </c>
      <c r="C472" s="178"/>
      <c r="D472" s="178"/>
      <c r="E472" s="178"/>
      <c r="F472" s="178"/>
      <c r="G472" s="178"/>
      <c r="H472" s="178"/>
      <c r="I472" s="178"/>
      <c r="J472" s="178"/>
      <c r="K472" s="178"/>
      <c r="L472" s="178"/>
      <c r="M472" s="178"/>
      <c r="N472" s="178" t="s">
        <v>54</v>
      </c>
      <c r="O472" s="293">
        <v>20</v>
      </c>
      <c r="P472" s="293"/>
      <c r="Q472" s="293"/>
      <c r="R472" s="243" t="s">
        <v>56</v>
      </c>
      <c r="S472" s="293"/>
      <c r="T472" s="293"/>
      <c r="U472" s="293"/>
      <c r="V472" s="178"/>
      <c r="W472" s="293"/>
      <c r="X472" s="293"/>
      <c r="Y472" s="293"/>
      <c r="Z472" s="178"/>
      <c r="AA472" s="293"/>
      <c r="AB472" s="293"/>
      <c r="AC472" s="293"/>
      <c r="AD472" s="178"/>
      <c r="AE472" s="178"/>
      <c r="AF472" s="293"/>
      <c r="AG472" s="293"/>
      <c r="AH472" s="293"/>
      <c r="AI472" s="178"/>
      <c r="AJ472" s="293"/>
      <c r="AK472" s="293"/>
      <c r="AL472" s="293"/>
      <c r="AM472" s="178"/>
      <c r="AN472" s="178"/>
      <c r="AO472" s="178"/>
      <c r="AP472" s="178"/>
      <c r="AQ472" s="182"/>
      <c r="AR472" s="183" t="s">
        <v>57</v>
      </c>
      <c r="AS472" s="297">
        <f>(O472+S472+W472+AA472)</f>
        <v>20</v>
      </c>
      <c r="AT472" s="297"/>
      <c r="AU472" s="297"/>
      <c r="AV472" s="184" t="s">
        <v>169</v>
      </c>
      <c r="AW472" s="182"/>
      <c r="AX472" s="180"/>
    </row>
    <row r="473" spans="1:50" s="98" customFormat="1" ht="12.75">
      <c r="A473" s="17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2"/>
      <c r="AB473" s="185"/>
      <c r="AC473" s="185"/>
      <c r="AD473" s="185"/>
      <c r="AE473" s="185"/>
      <c r="AF473" s="185"/>
      <c r="AG473" s="185"/>
      <c r="AH473" s="185"/>
      <c r="AI473" s="185"/>
      <c r="AJ473" s="185"/>
      <c r="AK473" s="185"/>
      <c r="AL473" s="185"/>
      <c r="AM473" s="185"/>
      <c r="AN473" s="185" t="s">
        <v>58</v>
      </c>
      <c r="AO473" s="185"/>
      <c r="AP473" s="185"/>
      <c r="AQ473" s="182"/>
      <c r="AR473" s="243" t="s">
        <v>57</v>
      </c>
      <c r="AS473" s="293">
        <f>SUM(AS472:AU472)</f>
        <v>20</v>
      </c>
      <c r="AT473" s="293"/>
      <c r="AU473" s="293"/>
      <c r="AV473" s="186" t="str">
        <f>AV472</f>
        <v>m</v>
      </c>
      <c r="AW473" s="182"/>
      <c r="AX473" s="180"/>
    </row>
    <row r="474" spans="1:50" s="98" customFormat="1" ht="12.75">
      <c r="A474" s="187"/>
      <c r="B474" s="211"/>
      <c r="C474" s="211"/>
      <c r="D474" s="211"/>
      <c r="E474" s="211"/>
      <c r="F474" s="211"/>
      <c r="G474" s="211"/>
      <c r="H474" s="211"/>
      <c r="I474" s="211"/>
      <c r="J474" s="211"/>
      <c r="K474" s="211"/>
      <c r="L474" s="211"/>
      <c r="M474" s="211"/>
      <c r="N474" s="211"/>
      <c r="O474" s="211"/>
      <c r="P474" s="211"/>
      <c r="Q474" s="211"/>
      <c r="R474" s="211"/>
      <c r="S474" s="211"/>
      <c r="T474" s="211"/>
      <c r="U474" s="211"/>
      <c r="V474" s="211"/>
      <c r="W474" s="211"/>
      <c r="X474" s="211"/>
      <c r="Y474" s="211"/>
      <c r="Z474" s="211"/>
      <c r="AA474" s="211"/>
      <c r="AB474" s="211"/>
      <c r="AC474" s="211"/>
      <c r="AD474" s="211"/>
      <c r="AE474" s="211"/>
      <c r="AF474" s="211"/>
      <c r="AG474" s="211"/>
      <c r="AH474" s="211"/>
      <c r="AI474" s="211"/>
      <c r="AJ474" s="211"/>
      <c r="AK474" s="211"/>
      <c r="AL474" s="211"/>
      <c r="AM474" s="211"/>
      <c r="AN474" s="211"/>
      <c r="AO474" s="211"/>
      <c r="AP474" s="211"/>
      <c r="AQ474" s="211"/>
      <c r="AR474" s="211"/>
      <c r="AS474" s="211"/>
      <c r="AT474" s="211"/>
      <c r="AU474" s="211"/>
      <c r="AV474" s="211"/>
      <c r="AW474" s="189"/>
      <c r="AX474" s="190"/>
    </row>
    <row r="475" spans="1:50" s="98" customFormat="1" ht="12.75">
      <c r="A475" s="225" t="s">
        <v>227</v>
      </c>
      <c r="B475" s="294" t="str">
        <f>' Plan Orç. Total'!D69</f>
        <v>CABO DE COBRE FLEXÍVEL ISOLADO, 10 MM², ANTI-CHAMA 0,6/1,0 KV, PARA CIRCUITOS TERMINAIS - FORNECIMENTO E INSTALAÇÃO</v>
      </c>
      <c r="C475" s="294"/>
      <c r="D475" s="294"/>
      <c r="E475" s="294"/>
      <c r="F475" s="294"/>
      <c r="G475" s="294"/>
      <c r="H475" s="294"/>
      <c r="I475" s="294"/>
      <c r="J475" s="294"/>
      <c r="K475" s="294"/>
      <c r="L475" s="294"/>
      <c r="M475" s="294"/>
      <c r="N475" s="294"/>
      <c r="O475" s="294"/>
      <c r="P475" s="294"/>
      <c r="Q475" s="294"/>
      <c r="R475" s="294"/>
      <c r="S475" s="294"/>
      <c r="T475" s="294"/>
      <c r="U475" s="294"/>
      <c r="V475" s="294"/>
      <c r="W475" s="294"/>
      <c r="X475" s="294"/>
      <c r="Y475" s="294"/>
      <c r="Z475" s="294"/>
      <c r="AA475" s="294"/>
      <c r="AB475" s="294"/>
      <c r="AC475" s="294"/>
      <c r="AD475" s="294"/>
      <c r="AE475" s="294"/>
      <c r="AF475" s="294"/>
      <c r="AG475" s="294"/>
      <c r="AH475" s="294"/>
      <c r="AI475" s="294"/>
      <c r="AJ475" s="294"/>
      <c r="AK475" s="294"/>
      <c r="AL475" s="294"/>
      <c r="AM475" s="294"/>
      <c r="AN475" s="294"/>
      <c r="AO475" s="294"/>
      <c r="AP475" s="294"/>
      <c r="AQ475" s="294"/>
      <c r="AR475" s="294"/>
      <c r="AS475" s="294"/>
      <c r="AT475" s="294"/>
      <c r="AU475" s="294"/>
      <c r="AV475" s="294"/>
      <c r="AW475" s="176" t="str">
        <f>AV479</f>
        <v>m</v>
      </c>
      <c r="AX475" s="177">
        <f>AS479</f>
        <v>20</v>
      </c>
    </row>
    <row r="476" spans="1:50" s="98" customFormat="1" ht="12.75">
      <c r="A476" s="175"/>
      <c r="B476" s="202"/>
      <c r="C476" s="202"/>
      <c r="D476" s="202"/>
      <c r="E476" s="202"/>
      <c r="F476" s="202"/>
      <c r="G476" s="202"/>
      <c r="H476" s="202"/>
      <c r="I476" s="202"/>
      <c r="J476" s="202"/>
      <c r="K476" s="202"/>
      <c r="L476" s="202"/>
      <c r="M476" s="202"/>
      <c r="N476" s="202"/>
      <c r="O476" s="202"/>
      <c r="P476" s="202"/>
      <c r="Q476" s="202"/>
      <c r="R476" s="202"/>
      <c r="S476" s="202"/>
      <c r="T476" s="202"/>
      <c r="U476" s="202"/>
      <c r="V476" s="202"/>
      <c r="W476" s="202"/>
      <c r="X476" s="202"/>
      <c r="Y476" s="202"/>
      <c r="Z476" s="202"/>
      <c r="AA476" s="202"/>
      <c r="AB476" s="202"/>
      <c r="AC476" s="202"/>
      <c r="AD476" s="202"/>
      <c r="AE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O476" s="202"/>
      <c r="AP476" s="202"/>
      <c r="AQ476" s="202"/>
      <c r="AR476" s="202"/>
      <c r="AS476" s="202"/>
      <c r="AT476" s="202"/>
      <c r="AU476" s="202"/>
      <c r="AV476" s="202"/>
      <c r="AW476" s="179"/>
      <c r="AX476" s="180"/>
    </row>
    <row r="477" spans="1:50" s="98" customFormat="1" ht="12.75">
      <c r="A477" s="175"/>
      <c r="B477" s="178"/>
      <c r="C477" s="178"/>
      <c r="D477" s="178"/>
      <c r="E477" s="178"/>
      <c r="F477" s="178"/>
      <c r="G477" s="178"/>
      <c r="H477" s="178"/>
      <c r="I477" s="178"/>
      <c r="J477" s="178"/>
      <c r="K477" s="178"/>
      <c r="L477" s="178"/>
      <c r="M477" s="178"/>
      <c r="N477" s="178"/>
      <c r="O477" s="295"/>
      <c r="P477" s="295"/>
      <c r="Q477" s="295"/>
      <c r="R477" s="243"/>
      <c r="S477" s="293"/>
      <c r="T477" s="293"/>
      <c r="U477" s="293"/>
      <c r="V477" s="293"/>
      <c r="W477" s="178"/>
      <c r="X477" s="178"/>
      <c r="Y477" s="178"/>
      <c r="Z477" s="178"/>
      <c r="AA477" s="178"/>
      <c r="AB477" s="178"/>
      <c r="AC477" s="178"/>
      <c r="AD477" s="178"/>
      <c r="AE477" s="178"/>
      <c r="AF477" s="296"/>
      <c r="AG477" s="296"/>
      <c r="AH477" s="296"/>
      <c r="AI477" s="178"/>
      <c r="AJ477" s="296"/>
      <c r="AK477" s="296"/>
      <c r="AL477" s="296"/>
      <c r="AM477" s="178"/>
      <c r="AN477" s="178"/>
      <c r="AO477" s="178"/>
      <c r="AP477" s="178"/>
      <c r="AQ477" s="182"/>
      <c r="AR477" s="243"/>
      <c r="AS477" s="293"/>
      <c r="AT477" s="293"/>
      <c r="AU477" s="293"/>
      <c r="AV477" s="186"/>
      <c r="AW477" s="182"/>
      <c r="AX477" s="180"/>
    </row>
    <row r="478" spans="1:50" s="98" customFormat="1" ht="12.75">
      <c r="A478" s="175"/>
      <c r="B478" s="185" t="s">
        <v>317</v>
      </c>
      <c r="C478" s="178"/>
      <c r="D478" s="178"/>
      <c r="E478" s="178"/>
      <c r="F478" s="178"/>
      <c r="G478" s="178"/>
      <c r="H478" s="178"/>
      <c r="I478" s="178"/>
      <c r="J478" s="178"/>
      <c r="K478" s="178"/>
      <c r="L478" s="178"/>
      <c r="M478" s="178"/>
      <c r="N478" s="178" t="s">
        <v>54</v>
      </c>
      <c r="O478" s="293">
        <v>20</v>
      </c>
      <c r="P478" s="293"/>
      <c r="Q478" s="293"/>
      <c r="R478" s="243" t="s">
        <v>56</v>
      </c>
      <c r="S478" s="293"/>
      <c r="T478" s="293"/>
      <c r="U478" s="293"/>
      <c r="V478" s="178"/>
      <c r="W478" s="293"/>
      <c r="X478" s="293"/>
      <c r="Y478" s="293"/>
      <c r="Z478" s="178"/>
      <c r="AA478" s="293"/>
      <c r="AB478" s="293"/>
      <c r="AC478" s="293"/>
      <c r="AD478" s="178"/>
      <c r="AE478" s="178"/>
      <c r="AF478" s="293"/>
      <c r="AG478" s="293"/>
      <c r="AH478" s="293"/>
      <c r="AI478" s="178"/>
      <c r="AJ478" s="293"/>
      <c r="AK478" s="293"/>
      <c r="AL478" s="293"/>
      <c r="AM478" s="178"/>
      <c r="AN478" s="178"/>
      <c r="AO478" s="178"/>
      <c r="AP478" s="178"/>
      <c r="AQ478" s="182"/>
      <c r="AR478" s="183" t="s">
        <v>57</v>
      </c>
      <c r="AS478" s="297">
        <f>(O478+S478+W478+AA478)</f>
        <v>20</v>
      </c>
      <c r="AT478" s="297"/>
      <c r="AU478" s="297"/>
      <c r="AV478" s="184" t="s">
        <v>169</v>
      </c>
      <c r="AW478" s="182"/>
      <c r="AX478" s="180"/>
    </row>
    <row r="479" spans="1:50" s="98" customFormat="1" ht="12.75">
      <c r="A479" s="17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2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 t="s">
        <v>58</v>
      </c>
      <c r="AO479" s="185"/>
      <c r="AP479" s="185"/>
      <c r="AQ479" s="182"/>
      <c r="AR479" s="243" t="s">
        <v>57</v>
      </c>
      <c r="AS479" s="293">
        <f>SUM(AS478:AU478)</f>
        <v>20</v>
      </c>
      <c r="AT479" s="293"/>
      <c r="AU479" s="293"/>
      <c r="AV479" s="186" t="str">
        <f>AV478</f>
        <v>m</v>
      </c>
      <c r="AW479" s="182"/>
      <c r="AX479" s="180"/>
    </row>
    <row r="480" spans="1:50" s="98" customFormat="1" ht="12.75">
      <c r="A480" s="187"/>
      <c r="B480" s="211"/>
      <c r="C480" s="211"/>
      <c r="D480" s="211"/>
      <c r="E480" s="211"/>
      <c r="F480" s="211"/>
      <c r="G480" s="211"/>
      <c r="H480" s="211"/>
      <c r="I480" s="211"/>
      <c r="J480" s="211"/>
      <c r="K480" s="211"/>
      <c r="L480" s="211"/>
      <c r="M480" s="211"/>
      <c r="N480" s="211"/>
      <c r="O480" s="211"/>
      <c r="P480" s="211"/>
      <c r="Q480" s="211"/>
      <c r="R480" s="211"/>
      <c r="S480" s="211"/>
      <c r="T480" s="211"/>
      <c r="U480" s="211"/>
      <c r="V480" s="211"/>
      <c r="W480" s="211"/>
      <c r="X480" s="211"/>
      <c r="Y480" s="211"/>
      <c r="Z480" s="211"/>
      <c r="AA480" s="211"/>
      <c r="AB480" s="211"/>
      <c r="AC480" s="211"/>
      <c r="AD480" s="211"/>
      <c r="AE480" s="211"/>
      <c r="AF480" s="211"/>
      <c r="AG480" s="211"/>
      <c r="AH480" s="211"/>
      <c r="AI480" s="211"/>
      <c r="AJ480" s="211"/>
      <c r="AK480" s="211"/>
      <c r="AL480" s="211"/>
      <c r="AM480" s="211"/>
      <c r="AN480" s="211"/>
      <c r="AO480" s="211"/>
      <c r="AP480" s="211"/>
      <c r="AQ480" s="211"/>
      <c r="AR480" s="211"/>
      <c r="AS480" s="211"/>
      <c r="AT480" s="211"/>
      <c r="AU480" s="211"/>
      <c r="AV480" s="211"/>
      <c r="AW480" s="189"/>
      <c r="AX480" s="190"/>
    </row>
    <row r="481" spans="1:50" s="98" customFormat="1" ht="12.75">
      <c r="A481" s="225" t="s">
        <v>228</v>
      </c>
      <c r="B481" s="294" t="str">
        <f>' Plan Orç. Total'!D70</f>
        <v>CABO DE COBRE FLEXÍVEL ISOLADO, 4 MM², ANTI-CHAMA 0,6/1,0 KV, PARA CIRCUITOS TERMINAIS - FORNECIMENTO E INSTALAÇÃO</v>
      </c>
      <c r="C481" s="294"/>
      <c r="D481" s="294"/>
      <c r="E481" s="294"/>
      <c r="F481" s="294"/>
      <c r="G481" s="294"/>
      <c r="H481" s="294"/>
      <c r="I481" s="294"/>
      <c r="J481" s="294"/>
      <c r="K481" s="294"/>
      <c r="L481" s="294"/>
      <c r="M481" s="294"/>
      <c r="N481" s="294"/>
      <c r="O481" s="294"/>
      <c r="P481" s="294"/>
      <c r="Q481" s="294"/>
      <c r="R481" s="294"/>
      <c r="S481" s="294"/>
      <c r="T481" s="294"/>
      <c r="U481" s="294"/>
      <c r="V481" s="294"/>
      <c r="W481" s="294"/>
      <c r="X481" s="294"/>
      <c r="Y481" s="294"/>
      <c r="Z481" s="294"/>
      <c r="AA481" s="294"/>
      <c r="AB481" s="294"/>
      <c r="AC481" s="294"/>
      <c r="AD481" s="294"/>
      <c r="AE481" s="294"/>
      <c r="AF481" s="294"/>
      <c r="AG481" s="294"/>
      <c r="AH481" s="294"/>
      <c r="AI481" s="294"/>
      <c r="AJ481" s="294"/>
      <c r="AK481" s="294"/>
      <c r="AL481" s="294"/>
      <c r="AM481" s="294"/>
      <c r="AN481" s="294"/>
      <c r="AO481" s="294"/>
      <c r="AP481" s="294"/>
      <c r="AQ481" s="294"/>
      <c r="AR481" s="294"/>
      <c r="AS481" s="294"/>
      <c r="AT481" s="294"/>
      <c r="AU481" s="294"/>
      <c r="AV481" s="294"/>
      <c r="AW481" s="176" t="str">
        <f>AV485</f>
        <v>m</v>
      </c>
      <c r="AX481" s="177">
        <f>AS485</f>
        <v>471</v>
      </c>
    </row>
    <row r="482" spans="1:50" s="98" customFormat="1" ht="12.75">
      <c r="A482" s="175"/>
      <c r="B482" s="202"/>
      <c r="C482" s="202"/>
      <c r="D482" s="202"/>
      <c r="E482" s="202"/>
      <c r="F482" s="202"/>
      <c r="G482" s="202"/>
      <c r="H482" s="202"/>
      <c r="I482" s="202"/>
      <c r="J482" s="202"/>
      <c r="K482" s="202"/>
      <c r="L482" s="202"/>
      <c r="M482" s="202"/>
      <c r="N482" s="202"/>
      <c r="O482" s="202"/>
      <c r="P482" s="202"/>
      <c r="Q482" s="202"/>
      <c r="R482" s="202"/>
      <c r="S482" s="202"/>
      <c r="T482" s="202"/>
      <c r="U482" s="202"/>
      <c r="V482" s="202"/>
      <c r="W482" s="202"/>
      <c r="X482" s="202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2"/>
      <c r="AT482" s="202"/>
      <c r="AU482" s="202"/>
      <c r="AV482" s="202"/>
      <c r="AW482" s="179"/>
      <c r="AX482" s="180"/>
    </row>
    <row r="483" spans="1:50" s="98" customFormat="1" ht="12.75">
      <c r="A483" s="175"/>
      <c r="B483" s="178"/>
      <c r="C483" s="178"/>
      <c r="D483" s="178"/>
      <c r="E483" s="178"/>
      <c r="F483" s="178"/>
      <c r="G483" s="178"/>
      <c r="H483" s="178"/>
      <c r="I483" s="178"/>
      <c r="J483" s="178"/>
      <c r="K483" s="178"/>
      <c r="L483" s="178"/>
      <c r="M483" s="178"/>
      <c r="N483" s="178"/>
      <c r="O483" s="295"/>
      <c r="P483" s="295"/>
      <c r="Q483" s="295"/>
      <c r="R483" s="243"/>
      <c r="S483" s="293"/>
      <c r="T483" s="293"/>
      <c r="U483" s="293"/>
      <c r="V483" s="293"/>
      <c r="W483" s="178"/>
      <c r="X483" s="178"/>
      <c r="Y483" s="178"/>
      <c r="Z483" s="178"/>
      <c r="AA483" s="178"/>
      <c r="AB483" s="178"/>
      <c r="AC483" s="178"/>
      <c r="AD483" s="178"/>
      <c r="AE483" s="178"/>
      <c r="AF483" s="296"/>
      <c r="AG483" s="296"/>
      <c r="AH483" s="296"/>
      <c r="AI483" s="178"/>
      <c r="AJ483" s="296"/>
      <c r="AK483" s="296"/>
      <c r="AL483" s="296"/>
      <c r="AM483" s="178"/>
      <c r="AN483" s="178"/>
      <c r="AO483" s="178"/>
      <c r="AP483" s="178"/>
      <c r="AQ483" s="182"/>
      <c r="AR483" s="243"/>
      <c r="AS483" s="293"/>
      <c r="AT483" s="293"/>
      <c r="AU483" s="293"/>
      <c r="AV483" s="186"/>
      <c r="AW483" s="182"/>
      <c r="AX483" s="180"/>
    </row>
    <row r="484" spans="1:50" s="98" customFormat="1" ht="12.75">
      <c r="A484" s="175"/>
      <c r="B484" s="185" t="s">
        <v>318</v>
      </c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 t="s">
        <v>54</v>
      </c>
      <c r="O484" s="293">
        <v>54</v>
      </c>
      <c r="P484" s="293"/>
      <c r="Q484" s="293"/>
      <c r="R484" s="243" t="s">
        <v>168</v>
      </c>
      <c r="S484" s="293">
        <v>34</v>
      </c>
      <c r="T484" s="293"/>
      <c r="U484" s="293"/>
      <c r="V484" s="178" t="s">
        <v>168</v>
      </c>
      <c r="W484" s="293">
        <v>16</v>
      </c>
      <c r="X484" s="293"/>
      <c r="Y484" s="293"/>
      <c r="Z484" s="178" t="s">
        <v>168</v>
      </c>
      <c r="AA484" s="293">
        <f>19+34</f>
        <v>53</v>
      </c>
      <c r="AB484" s="293"/>
      <c r="AC484" s="293"/>
      <c r="AD484" s="178" t="s">
        <v>56</v>
      </c>
      <c r="AE484" s="243" t="s">
        <v>55</v>
      </c>
      <c r="AF484" s="293">
        <v>3</v>
      </c>
      <c r="AG484" s="293"/>
      <c r="AH484" s="293"/>
      <c r="AI484" s="178"/>
      <c r="AJ484" s="293"/>
      <c r="AK484" s="293"/>
      <c r="AL484" s="293"/>
      <c r="AM484" s="178"/>
      <c r="AN484" s="178"/>
      <c r="AO484" s="178"/>
      <c r="AP484" s="178"/>
      <c r="AQ484" s="182"/>
      <c r="AR484" s="183" t="s">
        <v>57</v>
      </c>
      <c r="AS484" s="297">
        <f>(O484+S484+W484+AA484)*AF484</f>
        <v>471</v>
      </c>
      <c r="AT484" s="297"/>
      <c r="AU484" s="297"/>
      <c r="AV484" s="184" t="s">
        <v>169</v>
      </c>
      <c r="AW484" s="182"/>
      <c r="AX484" s="180"/>
    </row>
    <row r="485" spans="1:50" s="98" customFormat="1" ht="12.75">
      <c r="A485" s="17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2"/>
      <c r="AB485" s="185"/>
      <c r="AC485" s="185"/>
      <c r="AD485" s="185"/>
      <c r="AE485" s="185"/>
      <c r="AF485" s="185"/>
      <c r="AG485" s="185"/>
      <c r="AH485" s="185"/>
      <c r="AI485" s="185"/>
      <c r="AJ485" s="185"/>
      <c r="AK485" s="185"/>
      <c r="AL485" s="185"/>
      <c r="AM485" s="185"/>
      <c r="AN485" s="185" t="s">
        <v>58</v>
      </c>
      <c r="AO485" s="185"/>
      <c r="AP485" s="185"/>
      <c r="AQ485" s="182"/>
      <c r="AR485" s="243" t="s">
        <v>57</v>
      </c>
      <c r="AS485" s="293">
        <f>SUM(AS484:AU484)</f>
        <v>471</v>
      </c>
      <c r="AT485" s="293"/>
      <c r="AU485" s="293"/>
      <c r="AV485" s="186" t="str">
        <f>AV484</f>
        <v>m</v>
      </c>
      <c r="AW485" s="182"/>
      <c r="AX485" s="180"/>
    </row>
    <row r="486" spans="1:50" s="98" customFormat="1" ht="12.75">
      <c r="A486" s="187"/>
      <c r="B486" s="211"/>
      <c r="C486" s="211"/>
      <c r="D486" s="211"/>
      <c r="E486" s="211"/>
      <c r="F486" s="211"/>
      <c r="G486" s="211"/>
      <c r="H486" s="211"/>
      <c r="I486" s="211"/>
      <c r="J486" s="211"/>
      <c r="K486" s="211"/>
      <c r="L486" s="211"/>
      <c r="M486" s="211"/>
      <c r="N486" s="211"/>
      <c r="O486" s="211"/>
      <c r="P486" s="211"/>
      <c r="Q486" s="211"/>
      <c r="R486" s="211"/>
      <c r="S486" s="211"/>
      <c r="T486" s="211"/>
      <c r="U486" s="211"/>
      <c r="V486" s="211"/>
      <c r="W486" s="211"/>
      <c r="X486" s="211"/>
      <c r="Y486" s="211"/>
      <c r="Z486" s="211"/>
      <c r="AA486" s="211"/>
      <c r="AB486" s="211"/>
      <c r="AC486" s="211"/>
      <c r="AD486" s="211"/>
      <c r="AE486" s="211"/>
      <c r="AF486" s="211"/>
      <c r="AG486" s="211"/>
      <c r="AH486" s="211"/>
      <c r="AI486" s="211"/>
      <c r="AJ486" s="211"/>
      <c r="AK486" s="211"/>
      <c r="AL486" s="211"/>
      <c r="AM486" s="211"/>
      <c r="AN486" s="211"/>
      <c r="AO486" s="211"/>
      <c r="AP486" s="211"/>
      <c r="AQ486" s="211"/>
      <c r="AR486" s="211"/>
      <c r="AS486" s="211"/>
      <c r="AT486" s="211"/>
      <c r="AU486" s="211"/>
      <c r="AV486" s="211"/>
      <c r="AW486" s="189"/>
      <c r="AX486" s="190"/>
    </row>
    <row r="487" spans="1:50" s="98" customFormat="1" ht="12.75">
      <c r="A487" s="225" t="s">
        <v>229</v>
      </c>
      <c r="B487" s="294" t="str">
        <f>' Plan Orç. Total'!D71</f>
        <v>CONTATOR TRIPOLAR I NOMINAL 36A - FORNECIMENTO E INSTALACAO INCLUSIVE</v>
      </c>
      <c r="C487" s="294"/>
      <c r="D487" s="294"/>
      <c r="E487" s="294"/>
      <c r="F487" s="294"/>
      <c r="G487" s="294"/>
      <c r="H487" s="294"/>
      <c r="I487" s="294"/>
      <c r="J487" s="294"/>
      <c r="K487" s="294"/>
      <c r="L487" s="294"/>
      <c r="M487" s="294"/>
      <c r="N487" s="294"/>
      <c r="O487" s="294"/>
      <c r="P487" s="294"/>
      <c r="Q487" s="294"/>
      <c r="R487" s="294"/>
      <c r="S487" s="294"/>
      <c r="T487" s="294"/>
      <c r="U487" s="294"/>
      <c r="V487" s="294"/>
      <c r="W487" s="294"/>
      <c r="X487" s="294"/>
      <c r="Y487" s="294"/>
      <c r="Z487" s="294"/>
      <c r="AA487" s="294"/>
      <c r="AB487" s="294"/>
      <c r="AC487" s="294"/>
      <c r="AD487" s="294"/>
      <c r="AE487" s="294"/>
      <c r="AF487" s="294"/>
      <c r="AG487" s="294"/>
      <c r="AH487" s="294"/>
      <c r="AI487" s="294"/>
      <c r="AJ487" s="294"/>
      <c r="AK487" s="294"/>
      <c r="AL487" s="294"/>
      <c r="AM487" s="294"/>
      <c r="AN487" s="294"/>
      <c r="AO487" s="294"/>
      <c r="AP487" s="294"/>
      <c r="AQ487" s="294"/>
      <c r="AR487" s="294"/>
      <c r="AS487" s="294"/>
      <c r="AT487" s="294"/>
      <c r="AU487" s="294"/>
      <c r="AV487" s="294"/>
      <c r="AW487" s="176" t="str">
        <f>AV491</f>
        <v>unid</v>
      </c>
      <c r="AX487" s="177">
        <f>AS491</f>
        <v>2</v>
      </c>
    </row>
    <row r="488" spans="1:50" s="98" customFormat="1" ht="12.75">
      <c r="A488" s="175"/>
      <c r="B488" s="202"/>
      <c r="C488" s="202"/>
      <c r="D488" s="202"/>
      <c r="E488" s="202"/>
      <c r="F488" s="202"/>
      <c r="G488" s="202"/>
      <c r="H488" s="202"/>
      <c r="I488" s="202"/>
      <c r="J488" s="202"/>
      <c r="K488" s="202"/>
      <c r="L488" s="202"/>
      <c r="M488" s="202"/>
      <c r="N488" s="202"/>
      <c r="O488" s="202"/>
      <c r="P488" s="202"/>
      <c r="Q488" s="202"/>
      <c r="R488" s="202"/>
      <c r="S488" s="202"/>
      <c r="T488" s="202"/>
      <c r="U488" s="202"/>
      <c r="V488" s="202"/>
      <c r="W488" s="202"/>
      <c r="X488" s="202"/>
      <c r="Y488" s="202"/>
      <c r="Z488" s="202"/>
      <c r="AA488" s="202"/>
      <c r="AB488" s="202"/>
      <c r="AC488" s="202"/>
      <c r="AD488" s="202"/>
      <c r="AE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O488" s="202"/>
      <c r="AP488" s="202"/>
      <c r="AQ488" s="202"/>
      <c r="AR488" s="202"/>
      <c r="AS488" s="202"/>
      <c r="AT488" s="202"/>
      <c r="AU488" s="202"/>
      <c r="AV488" s="202"/>
      <c r="AW488" s="179"/>
      <c r="AX488" s="180"/>
    </row>
    <row r="489" spans="1:50" s="98" customFormat="1" ht="12.75">
      <c r="A489" s="175"/>
      <c r="B489" s="178"/>
      <c r="C489" s="178"/>
      <c r="D489" s="178"/>
      <c r="E489" s="178"/>
      <c r="F489" s="178"/>
      <c r="G489" s="178"/>
      <c r="H489" s="178"/>
      <c r="I489" s="178"/>
      <c r="J489" s="178"/>
      <c r="K489" s="178"/>
      <c r="L489" s="178"/>
      <c r="M489" s="178"/>
      <c r="N489" s="178"/>
      <c r="O489" s="295"/>
      <c r="P489" s="295"/>
      <c r="Q489" s="295"/>
      <c r="R489" s="243"/>
      <c r="S489" s="293"/>
      <c r="T489" s="293"/>
      <c r="U489" s="293"/>
      <c r="V489" s="293"/>
      <c r="W489" s="178"/>
      <c r="X489" s="178"/>
      <c r="Y489" s="178"/>
      <c r="Z489" s="178"/>
      <c r="AA489" s="178"/>
      <c r="AB489" s="178"/>
      <c r="AC489" s="178"/>
      <c r="AD489" s="178"/>
      <c r="AE489" s="178"/>
      <c r="AF489" s="296"/>
      <c r="AG489" s="296"/>
      <c r="AH489" s="296"/>
      <c r="AI489" s="178"/>
      <c r="AJ489" s="296"/>
      <c r="AK489" s="296"/>
      <c r="AL489" s="296"/>
      <c r="AM489" s="178"/>
      <c r="AN489" s="178"/>
      <c r="AO489" s="178"/>
      <c r="AP489" s="178"/>
      <c r="AQ489" s="182"/>
      <c r="AR489" s="243"/>
      <c r="AS489" s="293"/>
      <c r="AT489" s="293"/>
      <c r="AU489" s="293"/>
      <c r="AV489" s="186"/>
      <c r="AW489" s="182"/>
      <c r="AX489" s="180"/>
    </row>
    <row r="490" spans="1:50" s="98" customFormat="1" ht="12.75">
      <c r="A490" s="175"/>
      <c r="B490" s="185" t="s">
        <v>309</v>
      </c>
      <c r="C490" s="178"/>
      <c r="D490" s="178"/>
      <c r="E490" s="178"/>
      <c r="F490" s="178"/>
      <c r="G490" s="178"/>
      <c r="H490" s="178"/>
      <c r="I490" s="178"/>
      <c r="J490" s="178"/>
      <c r="K490" s="178"/>
      <c r="L490" s="178"/>
      <c r="M490" s="178"/>
      <c r="N490" s="178" t="s">
        <v>54</v>
      </c>
      <c r="O490" s="293">
        <v>2</v>
      </c>
      <c r="P490" s="293"/>
      <c r="Q490" s="293"/>
      <c r="R490" s="243" t="s">
        <v>56</v>
      </c>
      <c r="S490" s="293"/>
      <c r="T490" s="293"/>
      <c r="U490" s="293"/>
      <c r="V490" s="178"/>
      <c r="W490" s="293"/>
      <c r="X490" s="293"/>
      <c r="Y490" s="293"/>
      <c r="Z490" s="178"/>
      <c r="AA490" s="293"/>
      <c r="AB490" s="293"/>
      <c r="AC490" s="293"/>
      <c r="AD490" s="178"/>
      <c r="AE490" s="178"/>
      <c r="AF490" s="293"/>
      <c r="AG490" s="293"/>
      <c r="AH490" s="293"/>
      <c r="AI490" s="178"/>
      <c r="AJ490" s="293"/>
      <c r="AK490" s="293"/>
      <c r="AL490" s="293"/>
      <c r="AM490" s="178"/>
      <c r="AN490" s="178"/>
      <c r="AO490" s="178"/>
      <c r="AP490" s="178"/>
      <c r="AQ490" s="182"/>
      <c r="AR490" s="183" t="s">
        <v>57</v>
      </c>
      <c r="AS490" s="297">
        <f>(O490+S490+W490+AA490)</f>
        <v>2</v>
      </c>
      <c r="AT490" s="297"/>
      <c r="AU490" s="297"/>
      <c r="AV490" s="184" t="s">
        <v>308</v>
      </c>
      <c r="AW490" s="182"/>
      <c r="AX490" s="180"/>
    </row>
    <row r="491" spans="1:50" s="98" customFormat="1" ht="12.75">
      <c r="A491" s="17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2"/>
      <c r="AB491" s="185"/>
      <c r="AC491" s="185"/>
      <c r="AD491" s="185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 t="s">
        <v>58</v>
      </c>
      <c r="AO491" s="185"/>
      <c r="AP491" s="185"/>
      <c r="AQ491" s="182"/>
      <c r="AR491" s="243" t="s">
        <v>57</v>
      </c>
      <c r="AS491" s="293">
        <f>SUM(AS490:AU490)</f>
        <v>2</v>
      </c>
      <c r="AT491" s="293"/>
      <c r="AU491" s="293"/>
      <c r="AV491" s="186" t="str">
        <f>AV490</f>
        <v>unid</v>
      </c>
      <c r="AW491" s="182"/>
      <c r="AX491" s="180"/>
    </row>
    <row r="492" spans="1:50" s="98" customFormat="1" ht="12.75">
      <c r="A492" s="187"/>
      <c r="B492" s="211"/>
      <c r="C492" s="211"/>
      <c r="D492" s="211"/>
      <c r="E492" s="211"/>
      <c r="F492" s="211"/>
      <c r="G492" s="211"/>
      <c r="H492" s="211"/>
      <c r="I492" s="211"/>
      <c r="J492" s="211"/>
      <c r="K492" s="211"/>
      <c r="L492" s="211"/>
      <c r="M492" s="211"/>
      <c r="N492" s="211"/>
      <c r="O492" s="211"/>
      <c r="P492" s="211"/>
      <c r="Q492" s="211"/>
      <c r="R492" s="211"/>
      <c r="S492" s="211"/>
      <c r="T492" s="211"/>
      <c r="U492" s="211"/>
      <c r="V492" s="211"/>
      <c r="W492" s="211"/>
      <c r="X492" s="211"/>
      <c r="Y492" s="211"/>
      <c r="Z492" s="211"/>
      <c r="AA492" s="211"/>
      <c r="AB492" s="211"/>
      <c r="AC492" s="211"/>
      <c r="AD492" s="211"/>
      <c r="AE492" s="211"/>
      <c r="AF492" s="211"/>
      <c r="AG492" s="211"/>
      <c r="AH492" s="211"/>
      <c r="AI492" s="211"/>
      <c r="AJ492" s="211"/>
      <c r="AK492" s="211"/>
      <c r="AL492" s="211"/>
      <c r="AM492" s="211"/>
      <c r="AN492" s="211"/>
      <c r="AO492" s="211"/>
      <c r="AP492" s="211"/>
      <c r="AQ492" s="211"/>
      <c r="AR492" s="211"/>
      <c r="AS492" s="211"/>
      <c r="AT492" s="211"/>
      <c r="AU492" s="211"/>
      <c r="AV492" s="211"/>
      <c r="AW492" s="189"/>
      <c r="AX492" s="190"/>
    </row>
    <row r="493" spans="1:50" s="98" customFormat="1" ht="12.75">
      <c r="A493" s="225" t="s">
        <v>304</v>
      </c>
      <c r="B493" s="294" t="str">
        <f>' Plan Orç. Total'!D72</f>
        <v>DISJUNTOR TERMOMAGNETICO BIPOLAR PADRAO NEMA (AMERICANO) 10 A 50A 240V, FORNECIMENTO E INSTALACAO</v>
      </c>
      <c r="C493" s="294"/>
      <c r="D493" s="294"/>
      <c r="E493" s="294"/>
      <c r="F493" s="294"/>
      <c r="G493" s="294"/>
      <c r="H493" s="294"/>
      <c r="I493" s="294"/>
      <c r="J493" s="294"/>
      <c r="K493" s="294"/>
      <c r="L493" s="294"/>
      <c r="M493" s="294"/>
      <c r="N493" s="294"/>
      <c r="O493" s="294"/>
      <c r="P493" s="294"/>
      <c r="Q493" s="294"/>
      <c r="R493" s="294"/>
      <c r="S493" s="294"/>
      <c r="T493" s="294"/>
      <c r="U493" s="294"/>
      <c r="V493" s="294"/>
      <c r="W493" s="294"/>
      <c r="X493" s="294"/>
      <c r="Y493" s="294"/>
      <c r="Z493" s="294"/>
      <c r="AA493" s="294"/>
      <c r="AB493" s="294"/>
      <c r="AC493" s="294"/>
      <c r="AD493" s="294"/>
      <c r="AE493" s="294"/>
      <c r="AF493" s="294"/>
      <c r="AG493" s="294"/>
      <c r="AH493" s="294"/>
      <c r="AI493" s="294"/>
      <c r="AJ493" s="294"/>
      <c r="AK493" s="294"/>
      <c r="AL493" s="294"/>
      <c r="AM493" s="294"/>
      <c r="AN493" s="294"/>
      <c r="AO493" s="294"/>
      <c r="AP493" s="294"/>
      <c r="AQ493" s="294"/>
      <c r="AR493" s="294"/>
      <c r="AS493" s="294"/>
      <c r="AT493" s="294"/>
      <c r="AU493" s="294"/>
      <c r="AV493" s="294"/>
      <c r="AW493" s="176" t="str">
        <f>AV497</f>
        <v>unid</v>
      </c>
      <c r="AX493" s="177">
        <f>AS497</f>
        <v>1</v>
      </c>
    </row>
    <row r="494" spans="1:50" s="98" customFormat="1" ht="12.75">
      <c r="A494" s="175"/>
      <c r="B494" s="202"/>
      <c r="C494" s="202"/>
      <c r="D494" s="202"/>
      <c r="E494" s="202"/>
      <c r="F494" s="202"/>
      <c r="G494" s="202"/>
      <c r="H494" s="202"/>
      <c r="I494" s="202"/>
      <c r="J494" s="202"/>
      <c r="K494" s="202"/>
      <c r="L494" s="202"/>
      <c r="M494" s="202"/>
      <c r="N494" s="202"/>
      <c r="O494" s="202"/>
      <c r="P494" s="202"/>
      <c r="Q494" s="202"/>
      <c r="R494" s="202"/>
      <c r="S494" s="202"/>
      <c r="T494" s="202"/>
      <c r="U494" s="202"/>
      <c r="V494" s="202"/>
      <c r="W494" s="202"/>
      <c r="X494" s="202"/>
      <c r="Y494" s="202"/>
      <c r="Z494" s="202"/>
      <c r="AA494" s="202"/>
      <c r="AB494" s="202"/>
      <c r="AC494" s="202"/>
      <c r="AD494" s="202"/>
      <c r="AE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O494" s="202"/>
      <c r="AP494" s="202"/>
      <c r="AQ494" s="202"/>
      <c r="AR494" s="202"/>
      <c r="AS494" s="202"/>
      <c r="AT494" s="202"/>
      <c r="AU494" s="202"/>
      <c r="AV494" s="202"/>
      <c r="AW494" s="179"/>
      <c r="AX494" s="180"/>
    </row>
    <row r="495" spans="1:50" s="98" customFormat="1" ht="12.75">
      <c r="A495" s="175"/>
      <c r="B495" s="178"/>
      <c r="C495" s="178"/>
      <c r="D495" s="178"/>
      <c r="E495" s="178"/>
      <c r="F495" s="178"/>
      <c r="G495" s="178"/>
      <c r="H495" s="178"/>
      <c r="I495" s="178"/>
      <c r="J495" s="178"/>
      <c r="K495" s="178"/>
      <c r="L495" s="178"/>
      <c r="M495" s="178"/>
      <c r="N495" s="178"/>
      <c r="O495" s="295"/>
      <c r="P495" s="295"/>
      <c r="Q495" s="295"/>
      <c r="R495" s="243"/>
      <c r="S495" s="293"/>
      <c r="T495" s="293"/>
      <c r="U495" s="293"/>
      <c r="V495" s="293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296"/>
      <c r="AG495" s="296"/>
      <c r="AH495" s="296"/>
      <c r="AI495" s="178"/>
      <c r="AJ495" s="296"/>
      <c r="AK495" s="296"/>
      <c r="AL495" s="296"/>
      <c r="AM495" s="178"/>
      <c r="AN495" s="178"/>
      <c r="AO495" s="178"/>
      <c r="AP495" s="178"/>
      <c r="AQ495" s="182"/>
      <c r="AR495" s="243"/>
      <c r="AS495" s="293"/>
      <c r="AT495" s="293"/>
      <c r="AU495" s="293"/>
      <c r="AV495" s="186"/>
      <c r="AW495" s="182"/>
      <c r="AX495" s="180"/>
    </row>
    <row r="496" spans="1:50" s="98" customFormat="1" ht="12.75">
      <c r="A496" s="175"/>
      <c r="B496" s="185" t="s">
        <v>309</v>
      </c>
      <c r="C496" s="178"/>
      <c r="D496" s="178"/>
      <c r="E496" s="178"/>
      <c r="F496" s="178"/>
      <c r="G496" s="178"/>
      <c r="H496" s="178"/>
      <c r="I496" s="178"/>
      <c r="J496" s="178"/>
      <c r="K496" s="178"/>
      <c r="L496" s="178"/>
      <c r="M496" s="178"/>
      <c r="N496" s="178" t="s">
        <v>54</v>
      </c>
      <c r="O496" s="293">
        <v>1</v>
      </c>
      <c r="P496" s="293"/>
      <c r="Q496" s="293"/>
      <c r="R496" s="243" t="s">
        <v>56</v>
      </c>
      <c r="S496" s="293"/>
      <c r="T496" s="293"/>
      <c r="U496" s="293"/>
      <c r="V496" s="178"/>
      <c r="W496" s="293"/>
      <c r="X496" s="293"/>
      <c r="Y496" s="293"/>
      <c r="Z496" s="178"/>
      <c r="AA496" s="293"/>
      <c r="AB496" s="293"/>
      <c r="AC496" s="293"/>
      <c r="AD496" s="178"/>
      <c r="AE496" s="178"/>
      <c r="AF496" s="293"/>
      <c r="AG496" s="293"/>
      <c r="AH496" s="293"/>
      <c r="AI496" s="178"/>
      <c r="AJ496" s="293"/>
      <c r="AK496" s="293"/>
      <c r="AL496" s="293"/>
      <c r="AM496" s="178"/>
      <c r="AN496" s="178"/>
      <c r="AO496" s="178"/>
      <c r="AP496" s="178"/>
      <c r="AQ496" s="182"/>
      <c r="AR496" s="183" t="s">
        <v>57</v>
      </c>
      <c r="AS496" s="297">
        <f>(O496+S496+W496+AA496)</f>
        <v>1</v>
      </c>
      <c r="AT496" s="297"/>
      <c r="AU496" s="297"/>
      <c r="AV496" s="184" t="s">
        <v>308</v>
      </c>
      <c r="AW496" s="182"/>
      <c r="AX496" s="180"/>
    </row>
    <row r="497" spans="1:50" s="98" customFormat="1" ht="12.75">
      <c r="A497" s="17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2"/>
      <c r="AB497" s="185"/>
      <c r="AC497" s="185"/>
      <c r="AD497" s="185"/>
      <c r="AE497" s="185"/>
      <c r="AF497" s="185"/>
      <c r="AG497" s="185"/>
      <c r="AH497" s="185"/>
      <c r="AI497" s="185"/>
      <c r="AJ497" s="185"/>
      <c r="AK497" s="185"/>
      <c r="AL497" s="185"/>
      <c r="AM497" s="185"/>
      <c r="AN497" s="185" t="s">
        <v>58</v>
      </c>
      <c r="AO497" s="185"/>
      <c r="AP497" s="185"/>
      <c r="AQ497" s="182"/>
      <c r="AR497" s="243" t="s">
        <v>57</v>
      </c>
      <c r="AS497" s="293">
        <f>SUM(AS496:AU496)</f>
        <v>1</v>
      </c>
      <c r="AT497" s="293"/>
      <c r="AU497" s="293"/>
      <c r="AV497" s="186" t="str">
        <f>AV496</f>
        <v>unid</v>
      </c>
      <c r="AW497" s="182"/>
      <c r="AX497" s="180"/>
    </row>
    <row r="498" spans="1:50" s="98" customFormat="1" ht="12.75">
      <c r="A498" s="187"/>
      <c r="B498" s="211"/>
      <c r="C498" s="211"/>
      <c r="D498" s="211"/>
      <c r="E498" s="211"/>
      <c r="F498" s="211"/>
      <c r="G498" s="211"/>
      <c r="H498" s="211"/>
      <c r="I498" s="211"/>
      <c r="J498" s="211"/>
      <c r="K498" s="211"/>
      <c r="L498" s="211"/>
      <c r="M498" s="211"/>
      <c r="N498" s="211"/>
      <c r="O498" s="211"/>
      <c r="P498" s="211"/>
      <c r="Q498" s="211"/>
      <c r="R498" s="211"/>
      <c r="S498" s="211"/>
      <c r="T498" s="211"/>
      <c r="U498" s="211"/>
      <c r="V498" s="211"/>
      <c r="W498" s="211"/>
      <c r="X498" s="211"/>
      <c r="Y498" s="211"/>
      <c r="Z498" s="211"/>
      <c r="AA498" s="211"/>
      <c r="AB498" s="211"/>
      <c r="AC498" s="211"/>
      <c r="AD498" s="211"/>
      <c r="AE498" s="211"/>
      <c r="AF498" s="211"/>
      <c r="AG498" s="211"/>
      <c r="AH498" s="211"/>
      <c r="AI498" s="211"/>
      <c r="AJ498" s="211"/>
      <c r="AK498" s="211"/>
      <c r="AL498" s="211"/>
      <c r="AM498" s="211"/>
      <c r="AN498" s="211"/>
      <c r="AO498" s="211"/>
      <c r="AP498" s="211"/>
      <c r="AQ498" s="211"/>
      <c r="AR498" s="211"/>
      <c r="AS498" s="211"/>
      <c r="AT498" s="211"/>
      <c r="AU498" s="211"/>
      <c r="AV498" s="211"/>
      <c r="AW498" s="189"/>
      <c r="AX498" s="190"/>
    </row>
    <row r="499" spans="1:50" s="98" customFormat="1" ht="12.75">
      <c r="A499" s="225" t="s">
        <v>311</v>
      </c>
      <c r="B499" s="294" t="str">
        <f>' Plan Orç. Total'!D73</f>
        <v>DISJUNTOR TRIPOLAR TIPO D.R CORRENTE NOMINAL DE 50A - FORNECIMENTO E INSTALACAO</v>
      </c>
      <c r="C499" s="294"/>
      <c r="D499" s="294"/>
      <c r="E499" s="294"/>
      <c r="F499" s="294"/>
      <c r="G499" s="294"/>
      <c r="H499" s="294"/>
      <c r="I499" s="294"/>
      <c r="J499" s="294"/>
      <c r="K499" s="294"/>
      <c r="L499" s="294"/>
      <c r="M499" s="294"/>
      <c r="N499" s="294"/>
      <c r="O499" s="294"/>
      <c r="P499" s="294"/>
      <c r="Q499" s="294"/>
      <c r="R499" s="294"/>
      <c r="S499" s="294"/>
      <c r="T499" s="294"/>
      <c r="U499" s="294"/>
      <c r="V499" s="294"/>
      <c r="W499" s="294"/>
      <c r="X499" s="294"/>
      <c r="Y499" s="294"/>
      <c r="Z499" s="294"/>
      <c r="AA499" s="294"/>
      <c r="AB499" s="294"/>
      <c r="AC499" s="294"/>
      <c r="AD499" s="294"/>
      <c r="AE499" s="294"/>
      <c r="AF499" s="294"/>
      <c r="AG499" s="294"/>
      <c r="AH499" s="294"/>
      <c r="AI499" s="294"/>
      <c r="AJ499" s="294"/>
      <c r="AK499" s="294"/>
      <c r="AL499" s="294"/>
      <c r="AM499" s="294"/>
      <c r="AN499" s="294"/>
      <c r="AO499" s="294"/>
      <c r="AP499" s="294"/>
      <c r="AQ499" s="294"/>
      <c r="AR499" s="294"/>
      <c r="AS499" s="294"/>
      <c r="AT499" s="294"/>
      <c r="AU499" s="294"/>
      <c r="AV499" s="294"/>
      <c r="AW499" s="176" t="str">
        <f>AV503</f>
        <v>unid</v>
      </c>
      <c r="AX499" s="177">
        <f>AS503</f>
        <v>1</v>
      </c>
    </row>
    <row r="500" spans="1:50" s="98" customFormat="1" ht="12.75">
      <c r="A500" s="175"/>
      <c r="B500" s="202"/>
      <c r="C500" s="202"/>
      <c r="D500" s="202"/>
      <c r="E500" s="202"/>
      <c r="F500" s="202"/>
      <c r="G500" s="202"/>
      <c r="H500" s="202"/>
      <c r="I500" s="202"/>
      <c r="J500" s="202"/>
      <c r="K500" s="202"/>
      <c r="L500" s="202"/>
      <c r="M500" s="202"/>
      <c r="N500" s="202"/>
      <c r="O500" s="202"/>
      <c r="P500" s="202"/>
      <c r="Q500" s="202"/>
      <c r="R500" s="202"/>
      <c r="S500" s="202"/>
      <c r="T500" s="202"/>
      <c r="U500" s="202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2"/>
      <c r="AT500" s="202"/>
      <c r="AU500" s="202"/>
      <c r="AV500" s="202"/>
      <c r="AW500" s="179"/>
      <c r="AX500" s="180"/>
    </row>
    <row r="501" spans="1:50" s="98" customFormat="1" ht="12.75">
      <c r="A501" s="175"/>
      <c r="B501" s="178"/>
      <c r="C501" s="178"/>
      <c r="D501" s="178"/>
      <c r="E501" s="178"/>
      <c r="F501" s="178"/>
      <c r="G501" s="178"/>
      <c r="H501" s="178"/>
      <c r="I501" s="178"/>
      <c r="J501" s="178"/>
      <c r="K501" s="178"/>
      <c r="L501" s="178"/>
      <c r="M501" s="178"/>
      <c r="N501" s="178"/>
      <c r="O501" s="295"/>
      <c r="P501" s="295"/>
      <c r="Q501" s="295"/>
      <c r="R501" s="243"/>
      <c r="S501" s="293"/>
      <c r="T501" s="293"/>
      <c r="U501" s="293"/>
      <c r="V501" s="293"/>
      <c r="W501" s="178"/>
      <c r="X501" s="178"/>
      <c r="Y501" s="178"/>
      <c r="Z501" s="178"/>
      <c r="AA501" s="178"/>
      <c r="AB501" s="178"/>
      <c r="AC501" s="178"/>
      <c r="AD501" s="178"/>
      <c r="AE501" s="178"/>
      <c r="AF501" s="296"/>
      <c r="AG501" s="296"/>
      <c r="AH501" s="296"/>
      <c r="AI501" s="178"/>
      <c r="AJ501" s="296"/>
      <c r="AK501" s="296"/>
      <c r="AL501" s="296"/>
      <c r="AM501" s="178"/>
      <c r="AN501" s="178"/>
      <c r="AO501" s="178"/>
      <c r="AP501" s="178"/>
      <c r="AQ501" s="182"/>
      <c r="AR501" s="243"/>
      <c r="AS501" s="293"/>
      <c r="AT501" s="293"/>
      <c r="AU501" s="293"/>
      <c r="AV501" s="186"/>
      <c r="AW501" s="182"/>
      <c r="AX501" s="180"/>
    </row>
    <row r="502" spans="1:50" s="98" customFormat="1" ht="12.75">
      <c r="A502" s="175"/>
      <c r="B502" s="185" t="s">
        <v>309</v>
      </c>
      <c r="C502" s="178"/>
      <c r="D502" s="178"/>
      <c r="E502" s="178"/>
      <c r="F502" s="178"/>
      <c r="G502" s="178"/>
      <c r="H502" s="178"/>
      <c r="I502" s="178"/>
      <c r="J502" s="178"/>
      <c r="K502" s="178"/>
      <c r="L502" s="178"/>
      <c r="M502" s="178"/>
      <c r="N502" s="178" t="s">
        <v>54</v>
      </c>
      <c r="O502" s="293">
        <v>1</v>
      </c>
      <c r="P502" s="293"/>
      <c r="Q502" s="293"/>
      <c r="R502" s="243" t="s">
        <v>56</v>
      </c>
      <c r="S502" s="293"/>
      <c r="T502" s="293"/>
      <c r="U502" s="293"/>
      <c r="V502" s="178"/>
      <c r="W502" s="293"/>
      <c r="X502" s="293"/>
      <c r="Y502" s="293"/>
      <c r="Z502" s="178"/>
      <c r="AA502" s="293"/>
      <c r="AB502" s="293"/>
      <c r="AC502" s="293"/>
      <c r="AD502" s="178"/>
      <c r="AE502" s="178"/>
      <c r="AF502" s="293"/>
      <c r="AG502" s="293"/>
      <c r="AH502" s="293"/>
      <c r="AI502" s="178"/>
      <c r="AJ502" s="293"/>
      <c r="AK502" s="293"/>
      <c r="AL502" s="293"/>
      <c r="AM502" s="178"/>
      <c r="AN502" s="178"/>
      <c r="AO502" s="178"/>
      <c r="AP502" s="178"/>
      <c r="AQ502" s="182"/>
      <c r="AR502" s="183" t="s">
        <v>57</v>
      </c>
      <c r="AS502" s="297">
        <f>(O502+S502+W502+AA502)</f>
        <v>1</v>
      </c>
      <c r="AT502" s="297"/>
      <c r="AU502" s="297"/>
      <c r="AV502" s="184" t="s">
        <v>308</v>
      </c>
      <c r="AW502" s="182"/>
      <c r="AX502" s="180"/>
    </row>
    <row r="503" spans="1:50" s="98" customFormat="1" ht="12.75">
      <c r="A503" s="17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2"/>
      <c r="AB503" s="185"/>
      <c r="AC503" s="185"/>
      <c r="AD503" s="185"/>
      <c r="AE503" s="185"/>
      <c r="AF503" s="185"/>
      <c r="AG503" s="185"/>
      <c r="AH503" s="185"/>
      <c r="AI503" s="185"/>
      <c r="AJ503" s="185"/>
      <c r="AK503" s="185"/>
      <c r="AL503" s="185"/>
      <c r="AM503" s="185"/>
      <c r="AN503" s="185" t="s">
        <v>58</v>
      </c>
      <c r="AO503" s="185"/>
      <c r="AP503" s="185"/>
      <c r="AQ503" s="182"/>
      <c r="AR503" s="243" t="s">
        <v>57</v>
      </c>
      <c r="AS503" s="293">
        <f>SUM(AS502:AU502)</f>
        <v>1</v>
      </c>
      <c r="AT503" s="293"/>
      <c r="AU503" s="293"/>
      <c r="AV503" s="186" t="str">
        <f>AV502</f>
        <v>unid</v>
      </c>
      <c r="AW503" s="182"/>
      <c r="AX503" s="180"/>
    </row>
    <row r="504" spans="1:50" s="98" customFormat="1" ht="12.75">
      <c r="A504" s="187"/>
      <c r="B504" s="211"/>
      <c r="C504" s="211"/>
      <c r="D504" s="211"/>
      <c r="E504" s="211"/>
      <c r="F504" s="211"/>
      <c r="G504" s="211"/>
      <c r="H504" s="211"/>
      <c r="I504" s="211"/>
      <c r="J504" s="211"/>
      <c r="K504" s="211"/>
      <c r="L504" s="211"/>
      <c r="M504" s="211"/>
      <c r="N504" s="211"/>
      <c r="O504" s="211"/>
      <c r="P504" s="211"/>
      <c r="Q504" s="211"/>
      <c r="R504" s="211"/>
      <c r="S504" s="211"/>
      <c r="T504" s="211"/>
      <c r="U504" s="211"/>
      <c r="V504" s="211"/>
      <c r="W504" s="211"/>
      <c r="X504" s="211"/>
      <c r="Y504" s="211"/>
      <c r="Z504" s="211"/>
      <c r="AA504" s="211"/>
      <c r="AB504" s="211"/>
      <c r="AC504" s="211"/>
      <c r="AD504" s="211"/>
      <c r="AE504" s="211"/>
      <c r="AF504" s="211"/>
      <c r="AG504" s="211"/>
      <c r="AH504" s="211"/>
      <c r="AI504" s="211"/>
      <c r="AJ504" s="211"/>
      <c r="AK504" s="211"/>
      <c r="AL504" s="211"/>
      <c r="AM504" s="211"/>
      <c r="AN504" s="211"/>
      <c r="AO504" s="211"/>
      <c r="AP504" s="211"/>
      <c r="AQ504" s="211"/>
      <c r="AR504" s="211"/>
      <c r="AS504" s="211"/>
      <c r="AT504" s="211"/>
      <c r="AU504" s="211"/>
      <c r="AV504" s="211"/>
      <c r="AW504" s="189"/>
      <c r="AX504" s="190"/>
    </row>
    <row r="505" spans="1:50" s="98" customFormat="1" ht="12.75">
      <c r="A505" s="225" t="s">
        <v>321</v>
      </c>
      <c r="B505" s="294" t="str">
        <f>' Plan Orç. Total'!D74</f>
        <v>DISJUNTOR TRIPOLAR TIPO D.P.S CORRENTE NOMINAL DE 50A - FORNECIMENTO E INSTALACAO</v>
      </c>
      <c r="C505" s="294"/>
      <c r="D505" s="294"/>
      <c r="E505" s="294"/>
      <c r="F505" s="294"/>
      <c r="G505" s="294"/>
      <c r="H505" s="294"/>
      <c r="I505" s="294"/>
      <c r="J505" s="294"/>
      <c r="K505" s="294"/>
      <c r="L505" s="294"/>
      <c r="M505" s="294"/>
      <c r="N505" s="294"/>
      <c r="O505" s="294"/>
      <c r="P505" s="294"/>
      <c r="Q505" s="294"/>
      <c r="R505" s="294"/>
      <c r="S505" s="294"/>
      <c r="T505" s="294"/>
      <c r="U505" s="294"/>
      <c r="V505" s="294"/>
      <c r="W505" s="294"/>
      <c r="X505" s="294"/>
      <c r="Y505" s="294"/>
      <c r="Z505" s="294"/>
      <c r="AA505" s="294"/>
      <c r="AB505" s="294"/>
      <c r="AC505" s="294"/>
      <c r="AD505" s="294"/>
      <c r="AE505" s="294"/>
      <c r="AF505" s="294"/>
      <c r="AG505" s="294"/>
      <c r="AH505" s="294"/>
      <c r="AI505" s="294"/>
      <c r="AJ505" s="294"/>
      <c r="AK505" s="294"/>
      <c r="AL505" s="294"/>
      <c r="AM505" s="294"/>
      <c r="AN505" s="294"/>
      <c r="AO505" s="294"/>
      <c r="AP505" s="294"/>
      <c r="AQ505" s="294"/>
      <c r="AR505" s="294"/>
      <c r="AS505" s="294"/>
      <c r="AT505" s="294"/>
      <c r="AU505" s="294"/>
      <c r="AV505" s="294"/>
      <c r="AW505" s="176" t="str">
        <f>AV509</f>
        <v>unid</v>
      </c>
      <c r="AX505" s="177">
        <f>AS509</f>
        <v>1</v>
      </c>
    </row>
    <row r="506" spans="1:50" s="98" customFormat="1" ht="12.75">
      <c r="A506" s="175"/>
      <c r="B506" s="202"/>
      <c r="C506" s="202"/>
      <c r="D506" s="202"/>
      <c r="E506" s="202"/>
      <c r="F506" s="202"/>
      <c r="G506" s="202"/>
      <c r="H506" s="202"/>
      <c r="I506" s="202"/>
      <c r="J506" s="202"/>
      <c r="K506" s="202"/>
      <c r="L506" s="202"/>
      <c r="M506" s="202"/>
      <c r="N506" s="202"/>
      <c r="O506" s="202"/>
      <c r="P506" s="202"/>
      <c r="Q506" s="202"/>
      <c r="R506" s="202"/>
      <c r="S506" s="202"/>
      <c r="T506" s="202"/>
      <c r="U506" s="202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179"/>
      <c r="AX506" s="180"/>
    </row>
    <row r="507" spans="1:50" s="98" customFormat="1" ht="12.75">
      <c r="A507" s="175"/>
      <c r="B507" s="178"/>
      <c r="C507" s="178"/>
      <c r="D507" s="178"/>
      <c r="E507" s="178"/>
      <c r="F507" s="178"/>
      <c r="G507" s="178"/>
      <c r="H507" s="178"/>
      <c r="I507" s="178"/>
      <c r="J507" s="178"/>
      <c r="K507" s="178"/>
      <c r="L507" s="178"/>
      <c r="M507" s="178"/>
      <c r="N507" s="178"/>
      <c r="O507" s="295"/>
      <c r="P507" s="295"/>
      <c r="Q507" s="295"/>
      <c r="R507" s="243"/>
      <c r="S507" s="293"/>
      <c r="T507" s="293"/>
      <c r="U507" s="293"/>
      <c r="V507" s="293"/>
      <c r="W507" s="178"/>
      <c r="X507" s="178"/>
      <c r="Y507" s="178"/>
      <c r="Z507" s="178"/>
      <c r="AA507" s="178"/>
      <c r="AB507" s="178"/>
      <c r="AC507" s="178"/>
      <c r="AD507" s="178"/>
      <c r="AE507" s="178"/>
      <c r="AF507" s="296"/>
      <c r="AG507" s="296"/>
      <c r="AH507" s="296"/>
      <c r="AI507" s="178"/>
      <c r="AJ507" s="296"/>
      <c r="AK507" s="296"/>
      <c r="AL507" s="296"/>
      <c r="AM507" s="178"/>
      <c r="AN507" s="178"/>
      <c r="AO507" s="178"/>
      <c r="AP507" s="178"/>
      <c r="AQ507" s="182"/>
      <c r="AR507" s="243"/>
      <c r="AS507" s="293"/>
      <c r="AT507" s="293"/>
      <c r="AU507" s="293"/>
      <c r="AV507" s="186"/>
      <c r="AW507" s="182"/>
      <c r="AX507" s="180"/>
    </row>
    <row r="508" spans="1:50" s="98" customFormat="1" ht="12.75">
      <c r="A508" s="175"/>
      <c r="B508" s="185" t="s">
        <v>309</v>
      </c>
      <c r="C508" s="178"/>
      <c r="D508" s="178"/>
      <c r="E508" s="178"/>
      <c r="F508" s="178"/>
      <c r="G508" s="178"/>
      <c r="H508" s="178"/>
      <c r="I508" s="178"/>
      <c r="J508" s="178"/>
      <c r="K508" s="178"/>
      <c r="L508" s="178"/>
      <c r="M508" s="178"/>
      <c r="N508" s="178" t="s">
        <v>54</v>
      </c>
      <c r="O508" s="293">
        <v>1</v>
      </c>
      <c r="P508" s="293"/>
      <c r="Q508" s="293"/>
      <c r="R508" s="243" t="s">
        <v>56</v>
      </c>
      <c r="S508" s="293"/>
      <c r="T508" s="293"/>
      <c r="U508" s="293"/>
      <c r="V508" s="178"/>
      <c r="W508" s="293"/>
      <c r="X508" s="293"/>
      <c r="Y508" s="293"/>
      <c r="Z508" s="178"/>
      <c r="AA508" s="293"/>
      <c r="AB508" s="293"/>
      <c r="AC508" s="293"/>
      <c r="AD508" s="178"/>
      <c r="AE508" s="178"/>
      <c r="AF508" s="293"/>
      <c r="AG508" s="293"/>
      <c r="AH508" s="293"/>
      <c r="AI508" s="178"/>
      <c r="AJ508" s="293"/>
      <c r="AK508" s="293"/>
      <c r="AL508" s="293"/>
      <c r="AM508" s="178"/>
      <c r="AN508" s="178"/>
      <c r="AO508" s="178"/>
      <c r="AP508" s="178"/>
      <c r="AQ508" s="182"/>
      <c r="AR508" s="183" t="s">
        <v>57</v>
      </c>
      <c r="AS508" s="297">
        <f>(O508+S508+W508+AA508)</f>
        <v>1</v>
      </c>
      <c r="AT508" s="297"/>
      <c r="AU508" s="297"/>
      <c r="AV508" s="184" t="s">
        <v>308</v>
      </c>
      <c r="AW508" s="182"/>
      <c r="AX508" s="180"/>
    </row>
    <row r="509" spans="1:50" s="98" customFormat="1" ht="12.75">
      <c r="A509" s="17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  <c r="AA509" s="182"/>
      <c r="AB509" s="185"/>
      <c r="AC509" s="185"/>
      <c r="AD509" s="185"/>
      <c r="AE509" s="185"/>
      <c r="AF509" s="185"/>
      <c r="AG509" s="185"/>
      <c r="AH509" s="185"/>
      <c r="AI509" s="185"/>
      <c r="AJ509" s="185"/>
      <c r="AK509" s="185"/>
      <c r="AL509" s="185"/>
      <c r="AM509" s="185"/>
      <c r="AN509" s="185" t="s">
        <v>58</v>
      </c>
      <c r="AO509" s="185"/>
      <c r="AP509" s="185"/>
      <c r="AQ509" s="182"/>
      <c r="AR509" s="243" t="s">
        <v>57</v>
      </c>
      <c r="AS509" s="293">
        <f>SUM(AS508:AU508)</f>
        <v>1</v>
      </c>
      <c r="AT509" s="293"/>
      <c r="AU509" s="293"/>
      <c r="AV509" s="186" t="str">
        <f>AV508</f>
        <v>unid</v>
      </c>
      <c r="AW509" s="182"/>
      <c r="AX509" s="180"/>
    </row>
    <row r="510" spans="1:50" s="98" customFormat="1" ht="12.75">
      <c r="A510" s="187"/>
      <c r="B510" s="211"/>
      <c r="C510" s="211"/>
      <c r="D510" s="211"/>
      <c r="E510" s="211"/>
      <c r="F510" s="211"/>
      <c r="G510" s="211"/>
      <c r="H510" s="211"/>
      <c r="I510" s="211"/>
      <c r="J510" s="211"/>
      <c r="K510" s="211"/>
      <c r="L510" s="211"/>
      <c r="M510" s="211"/>
      <c r="N510" s="211"/>
      <c r="O510" s="211"/>
      <c r="P510" s="211"/>
      <c r="Q510" s="211"/>
      <c r="R510" s="211"/>
      <c r="S510" s="211"/>
      <c r="T510" s="211"/>
      <c r="U510" s="211"/>
      <c r="V510" s="211"/>
      <c r="W510" s="211"/>
      <c r="X510" s="211"/>
      <c r="Y510" s="211"/>
      <c r="Z510" s="211"/>
      <c r="AA510" s="211"/>
      <c r="AB510" s="211"/>
      <c r="AC510" s="211"/>
      <c r="AD510" s="211"/>
      <c r="AE510" s="211"/>
      <c r="AF510" s="211"/>
      <c r="AG510" s="211"/>
      <c r="AH510" s="211"/>
      <c r="AI510" s="211"/>
      <c r="AJ510" s="211"/>
      <c r="AK510" s="211"/>
      <c r="AL510" s="211"/>
      <c r="AM510" s="211"/>
      <c r="AN510" s="211"/>
      <c r="AO510" s="211"/>
      <c r="AP510" s="211"/>
      <c r="AQ510" s="211"/>
      <c r="AR510" s="211"/>
      <c r="AS510" s="211"/>
      <c r="AT510" s="211"/>
      <c r="AU510" s="211"/>
      <c r="AV510" s="211"/>
      <c r="AW510" s="189"/>
      <c r="AX510" s="190"/>
    </row>
    <row r="511" spans="1:50" s="98" customFormat="1" ht="12.75">
      <c r="A511" s="225" t="s">
        <v>322</v>
      </c>
      <c r="B511" s="294" t="str">
        <f>' Plan Orç. Total'!D75</f>
        <v>POSTE TELECÔNICO RETO EM AÇO SAE 1010/1020 GALVANIZADO A FOGO, ALTURA DE 4,00 M</v>
      </c>
      <c r="C511" s="294"/>
      <c r="D511" s="294"/>
      <c r="E511" s="294"/>
      <c r="F511" s="294"/>
      <c r="G511" s="294"/>
      <c r="H511" s="294"/>
      <c r="I511" s="294"/>
      <c r="J511" s="294"/>
      <c r="K511" s="294"/>
      <c r="L511" s="294"/>
      <c r="M511" s="294"/>
      <c r="N511" s="294"/>
      <c r="O511" s="294"/>
      <c r="P511" s="294"/>
      <c r="Q511" s="294"/>
      <c r="R511" s="294"/>
      <c r="S511" s="294"/>
      <c r="T511" s="294"/>
      <c r="U511" s="294"/>
      <c r="V511" s="294"/>
      <c r="W511" s="294"/>
      <c r="X511" s="294"/>
      <c r="Y511" s="294"/>
      <c r="Z511" s="294"/>
      <c r="AA511" s="294"/>
      <c r="AB511" s="294"/>
      <c r="AC511" s="294"/>
      <c r="AD511" s="294"/>
      <c r="AE511" s="294"/>
      <c r="AF511" s="294"/>
      <c r="AG511" s="294"/>
      <c r="AH511" s="294"/>
      <c r="AI511" s="294"/>
      <c r="AJ511" s="294"/>
      <c r="AK511" s="294"/>
      <c r="AL511" s="294"/>
      <c r="AM511" s="294"/>
      <c r="AN511" s="294"/>
      <c r="AO511" s="294"/>
      <c r="AP511" s="294"/>
      <c r="AQ511" s="294"/>
      <c r="AR511" s="294"/>
      <c r="AS511" s="294"/>
      <c r="AT511" s="294"/>
      <c r="AU511" s="294"/>
      <c r="AV511" s="294"/>
      <c r="AW511" s="176" t="str">
        <f>AV515</f>
        <v>unid</v>
      </c>
      <c r="AX511" s="177">
        <f>AS515</f>
        <v>21</v>
      </c>
    </row>
    <row r="512" spans="1:50" s="98" customFormat="1" ht="12.75">
      <c r="A512" s="175"/>
      <c r="B512" s="202"/>
      <c r="C512" s="202"/>
      <c r="D512" s="202"/>
      <c r="E512" s="202"/>
      <c r="F512" s="202"/>
      <c r="G512" s="202"/>
      <c r="H512" s="202"/>
      <c r="I512" s="202"/>
      <c r="J512" s="202"/>
      <c r="K512" s="202"/>
      <c r="L512" s="202"/>
      <c r="M512" s="202"/>
      <c r="N512" s="202"/>
      <c r="O512" s="202"/>
      <c r="P512" s="202"/>
      <c r="Q512" s="202"/>
      <c r="R512" s="202"/>
      <c r="S512" s="202"/>
      <c r="T512" s="202"/>
      <c r="U512" s="202"/>
      <c r="V512" s="202"/>
      <c r="W512" s="202"/>
      <c r="X512" s="202"/>
      <c r="Y512" s="202"/>
      <c r="Z512" s="202"/>
      <c r="AA512" s="202"/>
      <c r="AB512" s="202"/>
      <c r="AC512" s="202"/>
      <c r="AD512" s="202"/>
      <c r="AE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O512" s="202"/>
      <c r="AP512" s="202"/>
      <c r="AQ512" s="202"/>
      <c r="AR512" s="202"/>
      <c r="AS512" s="202"/>
      <c r="AT512" s="202"/>
      <c r="AU512" s="202"/>
      <c r="AV512" s="202"/>
      <c r="AW512" s="179"/>
      <c r="AX512" s="180"/>
    </row>
    <row r="513" spans="1:50" s="98" customFormat="1" ht="12.75">
      <c r="A513" s="175"/>
      <c r="B513" s="178"/>
      <c r="C513" s="178"/>
      <c r="D513" s="178"/>
      <c r="E513" s="178"/>
      <c r="F513" s="178"/>
      <c r="G513" s="178"/>
      <c r="H513" s="178"/>
      <c r="I513" s="178"/>
      <c r="J513" s="178"/>
      <c r="K513" s="178"/>
      <c r="L513" s="178"/>
      <c r="M513" s="178"/>
      <c r="N513" s="178"/>
      <c r="O513" s="295"/>
      <c r="P513" s="295"/>
      <c r="Q513" s="295"/>
      <c r="R513" s="243"/>
      <c r="S513" s="293"/>
      <c r="T513" s="293"/>
      <c r="U513" s="293"/>
      <c r="V513" s="293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296"/>
      <c r="AG513" s="296"/>
      <c r="AH513" s="296"/>
      <c r="AI513" s="178"/>
      <c r="AJ513" s="296"/>
      <c r="AK513" s="296"/>
      <c r="AL513" s="296"/>
      <c r="AM513" s="178"/>
      <c r="AN513" s="178"/>
      <c r="AO513" s="178"/>
      <c r="AP513" s="178"/>
      <c r="AQ513" s="182"/>
      <c r="AR513" s="243"/>
      <c r="AS513" s="293"/>
      <c r="AT513" s="293"/>
      <c r="AU513" s="293"/>
      <c r="AV513" s="186"/>
      <c r="AW513" s="182"/>
      <c r="AX513" s="180"/>
    </row>
    <row r="514" spans="1:50" s="98" customFormat="1" ht="12.75">
      <c r="A514" s="175"/>
      <c r="B514" s="185" t="s">
        <v>309</v>
      </c>
      <c r="C514" s="178"/>
      <c r="D514" s="178"/>
      <c r="E514" s="178"/>
      <c r="F514" s="178"/>
      <c r="G514" s="178"/>
      <c r="H514" s="178"/>
      <c r="I514" s="178"/>
      <c r="J514" s="178"/>
      <c r="K514" s="178"/>
      <c r="L514" s="178"/>
      <c r="M514" s="178"/>
      <c r="N514" s="178" t="s">
        <v>54</v>
      </c>
      <c r="O514" s="293">
        <v>21</v>
      </c>
      <c r="P514" s="293"/>
      <c r="Q514" s="293"/>
      <c r="R514" s="243" t="s">
        <v>56</v>
      </c>
      <c r="S514" s="293"/>
      <c r="T514" s="293"/>
      <c r="U514" s="293"/>
      <c r="V514" s="178"/>
      <c r="W514" s="293"/>
      <c r="X514" s="293"/>
      <c r="Y514" s="293"/>
      <c r="Z514" s="178"/>
      <c r="AA514" s="293"/>
      <c r="AB514" s="293"/>
      <c r="AC514" s="293"/>
      <c r="AD514" s="178"/>
      <c r="AE514" s="178"/>
      <c r="AF514" s="293"/>
      <c r="AG514" s="293"/>
      <c r="AH514" s="293"/>
      <c r="AI514" s="178"/>
      <c r="AJ514" s="293"/>
      <c r="AK514" s="293"/>
      <c r="AL514" s="293"/>
      <c r="AM514" s="178"/>
      <c r="AN514" s="178"/>
      <c r="AO514" s="178"/>
      <c r="AP514" s="178"/>
      <c r="AQ514" s="182"/>
      <c r="AR514" s="183" t="s">
        <v>57</v>
      </c>
      <c r="AS514" s="297">
        <f>(O514+S514+W514+AA514)</f>
        <v>21</v>
      </c>
      <c r="AT514" s="297"/>
      <c r="AU514" s="297"/>
      <c r="AV514" s="184" t="s">
        <v>308</v>
      </c>
      <c r="AW514" s="182"/>
      <c r="AX514" s="180"/>
    </row>
    <row r="515" spans="1:50" s="98" customFormat="1" ht="12.75">
      <c r="A515" s="17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2"/>
      <c r="AB515" s="185"/>
      <c r="AC515" s="185"/>
      <c r="AD515" s="185"/>
      <c r="AE515" s="185"/>
      <c r="AF515" s="185"/>
      <c r="AG515" s="185"/>
      <c r="AH515" s="185"/>
      <c r="AI515" s="185"/>
      <c r="AJ515" s="185"/>
      <c r="AK515" s="185"/>
      <c r="AL515" s="185"/>
      <c r="AM515" s="185"/>
      <c r="AN515" s="185" t="s">
        <v>58</v>
      </c>
      <c r="AO515" s="185"/>
      <c r="AP515" s="185"/>
      <c r="AQ515" s="182"/>
      <c r="AR515" s="243" t="s">
        <v>57</v>
      </c>
      <c r="AS515" s="293">
        <f>SUM(AS514:AU514)</f>
        <v>21</v>
      </c>
      <c r="AT515" s="293"/>
      <c r="AU515" s="293"/>
      <c r="AV515" s="186" t="str">
        <f>AV514</f>
        <v>unid</v>
      </c>
      <c r="AW515" s="182"/>
      <c r="AX515" s="180"/>
    </row>
    <row r="516" spans="1:50" s="98" customFormat="1" ht="12.75">
      <c r="A516" s="187"/>
      <c r="B516" s="211"/>
      <c r="C516" s="211"/>
      <c r="D516" s="211"/>
      <c r="E516" s="211"/>
      <c r="F516" s="211"/>
      <c r="G516" s="211"/>
      <c r="H516" s="211"/>
      <c r="I516" s="211"/>
      <c r="J516" s="211"/>
      <c r="K516" s="211"/>
      <c r="L516" s="211"/>
      <c r="M516" s="211"/>
      <c r="N516" s="211"/>
      <c r="O516" s="211"/>
      <c r="P516" s="211"/>
      <c r="Q516" s="211"/>
      <c r="R516" s="211"/>
      <c r="S516" s="211"/>
      <c r="T516" s="211"/>
      <c r="U516" s="211"/>
      <c r="V516" s="211"/>
      <c r="W516" s="211"/>
      <c r="X516" s="211"/>
      <c r="Y516" s="211"/>
      <c r="Z516" s="211"/>
      <c r="AA516" s="211"/>
      <c r="AB516" s="211"/>
      <c r="AC516" s="211"/>
      <c r="AD516" s="211"/>
      <c r="AE516" s="211"/>
      <c r="AF516" s="211"/>
      <c r="AG516" s="211"/>
      <c r="AH516" s="211"/>
      <c r="AI516" s="211"/>
      <c r="AJ516" s="211"/>
      <c r="AK516" s="211"/>
      <c r="AL516" s="211"/>
      <c r="AM516" s="211"/>
      <c r="AN516" s="211"/>
      <c r="AO516" s="211"/>
      <c r="AP516" s="211"/>
      <c r="AQ516" s="211"/>
      <c r="AR516" s="211"/>
      <c r="AS516" s="211"/>
      <c r="AT516" s="211"/>
      <c r="AU516" s="211"/>
      <c r="AV516" s="211"/>
      <c r="AW516" s="189"/>
      <c r="AX516" s="190"/>
    </row>
    <row r="517" spans="1:50" s="98" customFormat="1" ht="12.75">
      <c r="A517" s="225" t="s">
        <v>323</v>
      </c>
      <c r="B517" s="294" t="str">
        <f>' Plan Orç. Total'!D76</f>
        <v>LUMINÁRIA LED EXTERNA SOBREPOR OU PENDENTE COM DIFUSOR TRANSLÚCIDO OU TRANSPARENTE 4000 K</v>
      </c>
      <c r="C517" s="294"/>
      <c r="D517" s="294"/>
      <c r="E517" s="294"/>
      <c r="F517" s="294"/>
      <c r="G517" s="294"/>
      <c r="H517" s="294"/>
      <c r="I517" s="294"/>
      <c r="J517" s="294"/>
      <c r="K517" s="294"/>
      <c r="L517" s="294"/>
      <c r="M517" s="294"/>
      <c r="N517" s="294"/>
      <c r="O517" s="294"/>
      <c r="P517" s="294"/>
      <c r="Q517" s="294"/>
      <c r="R517" s="294"/>
      <c r="S517" s="294"/>
      <c r="T517" s="294"/>
      <c r="U517" s="294"/>
      <c r="V517" s="294"/>
      <c r="W517" s="294"/>
      <c r="X517" s="294"/>
      <c r="Y517" s="294"/>
      <c r="Z517" s="294"/>
      <c r="AA517" s="294"/>
      <c r="AB517" s="294"/>
      <c r="AC517" s="294"/>
      <c r="AD517" s="294"/>
      <c r="AE517" s="294"/>
      <c r="AF517" s="294"/>
      <c r="AG517" s="294"/>
      <c r="AH517" s="294"/>
      <c r="AI517" s="294"/>
      <c r="AJ517" s="294"/>
      <c r="AK517" s="294"/>
      <c r="AL517" s="294"/>
      <c r="AM517" s="294"/>
      <c r="AN517" s="294"/>
      <c r="AO517" s="294"/>
      <c r="AP517" s="294"/>
      <c r="AQ517" s="294"/>
      <c r="AR517" s="294"/>
      <c r="AS517" s="294"/>
      <c r="AT517" s="294"/>
      <c r="AU517" s="294"/>
      <c r="AV517" s="294"/>
      <c r="AW517" s="176" t="str">
        <f>AV521</f>
        <v>unid</v>
      </c>
      <c r="AX517" s="177">
        <f>AS521</f>
        <v>21</v>
      </c>
    </row>
    <row r="518" spans="1:50" s="98" customFormat="1" ht="12.75">
      <c r="A518" s="175"/>
      <c r="B518" s="202"/>
      <c r="C518" s="202"/>
      <c r="D518" s="202"/>
      <c r="E518" s="202"/>
      <c r="F518" s="202"/>
      <c r="G518" s="202"/>
      <c r="H518" s="202"/>
      <c r="I518" s="202"/>
      <c r="J518" s="202"/>
      <c r="K518" s="202"/>
      <c r="L518" s="202"/>
      <c r="M518" s="202"/>
      <c r="N518" s="202"/>
      <c r="O518" s="202"/>
      <c r="P518" s="202"/>
      <c r="Q518" s="202"/>
      <c r="R518" s="202"/>
      <c r="S518" s="202"/>
      <c r="T518" s="202"/>
      <c r="U518" s="202"/>
      <c r="V518" s="202"/>
      <c r="W518" s="202"/>
      <c r="X518" s="202"/>
      <c r="Y518" s="202"/>
      <c r="Z518" s="202"/>
      <c r="AA518" s="202"/>
      <c r="AB518" s="202"/>
      <c r="AC518" s="202"/>
      <c r="AD518" s="202"/>
      <c r="AE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O518" s="202"/>
      <c r="AP518" s="202"/>
      <c r="AQ518" s="202"/>
      <c r="AR518" s="202"/>
      <c r="AS518" s="202"/>
      <c r="AT518" s="202"/>
      <c r="AU518" s="202"/>
      <c r="AV518" s="202"/>
      <c r="AW518" s="179"/>
      <c r="AX518" s="180"/>
    </row>
    <row r="519" spans="1:50" s="98" customFormat="1" ht="12.75">
      <c r="A519" s="175"/>
      <c r="B519" s="178"/>
      <c r="C519" s="178"/>
      <c r="D519" s="178"/>
      <c r="E519" s="178"/>
      <c r="F519" s="178"/>
      <c r="G519" s="178"/>
      <c r="H519" s="178"/>
      <c r="I519" s="178"/>
      <c r="J519" s="178"/>
      <c r="K519" s="178"/>
      <c r="L519" s="178"/>
      <c r="M519" s="178"/>
      <c r="N519" s="178"/>
      <c r="O519" s="295"/>
      <c r="P519" s="295"/>
      <c r="Q519" s="295"/>
      <c r="R519" s="243"/>
      <c r="S519" s="293"/>
      <c r="T519" s="293"/>
      <c r="U519" s="293"/>
      <c r="V519" s="293"/>
      <c r="W519" s="178"/>
      <c r="X519" s="178"/>
      <c r="Y519" s="178"/>
      <c r="Z519" s="178"/>
      <c r="AA519" s="178"/>
      <c r="AB519" s="178"/>
      <c r="AC519" s="178"/>
      <c r="AD519" s="178"/>
      <c r="AE519" s="178"/>
      <c r="AF519" s="296"/>
      <c r="AG519" s="296"/>
      <c r="AH519" s="296"/>
      <c r="AI519" s="178"/>
      <c r="AJ519" s="296"/>
      <c r="AK519" s="296"/>
      <c r="AL519" s="296"/>
      <c r="AM519" s="178"/>
      <c r="AN519" s="178"/>
      <c r="AO519" s="178"/>
      <c r="AP519" s="178"/>
      <c r="AQ519" s="182"/>
      <c r="AR519" s="243"/>
      <c r="AS519" s="293"/>
      <c r="AT519" s="293"/>
      <c r="AU519" s="293"/>
      <c r="AV519" s="186"/>
      <c r="AW519" s="182"/>
      <c r="AX519" s="180"/>
    </row>
    <row r="520" spans="1:50" s="98" customFormat="1" ht="12.75">
      <c r="A520" s="175"/>
      <c r="B520" s="185" t="s">
        <v>309</v>
      </c>
      <c r="C520" s="178"/>
      <c r="D520" s="178"/>
      <c r="E520" s="178"/>
      <c r="F520" s="178"/>
      <c r="G520" s="178"/>
      <c r="H520" s="178"/>
      <c r="I520" s="178"/>
      <c r="J520" s="178"/>
      <c r="K520" s="178"/>
      <c r="L520" s="178"/>
      <c r="M520" s="178"/>
      <c r="N520" s="178" t="s">
        <v>54</v>
      </c>
      <c r="O520" s="293">
        <v>21</v>
      </c>
      <c r="P520" s="293"/>
      <c r="Q520" s="293"/>
      <c r="R520" s="243" t="s">
        <v>56</v>
      </c>
      <c r="S520" s="293"/>
      <c r="T520" s="293"/>
      <c r="U520" s="293"/>
      <c r="V520" s="178"/>
      <c r="W520" s="293"/>
      <c r="X520" s="293"/>
      <c r="Y520" s="293"/>
      <c r="Z520" s="178"/>
      <c r="AA520" s="293"/>
      <c r="AB520" s="293"/>
      <c r="AC520" s="293"/>
      <c r="AD520" s="178"/>
      <c r="AE520" s="178"/>
      <c r="AF520" s="293"/>
      <c r="AG520" s="293"/>
      <c r="AH520" s="293"/>
      <c r="AI520" s="178"/>
      <c r="AJ520" s="293"/>
      <c r="AK520" s="293"/>
      <c r="AL520" s="293"/>
      <c r="AM520" s="178"/>
      <c r="AN520" s="178"/>
      <c r="AO520" s="178"/>
      <c r="AP520" s="178"/>
      <c r="AQ520" s="182"/>
      <c r="AR520" s="183" t="s">
        <v>57</v>
      </c>
      <c r="AS520" s="297">
        <f>(O520+S520+W520+AA520)</f>
        <v>21</v>
      </c>
      <c r="AT520" s="297"/>
      <c r="AU520" s="297"/>
      <c r="AV520" s="184" t="s">
        <v>308</v>
      </c>
      <c r="AW520" s="182"/>
      <c r="AX520" s="180"/>
    </row>
    <row r="521" spans="1:50" s="98" customFormat="1" ht="12.75">
      <c r="A521" s="17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2"/>
      <c r="AB521" s="185"/>
      <c r="AC521" s="185"/>
      <c r="AD521" s="185"/>
      <c r="AE521" s="185"/>
      <c r="AF521" s="185"/>
      <c r="AG521" s="185"/>
      <c r="AH521" s="185"/>
      <c r="AI521" s="185"/>
      <c r="AJ521" s="185"/>
      <c r="AK521" s="185"/>
      <c r="AL521" s="185"/>
      <c r="AM521" s="185"/>
      <c r="AN521" s="185" t="s">
        <v>58</v>
      </c>
      <c r="AO521" s="185"/>
      <c r="AP521" s="185"/>
      <c r="AQ521" s="182"/>
      <c r="AR521" s="243" t="s">
        <v>57</v>
      </c>
      <c r="AS521" s="293">
        <f>SUM(AS520:AU520)</f>
        <v>21</v>
      </c>
      <c r="AT521" s="293"/>
      <c r="AU521" s="293"/>
      <c r="AV521" s="186" t="str">
        <f>AV520</f>
        <v>unid</v>
      </c>
      <c r="AW521" s="182"/>
      <c r="AX521" s="180"/>
    </row>
    <row r="522" spans="1:50" s="98" customFormat="1" ht="12.75">
      <c r="A522" s="187"/>
      <c r="B522" s="211"/>
      <c r="C522" s="211"/>
      <c r="D522" s="211"/>
      <c r="E522" s="211"/>
      <c r="F522" s="211"/>
      <c r="G522" s="211"/>
      <c r="H522" s="211"/>
      <c r="I522" s="211"/>
      <c r="J522" s="211"/>
      <c r="K522" s="211"/>
      <c r="L522" s="211"/>
      <c r="M522" s="211"/>
      <c r="N522" s="211"/>
      <c r="O522" s="211"/>
      <c r="P522" s="211"/>
      <c r="Q522" s="211"/>
      <c r="R522" s="211"/>
      <c r="S522" s="211"/>
      <c r="T522" s="211"/>
      <c r="U522" s="211"/>
      <c r="V522" s="211"/>
      <c r="W522" s="211"/>
      <c r="X522" s="211"/>
      <c r="Y522" s="211"/>
      <c r="Z522" s="211"/>
      <c r="AA522" s="211"/>
      <c r="AB522" s="211"/>
      <c r="AC522" s="211"/>
      <c r="AD522" s="211"/>
      <c r="AE522" s="211"/>
      <c r="AF522" s="211"/>
      <c r="AG522" s="211"/>
      <c r="AH522" s="211"/>
      <c r="AI522" s="211"/>
      <c r="AJ522" s="211"/>
      <c r="AK522" s="211"/>
      <c r="AL522" s="211"/>
      <c r="AM522" s="211"/>
      <c r="AN522" s="211"/>
      <c r="AO522" s="211"/>
      <c r="AP522" s="211"/>
      <c r="AQ522" s="211"/>
      <c r="AR522" s="211"/>
      <c r="AS522" s="211"/>
      <c r="AT522" s="211"/>
      <c r="AU522" s="211"/>
      <c r="AV522" s="211"/>
      <c r="AW522" s="189"/>
      <c r="AX522" s="190"/>
    </row>
    <row r="523" spans="1:50" s="98" customFormat="1" ht="12.75">
      <c r="A523" s="225" t="s">
        <v>332</v>
      </c>
      <c r="B523" s="294" t="str">
        <f>' Plan Orç. Total'!D77</f>
        <v>RELE FOTOELETRICO P/ COMANDO DE ILUMINACAO EXTERNA 220V/1000W - FORNECIMENTO E INSTALACAO</v>
      </c>
      <c r="C523" s="294"/>
      <c r="D523" s="294"/>
      <c r="E523" s="294"/>
      <c r="F523" s="294"/>
      <c r="G523" s="294"/>
      <c r="H523" s="294"/>
      <c r="I523" s="294"/>
      <c r="J523" s="294"/>
      <c r="K523" s="294"/>
      <c r="L523" s="294"/>
      <c r="M523" s="294"/>
      <c r="N523" s="294"/>
      <c r="O523" s="294"/>
      <c r="P523" s="294"/>
      <c r="Q523" s="294"/>
      <c r="R523" s="294"/>
      <c r="S523" s="294"/>
      <c r="T523" s="294"/>
      <c r="U523" s="294"/>
      <c r="V523" s="294"/>
      <c r="W523" s="294"/>
      <c r="X523" s="294"/>
      <c r="Y523" s="294"/>
      <c r="Z523" s="294"/>
      <c r="AA523" s="294"/>
      <c r="AB523" s="294"/>
      <c r="AC523" s="294"/>
      <c r="AD523" s="294"/>
      <c r="AE523" s="294"/>
      <c r="AF523" s="294"/>
      <c r="AG523" s="294"/>
      <c r="AH523" s="294"/>
      <c r="AI523" s="294"/>
      <c r="AJ523" s="294"/>
      <c r="AK523" s="294"/>
      <c r="AL523" s="294"/>
      <c r="AM523" s="294"/>
      <c r="AN523" s="294"/>
      <c r="AO523" s="294"/>
      <c r="AP523" s="294"/>
      <c r="AQ523" s="294"/>
      <c r="AR523" s="294"/>
      <c r="AS523" s="294"/>
      <c r="AT523" s="294"/>
      <c r="AU523" s="294"/>
      <c r="AV523" s="294"/>
      <c r="AW523" s="176" t="str">
        <f>AV527</f>
        <v>unid</v>
      </c>
      <c r="AX523" s="177">
        <f>AS527</f>
        <v>2</v>
      </c>
    </row>
    <row r="524" spans="1:50" s="98" customFormat="1" ht="12.75">
      <c r="A524" s="175"/>
      <c r="B524" s="202"/>
      <c r="C524" s="202"/>
      <c r="D524" s="202"/>
      <c r="E524" s="202"/>
      <c r="F524" s="202"/>
      <c r="G524" s="202"/>
      <c r="H524" s="202"/>
      <c r="I524" s="202"/>
      <c r="J524" s="202"/>
      <c r="K524" s="202"/>
      <c r="L524" s="202"/>
      <c r="M524" s="202"/>
      <c r="N524" s="202"/>
      <c r="O524" s="202"/>
      <c r="P524" s="202"/>
      <c r="Q524" s="202"/>
      <c r="R524" s="202"/>
      <c r="S524" s="202"/>
      <c r="T524" s="202"/>
      <c r="U524" s="202"/>
      <c r="V524" s="202"/>
      <c r="W524" s="202"/>
      <c r="X524" s="202"/>
      <c r="Y524" s="202"/>
      <c r="Z524" s="202"/>
      <c r="AA524" s="202"/>
      <c r="AB524" s="202"/>
      <c r="AC524" s="202"/>
      <c r="AD524" s="202"/>
      <c r="AE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O524" s="202"/>
      <c r="AP524" s="202"/>
      <c r="AQ524" s="202"/>
      <c r="AR524" s="202"/>
      <c r="AS524" s="202"/>
      <c r="AT524" s="202"/>
      <c r="AU524" s="202"/>
      <c r="AV524" s="202"/>
      <c r="AW524" s="179"/>
      <c r="AX524" s="180"/>
    </row>
    <row r="525" spans="1:50" s="98" customFormat="1" ht="12.75">
      <c r="A525" s="175"/>
      <c r="B525" s="178"/>
      <c r="C525" s="178"/>
      <c r="D525" s="178"/>
      <c r="E525" s="178"/>
      <c r="F525" s="178"/>
      <c r="G525" s="178"/>
      <c r="H525" s="178"/>
      <c r="I525" s="178"/>
      <c r="J525" s="178"/>
      <c r="K525" s="178"/>
      <c r="L525" s="178"/>
      <c r="M525" s="178"/>
      <c r="N525" s="178"/>
      <c r="O525" s="295"/>
      <c r="P525" s="295"/>
      <c r="Q525" s="295"/>
      <c r="R525" s="246"/>
      <c r="S525" s="293"/>
      <c r="T525" s="293"/>
      <c r="U525" s="293"/>
      <c r="V525" s="293"/>
      <c r="W525" s="178"/>
      <c r="X525" s="178"/>
      <c r="Y525" s="178"/>
      <c r="Z525" s="178"/>
      <c r="AA525" s="178"/>
      <c r="AB525" s="178"/>
      <c r="AC525" s="178"/>
      <c r="AD525" s="178"/>
      <c r="AE525" s="178"/>
      <c r="AF525" s="296"/>
      <c r="AG525" s="296"/>
      <c r="AH525" s="296"/>
      <c r="AI525" s="178"/>
      <c r="AJ525" s="296"/>
      <c r="AK525" s="296"/>
      <c r="AL525" s="296"/>
      <c r="AM525" s="178"/>
      <c r="AN525" s="178"/>
      <c r="AO525" s="178"/>
      <c r="AP525" s="178"/>
      <c r="AQ525" s="182"/>
      <c r="AR525" s="246"/>
      <c r="AS525" s="293"/>
      <c r="AT525" s="293"/>
      <c r="AU525" s="293"/>
      <c r="AV525" s="186"/>
      <c r="AW525" s="182"/>
      <c r="AX525" s="180"/>
    </row>
    <row r="526" spans="1:50" s="98" customFormat="1" ht="12.75">
      <c r="A526" s="175"/>
      <c r="B526" s="185" t="s">
        <v>309</v>
      </c>
      <c r="C526" s="178"/>
      <c r="D526" s="178"/>
      <c r="E526" s="178"/>
      <c r="F526" s="178"/>
      <c r="G526" s="178"/>
      <c r="H526" s="178"/>
      <c r="I526" s="178"/>
      <c r="J526" s="178"/>
      <c r="K526" s="178"/>
      <c r="L526" s="178"/>
      <c r="M526" s="178"/>
      <c r="N526" s="178" t="s">
        <v>54</v>
      </c>
      <c r="O526" s="293">
        <v>2</v>
      </c>
      <c r="P526" s="293"/>
      <c r="Q526" s="293"/>
      <c r="R526" s="246" t="s">
        <v>56</v>
      </c>
      <c r="S526" s="293"/>
      <c r="T526" s="293"/>
      <c r="U526" s="293"/>
      <c r="V526" s="178"/>
      <c r="W526" s="293"/>
      <c r="X526" s="293"/>
      <c r="Y526" s="293"/>
      <c r="Z526" s="178"/>
      <c r="AA526" s="293"/>
      <c r="AB526" s="293"/>
      <c r="AC526" s="293"/>
      <c r="AD526" s="178"/>
      <c r="AE526" s="178"/>
      <c r="AF526" s="293"/>
      <c r="AG526" s="293"/>
      <c r="AH526" s="293"/>
      <c r="AI526" s="178"/>
      <c r="AJ526" s="293"/>
      <c r="AK526" s="293"/>
      <c r="AL526" s="293"/>
      <c r="AM526" s="178"/>
      <c r="AN526" s="178"/>
      <c r="AO526" s="178"/>
      <c r="AP526" s="178"/>
      <c r="AQ526" s="182"/>
      <c r="AR526" s="183" t="s">
        <v>57</v>
      </c>
      <c r="AS526" s="297">
        <f>(O526+S526+W526+AA526)</f>
        <v>2</v>
      </c>
      <c r="AT526" s="297"/>
      <c r="AU526" s="297"/>
      <c r="AV526" s="184" t="s">
        <v>308</v>
      </c>
      <c r="AW526" s="182"/>
      <c r="AX526" s="180"/>
    </row>
    <row r="527" spans="1:50" s="98" customFormat="1" ht="12.75">
      <c r="A527" s="17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2"/>
      <c r="AB527" s="185"/>
      <c r="AC527" s="185"/>
      <c r="AD527" s="185"/>
      <c r="AE527" s="185"/>
      <c r="AF527" s="185"/>
      <c r="AG527" s="185"/>
      <c r="AH527" s="185"/>
      <c r="AI527" s="185"/>
      <c r="AJ527" s="185"/>
      <c r="AK527" s="185"/>
      <c r="AL527" s="185"/>
      <c r="AM527" s="185"/>
      <c r="AN527" s="185" t="s">
        <v>58</v>
      </c>
      <c r="AO527" s="185"/>
      <c r="AP527" s="185"/>
      <c r="AQ527" s="182"/>
      <c r="AR527" s="246" t="s">
        <v>57</v>
      </c>
      <c r="AS527" s="293">
        <f>SUM(AS526:AU526)</f>
        <v>2</v>
      </c>
      <c r="AT527" s="293"/>
      <c r="AU527" s="293"/>
      <c r="AV527" s="186" t="str">
        <f>AV526</f>
        <v>unid</v>
      </c>
      <c r="AW527" s="182"/>
      <c r="AX527" s="180"/>
    </row>
    <row r="528" spans="1:50" s="98" customFormat="1" ht="12.75">
      <c r="A528" s="187"/>
      <c r="B528" s="211"/>
      <c r="C528" s="211"/>
      <c r="D528" s="211"/>
      <c r="E528" s="211"/>
      <c r="F528" s="211"/>
      <c r="G528" s="211"/>
      <c r="H528" s="211"/>
      <c r="I528" s="211"/>
      <c r="J528" s="211"/>
      <c r="K528" s="211"/>
      <c r="L528" s="211"/>
      <c r="M528" s="211"/>
      <c r="N528" s="211"/>
      <c r="O528" s="211"/>
      <c r="P528" s="211"/>
      <c r="Q528" s="211"/>
      <c r="R528" s="211"/>
      <c r="S528" s="211"/>
      <c r="T528" s="211"/>
      <c r="U528" s="211"/>
      <c r="V528" s="211"/>
      <c r="W528" s="211"/>
      <c r="X528" s="211"/>
      <c r="Y528" s="211"/>
      <c r="Z528" s="211"/>
      <c r="AA528" s="211"/>
      <c r="AB528" s="211"/>
      <c r="AC528" s="211"/>
      <c r="AD528" s="211"/>
      <c r="AE528" s="211"/>
      <c r="AF528" s="211"/>
      <c r="AG528" s="211"/>
      <c r="AH528" s="211"/>
      <c r="AI528" s="211"/>
      <c r="AJ528" s="211"/>
      <c r="AK528" s="211"/>
      <c r="AL528" s="211"/>
      <c r="AM528" s="211"/>
      <c r="AN528" s="211"/>
      <c r="AO528" s="211"/>
      <c r="AP528" s="211"/>
      <c r="AQ528" s="211"/>
      <c r="AR528" s="211"/>
      <c r="AS528" s="211"/>
      <c r="AT528" s="211"/>
      <c r="AU528" s="211"/>
      <c r="AV528" s="211"/>
      <c r="AW528" s="189"/>
      <c r="AX528" s="190"/>
    </row>
    <row r="529" spans="1:50" ht="12.75">
      <c r="A529" s="172" t="s">
        <v>129</v>
      </c>
      <c r="B529" s="301" t="str">
        <f>' Plan Orç. Total'!D80</f>
        <v>BASES DE CONCRETO BANCOS, LIXEIRAS, EQUIPAMENTOS, PERGOLADOS E ILUMINAÇÃO</v>
      </c>
      <c r="C529" s="301"/>
      <c r="D529" s="301"/>
      <c r="E529" s="301"/>
      <c r="F529" s="301"/>
      <c r="G529" s="301"/>
      <c r="H529" s="301"/>
      <c r="I529" s="301"/>
      <c r="J529" s="301"/>
      <c r="K529" s="301"/>
      <c r="L529" s="301"/>
      <c r="M529" s="301"/>
      <c r="N529" s="301"/>
      <c r="O529" s="301"/>
      <c r="P529" s="301"/>
      <c r="Q529" s="301"/>
      <c r="R529" s="301"/>
      <c r="S529" s="301"/>
      <c r="T529" s="301"/>
      <c r="U529" s="301"/>
      <c r="V529" s="301"/>
      <c r="W529" s="301"/>
      <c r="X529" s="301"/>
      <c r="Y529" s="301"/>
      <c r="Z529" s="301"/>
      <c r="AA529" s="301"/>
      <c r="AB529" s="301"/>
      <c r="AC529" s="301"/>
      <c r="AD529" s="301"/>
      <c r="AE529" s="301"/>
      <c r="AF529" s="301"/>
      <c r="AG529" s="301"/>
      <c r="AH529" s="301"/>
      <c r="AI529" s="301"/>
      <c r="AJ529" s="301"/>
      <c r="AK529" s="301"/>
      <c r="AL529" s="301"/>
      <c r="AM529" s="301"/>
      <c r="AN529" s="301"/>
      <c r="AO529" s="301"/>
      <c r="AP529" s="301"/>
      <c r="AQ529" s="301"/>
      <c r="AR529" s="301"/>
      <c r="AS529" s="301"/>
      <c r="AT529" s="301"/>
      <c r="AU529" s="301"/>
      <c r="AV529" s="301"/>
      <c r="AW529" s="173"/>
      <c r="AX529" s="174"/>
    </row>
    <row r="530" spans="1:50" s="98" customFormat="1" ht="12.75">
      <c r="A530" s="175" t="s">
        <v>131</v>
      </c>
      <c r="B530" s="294" t="str">
        <f>' Plan Orç. Total'!D81</f>
        <v>FABRICAÇÃO, MONTAGEM E DESMONTAGEM DE FORMA PARA RADIER, EM MADEIRA SERRADA, 4 UTILIZAÇÕES. AF_09/2017</v>
      </c>
      <c r="C530" s="294"/>
      <c r="D530" s="294"/>
      <c r="E530" s="294"/>
      <c r="F530" s="294"/>
      <c r="G530" s="294"/>
      <c r="H530" s="294"/>
      <c r="I530" s="294"/>
      <c r="J530" s="294"/>
      <c r="K530" s="294"/>
      <c r="L530" s="294"/>
      <c r="M530" s="294"/>
      <c r="N530" s="294"/>
      <c r="O530" s="294"/>
      <c r="P530" s="294"/>
      <c r="Q530" s="294"/>
      <c r="R530" s="294"/>
      <c r="S530" s="294"/>
      <c r="T530" s="294"/>
      <c r="U530" s="294"/>
      <c r="V530" s="294"/>
      <c r="W530" s="294"/>
      <c r="X530" s="294"/>
      <c r="Y530" s="294"/>
      <c r="Z530" s="294"/>
      <c r="AA530" s="294"/>
      <c r="AB530" s="294"/>
      <c r="AC530" s="294"/>
      <c r="AD530" s="294"/>
      <c r="AE530" s="294"/>
      <c r="AF530" s="294"/>
      <c r="AG530" s="294"/>
      <c r="AH530" s="294"/>
      <c r="AI530" s="294"/>
      <c r="AJ530" s="294"/>
      <c r="AK530" s="294"/>
      <c r="AL530" s="294"/>
      <c r="AM530" s="294"/>
      <c r="AN530" s="294"/>
      <c r="AO530" s="294"/>
      <c r="AP530" s="294"/>
      <c r="AQ530" s="294"/>
      <c r="AR530" s="294"/>
      <c r="AS530" s="294"/>
      <c r="AT530" s="294"/>
      <c r="AU530" s="294"/>
      <c r="AV530" s="294"/>
      <c r="AW530" s="176" t="str">
        <f>AV539</f>
        <v>m²</v>
      </c>
      <c r="AX530" s="177">
        <f>AS539</f>
        <v>28.160000000000004</v>
      </c>
    </row>
    <row r="531" spans="1:50" s="98" customFormat="1" ht="12.75">
      <c r="A531" s="175"/>
      <c r="B531" s="202"/>
      <c r="C531" s="202"/>
      <c r="D531" s="202"/>
      <c r="E531" s="202"/>
      <c r="F531" s="202"/>
      <c r="G531" s="202"/>
      <c r="H531" s="202"/>
      <c r="I531" s="202"/>
      <c r="J531" s="202"/>
      <c r="K531" s="202"/>
      <c r="L531" s="202"/>
      <c r="M531" s="202"/>
      <c r="N531" s="202"/>
      <c r="O531" s="202"/>
      <c r="P531" s="202"/>
      <c r="Q531" s="202"/>
      <c r="R531" s="202"/>
      <c r="S531" s="202"/>
      <c r="T531" s="202"/>
      <c r="U531" s="202"/>
      <c r="V531" s="202"/>
      <c r="W531" s="202"/>
      <c r="X531" s="202"/>
      <c r="Y531" s="202"/>
      <c r="Z531" s="202"/>
      <c r="AA531" s="202"/>
      <c r="AB531" s="202"/>
      <c r="AC531" s="202"/>
      <c r="AD531" s="202"/>
      <c r="AE531" s="202"/>
      <c r="AF531" s="202"/>
      <c r="AG531" s="202"/>
      <c r="AH531" s="202"/>
      <c r="AI531" s="202"/>
      <c r="AJ531" s="202"/>
      <c r="AK531" s="202"/>
      <c r="AL531" s="202"/>
      <c r="AM531" s="202"/>
      <c r="AN531" s="202"/>
      <c r="AO531" s="202"/>
      <c r="AP531" s="202"/>
      <c r="AQ531" s="202"/>
      <c r="AR531" s="202"/>
      <c r="AS531" s="202"/>
      <c r="AT531" s="202"/>
      <c r="AU531" s="202"/>
      <c r="AV531" s="202"/>
      <c r="AW531" s="179"/>
      <c r="AX531" s="180"/>
    </row>
    <row r="532" spans="1:50" s="98" customFormat="1" ht="12.75" customHeight="1">
      <c r="A532" s="175"/>
      <c r="B532" s="178"/>
      <c r="C532" s="178"/>
      <c r="D532" s="178"/>
      <c r="E532" s="178"/>
      <c r="F532" s="178"/>
      <c r="G532" s="178"/>
      <c r="H532" s="178"/>
      <c r="I532" s="178"/>
      <c r="J532" s="178"/>
      <c r="K532" s="178"/>
      <c r="L532" s="178"/>
      <c r="M532" s="178"/>
      <c r="N532" s="178"/>
      <c r="O532" s="295"/>
      <c r="P532" s="295"/>
      <c r="Q532" s="295"/>
      <c r="R532" s="214"/>
      <c r="S532" s="293" t="s">
        <v>172</v>
      </c>
      <c r="T532" s="293"/>
      <c r="U532" s="293"/>
      <c r="V532" s="293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296" t="s">
        <v>173</v>
      </c>
      <c r="AG532" s="296"/>
      <c r="AH532" s="296"/>
      <c r="AI532" s="178"/>
      <c r="AJ532" s="296" t="s">
        <v>233</v>
      </c>
      <c r="AK532" s="296"/>
      <c r="AL532" s="296"/>
      <c r="AM532" s="178"/>
      <c r="AN532" s="178"/>
      <c r="AO532" s="178"/>
      <c r="AP532" s="178"/>
      <c r="AQ532" s="182"/>
      <c r="AR532" s="214"/>
      <c r="AS532" s="293"/>
      <c r="AT532" s="293"/>
      <c r="AU532" s="293"/>
      <c r="AV532" s="186"/>
      <c r="AW532" s="182"/>
      <c r="AX532" s="180"/>
    </row>
    <row r="533" spans="1:50" s="98" customFormat="1" ht="12.75">
      <c r="A533" s="175"/>
      <c r="B533" s="185" t="s">
        <v>234</v>
      </c>
      <c r="C533" s="178"/>
      <c r="D533" s="178"/>
      <c r="E533" s="178"/>
      <c r="F533" s="178"/>
      <c r="G533" s="178"/>
      <c r="H533" s="178"/>
      <c r="I533" s="178"/>
      <c r="J533" s="178"/>
      <c r="K533" s="178"/>
      <c r="L533" s="178"/>
      <c r="M533" s="178"/>
      <c r="N533" s="178" t="s">
        <v>54</v>
      </c>
      <c r="O533" s="293">
        <v>0.3</v>
      </c>
      <c r="P533" s="293"/>
      <c r="Q533" s="293"/>
      <c r="R533" s="214" t="s">
        <v>168</v>
      </c>
      <c r="S533" s="293">
        <v>0.3</v>
      </c>
      <c r="T533" s="293"/>
      <c r="U533" s="293"/>
      <c r="V533" s="178" t="s">
        <v>168</v>
      </c>
      <c r="W533" s="293">
        <v>0.3</v>
      </c>
      <c r="X533" s="293"/>
      <c r="Y533" s="293"/>
      <c r="Z533" s="178" t="s">
        <v>168</v>
      </c>
      <c r="AA533" s="293">
        <v>0.3</v>
      </c>
      <c r="AB533" s="293"/>
      <c r="AC533" s="293"/>
      <c r="AD533" s="178" t="s">
        <v>56</v>
      </c>
      <c r="AE533" s="178" t="s">
        <v>55</v>
      </c>
      <c r="AF533" s="293">
        <v>0.1</v>
      </c>
      <c r="AG533" s="293"/>
      <c r="AH533" s="293"/>
      <c r="AI533" s="178" t="s">
        <v>55</v>
      </c>
      <c r="AJ533" s="293">
        <v>12</v>
      </c>
      <c r="AK533" s="293"/>
      <c r="AL533" s="293"/>
      <c r="AM533" s="178"/>
      <c r="AN533" s="178"/>
      <c r="AO533" s="178"/>
      <c r="AP533" s="178"/>
      <c r="AQ533" s="182"/>
      <c r="AR533" s="214" t="s">
        <v>57</v>
      </c>
      <c r="AS533" s="293">
        <f t="shared" ref="AS533:AS538" si="12">(O533+S533+W533+AA533)*AF533*AJ533</f>
        <v>1.44</v>
      </c>
      <c r="AT533" s="293"/>
      <c r="AU533" s="293"/>
      <c r="AV533" s="186" t="s">
        <v>53</v>
      </c>
      <c r="AW533" s="182"/>
      <c r="AX533" s="180"/>
    </row>
    <row r="534" spans="1:50" s="98" customFormat="1" ht="12.75">
      <c r="A534" s="175"/>
      <c r="B534" s="185" t="s">
        <v>237</v>
      </c>
      <c r="C534" s="178"/>
      <c r="D534" s="178"/>
      <c r="E534" s="178"/>
      <c r="F534" s="178"/>
      <c r="G534" s="178"/>
      <c r="H534" s="178"/>
      <c r="I534" s="178"/>
      <c r="J534" s="178"/>
      <c r="K534" s="178"/>
      <c r="L534" s="178"/>
      <c r="M534" s="178"/>
      <c r="N534" s="178" t="s">
        <v>54</v>
      </c>
      <c r="O534" s="293">
        <v>1.5</v>
      </c>
      <c r="P534" s="293"/>
      <c r="Q534" s="293"/>
      <c r="R534" s="214" t="s">
        <v>168</v>
      </c>
      <c r="S534" s="293">
        <v>1.5</v>
      </c>
      <c r="T534" s="293"/>
      <c r="U534" s="293"/>
      <c r="V534" s="178" t="s">
        <v>168</v>
      </c>
      <c r="W534" s="293">
        <v>0.4</v>
      </c>
      <c r="X534" s="293"/>
      <c r="Y534" s="293"/>
      <c r="Z534" s="178" t="s">
        <v>168</v>
      </c>
      <c r="AA534" s="293">
        <v>0.4</v>
      </c>
      <c r="AB534" s="293"/>
      <c r="AC534" s="293"/>
      <c r="AD534" s="178" t="s">
        <v>56</v>
      </c>
      <c r="AE534" s="178" t="s">
        <v>55</v>
      </c>
      <c r="AF534" s="293">
        <v>0.1</v>
      </c>
      <c r="AG534" s="293"/>
      <c r="AH534" s="293"/>
      <c r="AI534" s="178" t="s">
        <v>55</v>
      </c>
      <c r="AJ534" s="293">
        <v>10</v>
      </c>
      <c r="AK534" s="293"/>
      <c r="AL534" s="293"/>
      <c r="AM534" s="178"/>
      <c r="AN534" s="178"/>
      <c r="AO534" s="178"/>
      <c r="AP534" s="178"/>
      <c r="AQ534" s="182"/>
      <c r="AR534" s="214" t="s">
        <v>57</v>
      </c>
      <c r="AS534" s="293">
        <f t="shared" si="12"/>
        <v>3.8</v>
      </c>
      <c r="AT534" s="293"/>
      <c r="AU534" s="293"/>
      <c r="AV534" s="186" t="s">
        <v>53</v>
      </c>
      <c r="AW534" s="182"/>
      <c r="AX534" s="180"/>
    </row>
    <row r="535" spans="1:50" s="98" customFormat="1" ht="12.75">
      <c r="A535" s="175"/>
      <c r="B535" s="185" t="s">
        <v>235</v>
      </c>
      <c r="C535" s="178"/>
      <c r="D535" s="178"/>
      <c r="E535" s="178"/>
      <c r="F535" s="178"/>
      <c r="G535" s="178"/>
      <c r="H535" s="178"/>
      <c r="I535" s="178"/>
      <c r="J535" s="178"/>
      <c r="K535" s="178"/>
      <c r="L535" s="178"/>
      <c r="M535" s="178"/>
      <c r="N535" s="178" t="s">
        <v>54</v>
      </c>
      <c r="O535" s="293">
        <v>0.3</v>
      </c>
      <c r="P535" s="293"/>
      <c r="Q535" s="293"/>
      <c r="R535" s="214" t="s">
        <v>168</v>
      </c>
      <c r="S535" s="293">
        <v>0.3</v>
      </c>
      <c r="T535" s="293"/>
      <c r="U535" s="293"/>
      <c r="V535" s="178" t="s">
        <v>168</v>
      </c>
      <c r="W535" s="293">
        <v>0.3</v>
      </c>
      <c r="X535" s="293"/>
      <c r="Y535" s="293"/>
      <c r="Z535" s="178" t="s">
        <v>168</v>
      </c>
      <c r="AA535" s="293">
        <v>0.3</v>
      </c>
      <c r="AB535" s="293"/>
      <c r="AC535" s="293"/>
      <c r="AD535" s="178" t="s">
        <v>56</v>
      </c>
      <c r="AE535" s="178" t="s">
        <v>55</v>
      </c>
      <c r="AF535" s="293">
        <v>0.1</v>
      </c>
      <c r="AG535" s="293"/>
      <c r="AH535" s="293"/>
      <c r="AI535" s="178" t="s">
        <v>55</v>
      </c>
      <c r="AJ535" s="293">
        <v>21</v>
      </c>
      <c r="AK535" s="293"/>
      <c r="AL535" s="293"/>
      <c r="AM535" s="178"/>
      <c r="AN535" s="178"/>
      <c r="AO535" s="178"/>
      <c r="AP535" s="178"/>
      <c r="AQ535" s="182"/>
      <c r="AR535" s="214" t="s">
        <v>57</v>
      </c>
      <c r="AS535" s="293">
        <f t="shared" si="12"/>
        <v>2.52</v>
      </c>
      <c r="AT535" s="293"/>
      <c r="AU535" s="293"/>
      <c r="AV535" s="186" t="s">
        <v>53</v>
      </c>
      <c r="AW535" s="182"/>
      <c r="AX535" s="180"/>
    </row>
    <row r="536" spans="1:50" s="98" customFormat="1" ht="12.75">
      <c r="A536" s="175"/>
      <c r="B536" s="185" t="s">
        <v>236</v>
      </c>
      <c r="C536" s="178"/>
      <c r="D536" s="178"/>
      <c r="E536" s="178"/>
      <c r="F536" s="178"/>
      <c r="G536" s="178"/>
      <c r="H536" s="178"/>
      <c r="I536" s="178"/>
      <c r="J536" s="178"/>
      <c r="K536" s="178"/>
      <c r="L536" s="178"/>
      <c r="M536" s="178"/>
      <c r="N536" s="178" t="s">
        <v>54</v>
      </c>
      <c r="O536" s="293">
        <v>4.3</v>
      </c>
      <c r="P536" s="293"/>
      <c r="Q536" s="293"/>
      <c r="R536" s="214" t="s">
        <v>168</v>
      </c>
      <c r="S536" s="293">
        <v>4.3</v>
      </c>
      <c r="T536" s="293"/>
      <c r="U536" s="293"/>
      <c r="V536" s="178" t="s">
        <v>168</v>
      </c>
      <c r="W536" s="293">
        <v>4.3</v>
      </c>
      <c r="X536" s="293"/>
      <c r="Y536" s="293"/>
      <c r="Z536" s="178" t="s">
        <v>168</v>
      </c>
      <c r="AA536" s="293">
        <v>4.3</v>
      </c>
      <c r="AB536" s="293"/>
      <c r="AC536" s="293"/>
      <c r="AD536" s="178" t="s">
        <v>56</v>
      </c>
      <c r="AE536" s="178" t="s">
        <v>55</v>
      </c>
      <c r="AF536" s="293">
        <v>0.1</v>
      </c>
      <c r="AG536" s="293"/>
      <c r="AH536" s="293"/>
      <c r="AI536" s="178" t="s">
        <v>55</v>
      </c>
      <c r="AJ536" s="293">
        <v>10</v>
      </c>
      <c r="AK536" s="293"/>
      <c r="AL536" s="293"/>
      <c r="AM536" s="178"/>
      <c r="AN536" s="178"/>
      <c r="AO536" s="178"/>
      <c r="AP536" s="178"/>
      <c r="AQ536" s="182"/>
      <c r="AR536" s="214" t="s">
        <v>57</v>
      </c>
      <c r="AS536" s="293">
        <f t="shared" si="12"/>
        <v>17.2</v>
      </c>
      <c r="AT536" s="293"/>
      <c r="AU536" s="293"/>
      <c r="AV536" s="186" t="s">
        <v>53</v>
      </c>
      <c r="AW536" s="182"/>
      <c r="AX536" s="180"/>
    </row>
    <row r="537" spans="1:50" s="98" customFormat="1" ht="12.75">
      <c r="A537" s="175"/>
      <c r="B537" s="185" t="s">
        <v>238</v>
      </c>
      <c r="C537" s="178"/>
      <c r="D537" s="178"/>
      <c r="E537" s="178"/>
      <c r="F537" s="178"/>
      <c r="G537" s="178"/>
      <c r="H537" s="178"/>
      <c r="I537" s="178"/>
      <c r="J537" s="178"/>
      <c r="K537" s="178"/>
      <c r="L537" s="178"/>
      <c r="M537" s="178"/>
      <c r="N537" s="178" t="s">
        <v>54</v>
      </c>
      <c r="O537" s="293">
        <v>0.2</v>
      </c>
      <c r="P537" s="293"/>
      <c r="Q537" s="293"/>
      <c r="R537" s="214" t="s">
        <v>168</v>
      </c>
      <c r="S537" s="293">
        <v>0.2</v>
      </c>
      <c r="T537" s="293"/>
      <c r="U537" s="293"/>
      <c r="V537" s="178" t="s">
        <v>168</v>
      </c>
      <c r="W537" s="293">
        <v>0.2</v>
      </c>
      <c r="X537" s="293"/>
      <c r="Y537" s="293"/>
      <c r="Z537" s="178" t="s">
        <v>168</v>
      </c>
      <c r="AA537" s="293">
        <v>0.2</v>
      </c>
      <c r="AB537" s="293"/>
      <c r="AC537" s="293"/>
      <c r="AD537" s="178" t="s">
        <v>56</v>
      </c>
      <c r="AE537" s="178" t="s">
        <v>55</v>
      </c>
      <c r="AF537" s="293">
        <v>0.1</v>
      </c>
      <c r="AG537" s="293"/>
      <c r="AH537" s="293"/>
      <c r="AI537" s="178" t="s">
        <v>55</v>
      </c>
      <c r="AJ537" s="293">
        <v>10</v>
      </c>
      <c r="AK537" s="293"/>
      <c r="AL537" s="293"/>
      <c r="AM537" s="178"/>
      <c r="AN537" s="178"/>
      <c r="AO537" s="178"/>
      <c r="AP537" s="178"/>
      <c r="AQ537" s="182"/>
      <c r="AR537" s="214" t="s">
        <v>57</v>
      </c>
      <c r="AS537" s="293">
        <f t="shared" si="12"/>
        <v>0.80000000000000016</v>
      </c>
      <c r="AT537" s="293"/>
      <c r="AU537" s="293"/>
      <c r="AV537" s="186" t="s">
        <v>53</v>
      </c>
      <c r="AW537" s="182"/>
      <c r="AX537" s="180"/>
    </row>
    <row r="538" spans="1:50" s="98" customFormat="1" ht="12.75">
      <c r="A538" s="175"/>
      <c r="B538" s="185" t="s">
        <v>239</v>
      </c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 t="s">
        <v>54</v>
      </c>
      <c r="O538" s="293">
        <v>0.2</v>
      </c>
      <c r="P538" s="293"/>
      <c r="Q538" s="293"/>
      <c r="R538" s="214" t="s">
        <v>168</v>
      </c>
      <c r="S538" s="293">
        <v>0.2</v>
      </c>
      <c r="T538" s="293"/>
      <c r="U538" s="293"/>
      <c r="V538" s="178" t="s">
        <v>168</v>
      </c>
      <c r="W538" s="293">
        <v>0.2</v>
      </c>
      <c r="X538" s="293"/>
      <c r="Y538" s="293"/>
      <c r="Z538" s="178" t="s">
        <v>168</v>
      </c>
      <c r="AA538" s="293">
        <v>0.2</v>
      </c>
      <c r="AB538" s="293"/>
      <c r="AC538" s="293"/>
      <c r="AD538" s="178" t="s">
        <v>56</v>
      </c>
      <c r="AE538" s="178" t="s">
        <v>55</v>
      </c>
      <c r="AF538" s="293">
        <v>0.1</v>
      </c>
      <c r="AG538" s="293"/>
      <c r="AH538" s="293"/>
      <c r="AI538" s="178" t="s">
        <v>55</v>
      </c>
      <c r="AJ538" s="293">
        <v>30</v>
      </c>
      <c r="AK538" s="293"/>
      <c r="AL538" s="293"/>
      <c r="AM538" s="178"/>
      <c r="AN538" s="178"/>
      <c r="AO538" s="178"/>
      <c r="AP538" s="178"/>
      <c r="AQ538" s="182"/>
      <c r="AR538" s="183" t="s">
        <v>57</v>
      </c>
      <c r="AS538" s="297">
        <f t="shared" si="12"/>
        <v>2.4000000000000004</v>
      </c>
      <c r="AT538" s="297"/>
      <c r="AU538" s="297"/>
      <c r="AV538" s="184" t="s">
        <v>53</v>
      </c>
      <c r="AW538" s="182"/>
      <c r="AX538" s="180"/>
    </row>
    <row r="539" spans="1:50" s="98" customFormat="1" ht="12.75">
      <c r="A539" s="17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2"/>
      <c r="AB539" s="185"/>
      <c r="AC539" s="185"/>
      <c r="AD539" s="185"/>
      <c r="AE539" s="185"/>
      <c r="AF539" s="185"/>
      <c r="AG539" s="185"/>
      <c r="AH539" s="185"/>
      <c r="AI539" s="185"/>
      <c r="AJ539" s="185"/>
      <c r="AK539" s="185"/>
      <c r="AL539" s="185"/>
      <c r="AM539" s="185"/>
      <c r="AN539" s="185" t="s">
        <v>58</v>
      </c>
      <c r="AO539" s="185"/>
      <c r="AP539" s="185"/>
      <c r="AQ539" s="182"/>
      <c r="AR539" s="214" t="s">
        <v>57</v>
      </c>
      <c r="AS539" s="293">
        <f>SUM(AS533:AU538)</f>
        <v>28.160000000000004</v>
      </c>
      <c r="AT539" s="293"/>
      <c r="AU539" s="293"/>
      <c r="AV539" s="186" t="str">
        <f>AV538</f>
        <v>m²</v>
      </c>
      <c r="AW539" s="182"/>
      <c r="AX539" s="180"/>
    </row>
    <row r="540" spans="1:50" s="98" customFormat="1" ht="12.75">
      <c r="A540" s="187"/>
      <c r="B540" s="202"/>
      <c r="C540" s="202"/>
      <c r="D540" s="202"/>
      <c r="E540" s="202"/>
      <c r="F540" s="202"/>
      <c r="G540" s="202"/>
      <c r="H540" s="202"/>
      <c r="I540" s="202"/>
      <c r="J540" s="202"/>
      <c r="K540" s="202"/>
      <c r="L540" s="202"/>
      <c r="M540" s="202"/>
      <c r="N540" s="202"/>
      <c r="O540" s="202"/>
      <c r="P540" s="202"/>
      <c r="Q540" s="202"/>
      <c r="R540" s="202"/>
      <c r="S540" s="202"/>
      <c r="T540" s="202"/>
      <c r="U540" s="202"/>
      <c r="V540" s="202"/>
      <c r="W540" s="202"/>
      <c r="X540" s="202"/>
      <c r="Y540" s="202"/>
      <c r="Z540" s="202"/>
      <c r="AA540" s="202"/>
      <c r="AB540" s="202"/>
      <c r="AC540" s="202"/>
      <c r="AD540" s="202"/>
      <c r="AE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O540" s="202"/>
      <c r="AP540" s="202"/>
      <c r="AQ540" s="202"/>
      <c r="AR540" s="202"/>
      <c r="AS540" s="202"/>
      <c r="AT540" s="202"/>
      <c r="AU540" s="202"/>
      <c r="AV540" s="202"/>
      <c r="AW540" s="179"/>
      <c r="AX540" s="180"/>
    </row>
    <row r="541" spans="1:50" s="98" customFormat="1" ht="12.75">
      <c r="A541" s="175" t="s">
        <v>132</v>
      </c>
      <c r="B541" s="294" t="str">
        <f>' Plan Orç. Total'!D82</f>
        <v>CONCRETO FCK = 20MPA, TRAÇO 1:2,7:3 (CIMENTO/ AREIA MÉDIA/ BRITA 1) PREPARO MECÂNICO COM BETONEIRA 400 L</v>
      </c>
      <c r="C541" s="294"/>
      <c r="D541" s="294"/>
      <c r="E541" s="294"/>
      <c r="F541" s="294"/>
      <c r="G541" s="294"/>
      <c r="H541" s="294"/>
      <c r="I541" s="294"/>
      <c r="J541" s="294"/>
      <c r="K541" s="294"/>
      <c r="L541" s="294"/>
      <c r="M541" s="294"/>
      <c r="N541" s="294"/>
      <c r="O541" s="294"/>
      <c r="P541" s="294"/>
      <c r="Q541" s="294"/>
      <c r="R541" s="294"/>
      <c r="S541" s="294"/>
      <c r="T541" s="294"/>
      <c r="U541" s="294"/>
      <c r="V541" s="294"/>
      <c r="W541" s="294"/>
      <c r="X541" s="294"/>
      <c r="Y541" s="294"/>
      <c r="Z541" s="294"/>
      <c r="AA541" s="294"/>
      <c r="AB541" s="294"/>
      <c r="AC541" s="294"/>
      <c r="AD541" s="294"/>
      <c r="AE541" s="294"/>
      <c r="AF541" s="294"/>
      <c r="AG541" s="294"/>
      <c r="AH541" s="294"/>
      <c r="AI541" s="294"/>
      <c r="AJ541" s="294"/>
      <c r="AK541" s="294"/>
      <c r="AL541" s="294"/>
      <c r="AM541" s="294"/>
      <c r="AN541" s="294"/>
      <c r="AO541" s="294"/>
      <c r="AP541" s="294"/>
      <c r="AQ541" s="294"/>
      <c r="AR541" s="294"/>
      <c r="AS541" s="294"/>
      <c r="AT541" s="294"/>
      <c r="AU541" s="294"/>
      <c r="AV541" s="294"/>
      <c r="AW541" s="176" t="str">
        <f>AV550</f>
        <v>m²</v>
      </c>
      <c r="AX541" s="177">
        <f>AS550</f>
        <v>19.546999999999997</v>
      </c>
    </row>
    <row r="542" spans="1:50" s="98" customFormat="1" ht="12.75">
      <c r="A542" s="175"/>
      <c r="B542" s="202"/>
      <c r="C542" s="202"/>
      <c r="D542" s="202"/>
      <c r="E542" s="202"/>
      <c r="F542" s="202"/>
      <c r="G542" s="202"/>
      <c r="H542" s="202"/>
      <c r="I542" s="202"/>
      <c r="J542" s="202"/>
      <c r="K542" s="202"/>
      <c r="L542" s="202"/>
      <c r="M542" s="202"/>
      <c r="N542" s="202"/>
      <c r="O542" s="202"/>
      <c r="P542" s="202"/>
      <c r="Q542" s="202"/>
      <c r="R542" s="202"/>
      <c r="S542" s="202"/>
      <c r="T542" s="202"/>
      <c r="U542" s="202"/>
      <c r="V542" s="202"/>
      <c r="W542" s="202"/>
      <c r="X542" s="202"/>
      <c r="Y542" s="202"/>
      <c r="Z542" s="202"/>
      <c r="AA542" s="202"/>
      <c r="AB542" s="202"/>
      <c r="AC542" s="202"/>
      <c r="AD542" s="202"/>
      <c r="AE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O542" s="202"/>
      <c r="AP542" s="202"/>
      <c r="AQ542" s="202"/>
      <c r="AR542" s="202"/>
      <c r="AS542" s="202"/>
      <c r="AT542" s="202"/>
      <c r="AU542" s="202"/>
      <c r="AV542" s="202"/>
      <c r="AW542" s="179"/>
      <c r="AX542" s="180"/>
    </row>
    <row r="543" spans="1:50" s="98" customFormat="1" ht="12.75">
      <c r="A543" s="175"/>
      <c r="B543" s="178"/>
      <c r="C543" s="178"/>
      <c r="D543" s="178"/>
      <c r="E543" s="178"/>
      <c r="F543" s="178"/>
      <c r="G543" s="178"/>
      <c r="H543" s="178"/>
      <c r="I543" s="178"/>
      <c r="J543" s="178"/>
      <c r="K543" s="178"/>
      <c r="L543" s="178"/>
      <c r="M543" s="178"/>
      <c r="N543" s="178"/>
      <c r="O543" s="295" t="s">
        <v>159</v>
      </c>
      <c r="P543" s="295"/>
      <c r="Q543" s="295"/>
      <c r="R543" s="214"/>
      <c r="S543" s="293"/>
      <c r="T543" s="293"/>
      <c r="U543" s="293"/>
      <c r="V543" s="293"/>
      <c r="W543" s="178"/>
      <c r="X543" s="178"/>
      <c r="Y543" s="178"/>
      <c r="Z543" s="178"/>
      <c r="AA543" s="296" t="s">
        <v>240</v>
      </c>
      <c r="AB543" s="296"/>
      <c r="AC543" s="296"/>
      <c r="AD543" s="178"/>
      <c r="AE543" s="178"/>
      <c r="AF543" s="296" t="s">
        <v>233</v>
      </c>
      <c r="AG543" s="296"/>
      <c r="AH543" s="296"/>
      <c r="AI543" s="178"/>
      <c r="AJ543" s="296"/>
      <c r="AK543" s="296"/>
      <c r="AL543" s="296"/>
      <c r="AM543" s="178"/>
      <c r="AN543" s="296"/>
      <c r="AO543" s="296"/>
      <c r="AP543" s="296"/>
      <c r="AQ543" s="182"/>
      <c r="AR543" s="214"/>
      <c r="AS543" s="293"/>
      <c r="AT543" s="293"/>
      <c r="AU543" s="293"/>
      <c r="AV543" s="186"/>
      <c r="AW543" s="182"/>
      <c r="AX543" s="180"/>
    </row>
    <row r="544" spans="1:50" s="98" customFormat="1" ht="12.75">
      <c r="A544" s="175"/>
      <c r="B544" s="185" t="s">
        <v>234</v>
      </c>
      <c r="C544" s="178"/>
      <c r="D544" s="178"/>
      <c r="E544" s="178"/>
      <c r="F544" s="178"/>
      <c r="G544" s="178"/>
      <c r="H544" s="178"/>
      <c r="I544" s="178"/>
      <c r="J544" s="178"/>
      <c r="K544" s="178"/>
      <c r="L544" s="178"/>
      <c r="M544" s="178"/>
      <c r="N544" s="178" t="s">
        <v>54</v>
      </c>
      <c r="O544" s="293">
        <v>0.3</v>
      </c>
      <c r="P544" s="293"/>
      <c r="Q544" s="293"/>
      <c r="R544" s="214" t="s">
        <v>55</v>
      </c>
      <c r="S544" s="293">
        <v>0.3</v>
      </c>
      <c r="T544" s="293"/>
      <c r="U544" s="293"/>
      <c r="V544" s="178" t="s">
        <v>56</v>
      </c>
      <c r="W544" s="293"/>
      <c r="X544" s="293"/>
      <c r="Y544" s="293"/>
      <c r="Z544" s="178" t="s">
        <v>55</v>
      </c>
      <c r="AA544" s="293">
        <v>0.1</v>
      </c>
      <c r="AB544" s="293"/>
      <c r="AC544" s="293"/>
      <c r="AD544" s="178" t="s">
        <v>55</v>
      </c>
      <c r="AE544" s="178"/>
      <c r="AF544" s="293">
        <v>12</v>
      </c>
      <c r="AG544" s="293"/>
      <c r="AH544" s="293"/>
      <c r="AI544" s="178"/>
      <c r="AJ544" s="293"/>
      <c r="AK544" s="293"/>
      <c r="AL544" s="293"/>
      <c r="AM544" s="178"/>
      <c r="AN544" s="293"/>
      <c r="AO544" s="293"/>
      <c r="AP544" s="293"/>
      <c r="AQ544" s="182"/>
      <c r="AR544" s="214" t="s">
        <v>57</v>
      </c>
      <c r="AS544" s="293">
        <f>(O544*S544)*AA544*AF544</f>
        <v>0.10799999999999998</v>
      </c>
      <c r="AT544" s="293"/>
      <c r="AU544" s="293"/>
      <c r="AV544" s="186" t="s">
        <v>53</v>
      </c>
      <c r="AW544" s="182"/>
      <c r="AX544" s="180"/>
    </row>
    <row r="545" spans="1:50" s="98" customFormat="1" ht="12.75">
      <c r="A545" s="175"/>
      <c r="B545" s="185" t="s">
        <v>237</v>
      </c>
      <c r="C545" s="178"/>
      <c r="D545" s="178"/>
      <c r="E545" s="178"/>
      <c r="F545" s="178"/>
      <c r="G545" s="178"/>
      <c r="H545" s="178"/>
      <c r="I545" s="178"/>
      <c r="J545" s="178"/>
      <c r="K545" s="178"/>
      <c r="L545" s="178"/>
      <c r="M545" s="178"/>
      <c r="N545" s="178" t="s">
        <v>54</v>
      </c>
      <c r="O545" s="293">
        <v>1.5</v>
      </c>
      <c r="P545" s="293"/>
      <c r="Q545" s="293"/>
      <c r="R545" s="214" t="s">
        <v>55</v>
      </c>
      <c r="S545" s="293">
        <v>0.4</v>
      </c>
      <c r="T545" s="293"/>
      <c r="U545" s="293"/>
      <c r="V545" s="178" t="s">
        <v>56</v>
      </c>
      <c r="W545" s="293"/>
      <c r="X545" s="293"/>
      <c r="Y545" s="293"/>
      <c r="Z545" s="178" t="s">
        <v>55</v>
      </c>
      <c r="AA545" s="293">
        <v>0.1</v>
      </c>
      <c r="AB545" s="293"/>
      <c r="AC545" s="293"/>
      <c r="AD545" s="178" t="s">
        <v>55</v>
      </c>
      <c r="AE545" s="178"/>
      <c r="AF545" s="293">
        <v>10</v>
      </c>
      <c r="AG545" s="293"/>
      <c r="AH545" s="293"/>
      <c r="AI545" s="178"/>
      <c r="AJ545" s="293"/>
      <c r="AK545" s="293"/>
      <c r="AL545" s="293"/>
      <c r="AM545" s="178"/>
      <c r="AN545" s="178"/>
      <c r="AO545" s="178"/>
      <c r="AP545" s="178"/>
      <c r="AQ545" s="182"/>
      <c r="AR545" s="214" t="s">
        <v>57</v>
      </c>
      <c r="AS545" s="293">
        <f t="shared" ref="AS545:AS549" si="13">(O545*S545)*AA545*AF545</f>
        <v>0.60000000000000009</v>
      </c>
      <c r="AT545" s="293"/>
      <c r="AU545" s="293"/>
      <c r="AV545" s="186" t="s">
        <v>53</v>
      </c>
      <c r="AW545" s="182"/>
      <c r="AX545" s="180"/>
    </row>
    <row r="546" spans="1:50" s="98" customFormat="1" ht="12.75">
      <c r="A546" s="175"/>
      <c r="B546" s="185" t="s">
        <v>235</v>
      </c>
      <c r="C546" s="178"/>
      <c r="D546" s="178"/>
      <c r="E546" s="178"/>
      <c r="F546" s="178"/>
      <c r="G546" s="178"/>
      <c r="H546" s="178"/>
      <c r="I546" s="178"/>
      <c r="J546" s="178"/>
      <c r="K546" s="178"/>
      <c r="L546" s="178"/>
      <c r="M546" s="178"/>
      <c r="N546" s="178" t="s">
        <v>54</v>
      </c>
      <c r="O546" s="293">
        <v>0.3</v>
      </c>
      <c r="P546" s="293"/>
      <c r="Q546" s="293"/>
      <c r="R546" s="214" t="s">
        <v>55</v>
      </c>
      <c r="S546" s="293">
        <v>0.3</v>
      </c>
      <c r="T546" s="293"/>
      <c r="U546" s="293"/>
      <c r="V546" s="178" t="s">
        <v>56</v>
      </c>
      <c r="W546" s="293"/>
      <c r="X546" s="293"/>
      <c r="Y546" s="293"/>
      <c r="Z546" s="178" t="s">
        <v>55</v>
      </c>
      <c r="AA546" s="293">
        <v>0.1</v>
      </c>
      <c r="AB546" s="293"/>
      <c r="AC546" s="293"/>
      <c r="AD546" s="178" t="s">
        <v>55</v>
      </c>
      <c r="AE546" s="178"/>
      <c r="AF546" s="293">
        <v>21</v>
      </c>
      <c r="AG546" s="293"/>
      <c r="AH546" s="293"/>
      <c r="AI546" s="178"/>
      <c r="AJ546" s="293"/>
      <c r="AK546" s="293"/>
      <c r="AL546" s="293"/>
      <c r="AM546" s="178"/>
      <c r="AN546" s="178"/>
      <c r="AO546" s="178"/>
      <c r="AP546" s="178"/>
      <c r="AQ546" s="182"/>
      <c r="AR546" s="214" t="s">
        <v>57</v>
      </c>
      <c r="AS546" s="293">
        <f t="shared" si="13"/>
        <v>0.18899999999999997</v>
      </c>
      <c r="AT546" s="293"/>
      <c r="AU546" s="293"/>
      <c r="AV546" s="186" t="s">
        <v>53</v>
      </c>
      <c r="AW546" s="182"/>
      <c r="AX546" s="180"/>
    </row>
    <row r="547" spans="1:50" s="98" customFormat="1" ht="12.75">
      <c r="A547" s="175"/>
      <c r="B547" s="185" t="s">
        <v>236</v>
      </c>
      <c r="C547" s="178"/>
      <c r="D547" s="178"/>
      <c r="E547" s="178"/>
      <c r="F547" s="178"/>
      <c r="G547" s="178"/>
      <c r="H547" s="178"/>
      <c r="I547" s="178"/>
      <c r="J547" s="178"/>
      <c r="K547" s="178"/>
      <c r="L547" s="178"/>
      <c r="M547" s="178"/>
      <c r="N547" s="178" t="s">
        <v>54</v>
      </c>
      <c r="O547" s="293">
        <v>4.3</v>
      </c>
      <c r="P547" s="293"/>
      <c r="Q547" s="293"/>
      <c r="R547" s="214" t="s">
        <v>55</v>
      </c>
      <c r="S547" s="293">
        <v>4.3</v>
      </c>
      <c r="T547" s="293"/>
      <c r="U547" s="293"/>
      <c r="V547" s="178" t="s">
        <v>56</v>
      </c>
      <c r="W547" s="293"/>
      <c r="X547" s="293"/>
      <c r="Y547" s="293"/>
      <c r="Z547" s="178" t="s">
        <v>55</v>
      </c>
      <c r="AA547" s="293">
        <v>0.1</v>
      </c>
      <c r="AB547" s="293"/>
      <c r="AC547" s="293"/>
      <c r="AD547" s="178" t="s">
        <v>55</v>
      </c>
      <c r="AE547" s="178"/>
      <c r="AF547" s="293">
        <v>10</v>
      </c>
      <c r="AG547" s="293"/>
      <c r="AH547" s="293"/>
      <c r="AI547" s="178"/>
      <c r="AJ547" s="293"/>
      <c r="AK547" s="293"/>
      <c r="AL547" s="293"/>
      <c r="AM547" s="178"/>
      <c r="AN547" s="178"/>
      <c r="AO547" s="178"/>
      <c r="AP547" s="178"/>
      <c r="AQ547" s="182"/>
      <c r="AR547" s="214" t="s">
        <v>57</v>
      </c>
      <c r="AS547" s="293">
        <f t="shared" si="13"/>
        <v>18.489999999999998</v>
      </c>
      <c r="AT547" s="293"/>
      <c r="AU547" s="293"/>
      <c r="AV547" s="186" t="s">
        <v>53</v>
      </c>
      <c r="AW547" s="182"/>
      <c r="AX547" s="180"/>
    </row>
    <row r="548" spans="1:50" s="98" customFormat="1" ht="12.75">
      <c r="A548" s="175"/>
      <c r="B548" s="185" t="s">
        <v>238</v>
      </c>
      <c r="C548" s="178"/>
      <c r="D548" s="178"/>
      <c r="E548" s="178"/>
      <c r="F548" s="178"/>
      <c r="G548" s="178"/>
      <c r="H548" s="178"/>
      <c r="I548" s="178"/>
      <c r="J548" s="178"/>
      <c r="K548" s="178"/>
      <c r="L548" s="178"/>
      <c r="M548" s="178"/>
      <c r="N548" s="178" t="s">
        <v>54</v>
      </c>
      <c r="O548" s="293">
        <v>0.2</v>
      </c>
      <c r="P548" s="293"/>
      <c r="Q548" s="293"/>
      <c r="R548" s="214" t="s">
        <v>55</v>
      </c>
      <c r="S548" s="293">
        <v>0.2</v>
      </c>
      <c r="T548" s="293"/>
      <c r="U548" s="293"/>
      <c r="V548" s="178" t="s">
        <v>56</v>
      </c>
      <c r="W548" s="293"/>
      <c r="X548" s="293"/>
      <c r="Y548" s="293"/>
      <c r="Z548" s="178" t="s">
        <v>55</v>
      </c>
      <c r="AA548" s="293">
        <v>0.1</v>
      </c>
      <c r="AB548" s="293"/>
      <c r="AC548" s="293"/>
      <c r="AD548" s="178" t="s">
        <v>55</v>
      </c>
      <c r="AE548" s="178"/>
      <c r="AF548" s="293">
        <v>10</v>
      </c>
      <c r="AG548" s="293"/>
      <c r="AH548" s="293"/>
      <c r="AI548" s="178"/>
      <c r="AJ548" s="293"/>
      <c r="AK548" s="293"/>
      <c r="AL548" s="293"/>
      <c r="AM548" s="178"/>
      <c r="AN548" s="178"/>
      <c r="AO548" s="178"/>
      <c r="AP548" s="178"/>
      <c r="AQ548" s="182"/>
      <c r="AR548" s="214" t="s">
        <v>57</v>
      </c>
      <c r="AS548" s="293">
        <f t="shared" si="13"/>
        <v>4.0000000000000008E-2</v>
      </c>
      <c r="AT548" s="293"/>
      <c r="AU548" s="293"/>
      <c r="AV548" s="186" t="s">
        <v>53</v>
      </c>
      <c r="AW548" s="182"/>
      <c r="AX548" s="180"/>
    </row>
    <row r="549" spans="1:50" s="98" customFormat="1" ht="12.75">
      <c r="A549" s="175"/>
      <c r="B549" s="185" t="s">
        <v>239</v>
      </c>
      <c r="C549" s="178"/>
      <c r="D549" s="178"/>
      <c r="E549" s="178"/>
      <c r="F549" s="178"/>
      <c r="G549" s="178"/>
      <c r="H549" s="178"/>
      <c r="I549" s="178"/>
      <c r="J549" s="178"/>
      <c r="K549" s="178"/>
      <c r="L549" s="178"/>
      <c r="M549" s="178"/>
      <c r="N549" s="178" t="s">
        <v>54</v>
      </c>
      <c r="O549" s="293">
        <v>0.2</v>
      </c>
      <c r="P549" s="293"/>
      <c r="Q549" s="293"/>
      <c r="R549" s="214" t="s">
        <v>55</v>
      </c>
      <c r="S549" s="293">
        <v>0.2</v>
      </c>
      <c r="T549" s="293"/>
      <c r="U549" s="293"/>
      <c r="V549" s="178" t="s">
        <v>56</v>
      </c>
      <c r="W549" s="293"/>
      <c r="X549" s="293"/>
      <c r="Y549" s="293"/>
      <c r="Z549" s="178" t="s">
        <v>55</v>
      </c>
      <c r="AA549" s="293">
        <v>0.1</v>
      </c>
      <c r="AB549" s="293"/>
      <c r="AC549" s="293"/>
      <c r="AD549" s="178" t="s">
        <v>55</v>
      </c>
      <c r="AE549" s="178"/>
      <c r="AF549" s="293">
        <v>30</v>
      </c>
      <c r="AG549" s="293"/>
      <c r="AH549" s="293"/>
      <c r="AI549" s="178"/>
      <c r="AJ549" s="293"/>
      <c r="AK549" s="293"/>
      <c r="AL549" s="293"/>
      <c r="AM549" s="178"/>
      <c r="AN549" s="178"/>
      <c r="AO549" s="178"/>
      <c r="AP549" s="178"/>
      <c r="AQ549" s="182"/>
      <c r="AR549" s="183" t="s">
        <v>57</v>
      </c>
      <c r="AS549" s="297">
        <f t="shared" si="13"/>
        <v>0.12000000000000002</v>
      </c>
      <c r="AT549" s="297"/>
      <c r="AU549" s="297"/>
      <c r="AV549" s="184" t="s">
        <v>53</v>
      </c>
      <c r="AW549" s="182"/>
      <c r="AX549" s="180"/>
    </row>
    <row r="550" spans="1:50" s="98" customFormat="1" ht="12.75">
      <c r="A550" s="17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2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 t="s">
        <v>58</v>
      </c>
      <c r="AO550" s="185"/>
      <c r="AP550" s="185"/>
      <c r="AQ550" s="182"/>
      <c r="AR550" s="214" t="s">
        <v>57</v>
      </c>
      <c r="AS550" s="293">
        <f>SUM(AS544:AU549)</f>
        <v>19.546999999999997</v>
      </c>
      <c r="AT550" s="293"/>
      <c r="AU550" s="293"/>
      <c r="AV550" s="186" t="str">
        <f>AV549</f>
        <v>m²</v>
      </c>
      <c r="AW550" s="182"/>
      <c r="AX550" s="180"/>
    </row>
    <row r="551" spans="1:50" s="98" customFormat="1" ht="12.75">
      <c r="A551" s="187"/>
      <c r="B551" s="202"/>
      <c r="C551" s="202"/>
      <c r="D551" s="202"/>
      <c r="E551" s="202"/>
      <c r="F551" s="202"/>
      <c r="G551" s="202"/>
      <c r="H551" s="202"/>
      <c r="I551" s="202"/>
      <c r="J551" s="202"/>
      <c r="K551" s="202"/>
      <c r="L551" s="202"/>
      <c r="M551" s="202"/>
      <c r="N551" s="202"/>
      <c r="O551" s="202"/>
      <c r="P551" s="202"/>
      <c r="Q551" s="202"/>
      <c r="R551" s="202"/>
      <c r="S551" s="202"/>
      <c r="T551" s="202"/>
      <c r="U551" s="202"/>
      <c r="V551" s="202"/>
      <c r="W551" s="202"/>
      <c r="X551" s="202"/>
      <c r="Y551" s="202"/>
      <c r="Z551" s="202"/>
      <c r="AA551" s="202"/>
      <c r="AB551" s="202"/>
      <c r="AC551" s="202"/>
      <c r="AD551" s="202"/>
      <c r="AE551" s="202"/>
      <c r="AF551" s="202"/>
      <c r="AG551" s="202"/>
      <c r="AH551" s="202"/>
      <c r="AI551" s="202"/>
      <c r="AJ551" s="202"/>
      <c r="AK551" s="202"/>
      <c r="AL551" s="202"/>
      <c r="AM551" s="202"/>
      <c r="AN551" s="202"/>
      <c r="AO551" s="202"/>
      <c r="AP551" s="202"/>
      <c r="AQ551" s="202"/>
      <c r="AR551" s="202"/>
      <c r="AS551" s="202"/>
      <c r="AT551" s="202"/>
      <c r="AU551" s="202"/>
      <c r="AV551" s="202"/>
      <c r="AW551" s="179"/>
      <c r="AX551" s="180"/>
    </row>
    <row r="552" spans="1:50" s="98" customFormat="1" ht="12.75">
      <c r="A552" s="172" t="s">
        <v>134</v>
      </c>
      <c r="B552" s="301" t="str">
        <f>' Plan Orç. Total'!D85</f>
        <v>PERGOLADO DE MADEIRA PLÁSTICA</v>
      </c>
      <c r="C552" s="301"/>
      <c r="D552" s="301"/>
      <c r="E552" s="301"/>
      <c r="F552" s="301"/>
      <c r="G552" s="301"/>
      <c r="H552" s="301"/>
      <c r="I552" s="301"/>
      <c r="J552" s="301"/>
      <c r="K552" s="301"/>
      <c r="L552" s="301"/>
      <c r="M552" s="301"/>
      <c r="N552" s="301"/>
      <c r="O552" s="301"/>
      <c r="P552" s="301"/>
      <c r="Q552" s="301"/>
      <c r="R552" s="301"/>
      <c r="S552" s="301"/>
      <c r="T552" s="301"/>
      <c r="U552" s="301"/>
      <c r="V552" s="301"/>
      <c r="W552" s="301"/>
      <c r="X552" s="301"/>
      <c r="Y552" s="301"/>
      <c r="Z552" s="301"/>
      <c r="AA552" s="301"/>
      <c r="AB552" s="301"/>
      <c r="AC552" s="301"/>
      <c r="AD552" s="301"/>
      <c r="AE552" s="301"/>
      <c r="AF552" s="301"/>
      <c r="AG552" s="301"/>
      <c r="AH552" s="301"/>
      <c r="AI552" s="301"/>
      <c r="AJ552" s="301"/>
      <c r="AK552" s="301"/>
      <c r="AL552" s="301"/>
      <c r="AM552" s="301"/>
      <c r="AN552" s="301"/>
      <c r="AO552" s="301"/>
      <c r="AP552" s="301"/>
      <c r="AQ552" s="301"/>
      <c r="AR552" s="301"/>
      <c r="AS552" s="301"/>
      <c r="AT552" s="301"/>
      <c r="AU552" s="301"/>
      <c r="AV552" s="301"/>
      <c r="AW552" s="173"/>
      <c r="AX552" s="174"/>
    </row>
    <row r="553" spans="1:50" s="98" customFormat="1" ht="12.75">
      <c r="A553" s="175" t="s">
        <v>135</v>
      </c>
      <c r="B553" s="294" t="str">
        <f>' Plan Orç. Total'!D86</f>
        <v>MONTAGEM DE ESTRUTURA DE MADEIRA PLÁSTICA PARA PERGOLADO</v>
      </c>
      <c r="C553" s="294"/>
      <c r="D553" s="294"/>
      <c r="E553" s="294"/>
      <c r="F553" s="294"/>
      <c r="G553" s="294"/>
      <c r="H553" s="294"/>
      <c r="I553" s="294"/>
      <c r="J553" s="294"/>
      <c r="K553" s="294"/>
      <c r="L553" s="294"/>
      <c r="M553" s="294"/>
      <c r="N553" s="294"/>
      <c r="O553" s="294"/>
      <c r="P553" s="294"/>
      <c r="Q553" s="294"/>
      <c r="R553" s="294"/>
      <c r="S553" s="294"/>
      <c r="T553" s="294"/>
      <c r="U553" s="294"/>
      <c r="V553" s="294"/>
      <c r="W553" s="294"/>
      <c r="X553" s="294"/>
      <c r="Y553" s="294"/>
      <c r="Z553" s="294"/>
      <c r="AA553" s="294"/>
      <c r="AB553" s="294"/>
      <c r="AC553" s="294"/>
      <c r="AD553" s="294"/>
      <c r="AE553" s="294"/>
      <c r="AF553" s="294"/>
      <c r="AG553" s="294"/>
      <c r="AH553" s="294"/>
      <c r="AI553" s="294"/>
      <c r="AJ553" s="294"/>
      <c r="AK553" s="294"/>
      <c r="AL553" s="294"/>
      <c r="AM553" s="294"/>
      <c r="AN553" s="294"/>
      <c r="AO553" s="294"/>
      <c r="AP553" s="294"/>
      <c r="AQ553" s="294"/>
      <c r="AR553" s="294"/>
      <c r="AS553" s="294"/>
      <c r="AT553" s="294"/>
      <c r="AU553" s="294"/>
      <c r="AV553" s="294"/>
      <c r="AW553" s="176" t="s">
        <v>251</v>
      </c>
      <c r="AX553" s="177">
        <f>(AS562)/3</f>
        <v>5819.9333333333334</v>
      </c>
    </row>
    <row r="554" spans="1:50" s="98" customFormat="1" ht="12.75">
      <c r="A554" s="175"/>
      <c r="B554" s="202"/>
      <c r="C554" s="202"/>
      <c r="D554" s="202"/>
      <c r="E554" s="202"/>
      <c r="F554" s="202"/>
      <c r="G554" s="202"/>
      <c r="H554" s="202"/>
      <c r="I554" s="202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2"/>
      <c r="AT554" s="202"/>
      <c r="AU554" s="202"/>
      <c r="AV554" s="202"/>
      <c r="AW554" s="179"/>
      <c r="AX554" s="180"/>
    </row>
    <row r="555" spans="1:50" s="98" customFormat="1" ht="12.75">
      <c r="A555" s="175"/>
      <c r="B555" s="178"/>
      <c r="C555" s="178"/>
      <c r="D555" s="299" t="s">
        <v>71</v>
      </c>
      <c r="E555" s="299"/>
      <c r="F555" s="299"/>
      <c r="G555" s="299"/>
      <c r="H555" s="299"/>
      <c r="I555" s="299"/>
      <c r="J555" s="299"/>
      <c r="K555" s="299"/>
      <c r="L555" s="178"/>
      <c r="M555" s="178"/>
      <c r="N555" s="178"/>
      <c r="O555" s="300" t="s">
        <v>243</v>
      </c>
      <c r="P555" s="300"/>
      <c r="Q555" s="300"/>
      <c r="R555" s="300"/>
      <c r="S555" s="293"/>
      <c r="T555" s="293"/>
      <c r="U555" s="293"/>
      <c r="V555" s="293"/>
      <c r="W555" s="300" t="s">
        <v>244</v>
      </c>
      <c r="X555" s="300"/>
      <c r="Y555" s="300"/>
      <c r="Z555" s="300"/>
      <c r="AA555" s="178"/>
      <c r="AB555" s="178"/>
      <c r="AC555" s="178"/>
      <c r="AD555" s="178"/>
      <c r="AE555" s="217" t="s">
        <v>245</v>
      </c>
      <c r="AF555" s="218"/>
      <c r="AG555" s="218"/>
      <c r="AH555" s="218"/>
      <c r="AI555" s="217"/>
      <c r="AJ555" s="217"/>
      <c r="AK555" s="217"/>
      <c r="AL555" s="217"/>
      <c r="AM555" s="178"/>
      <c r="AN555" s="178"/>
      <c r="AO555" s="178"/>
      <c r="AP555" s="178"/>
      <c r="AQ555" s="182"/>
      <c r="AR555" s="214"/>
      <c r="AS555" s="293"/>
      <c r="AT555" s="293"/>
      <c r="AU555" s="293"/>
      <c r="AV555" s="186"/>
      <c r="AW555" s="182"/>
      <c r="AX555" s="180"/>
    </row>
    <row r="556" spans="1:50" s="98" customFormat="1" ht="147.75" customHeight="1">
      <c r="A556" s="175"/>
      <c r="B556" s="296" t="s">
        <v>242</v>
      </c>
      <c r="C556" s="296"/>
      <c r="D556" s="296"/>
      <c r="E556" s="296"/>
      <c r="F556" s="296"/>
      <c r="G556" s="296"/>
      <c r="H556" s="296"/>
      <c r="I556" s="296"/>
      <c r="J556" s="296"/>
      <c r="K556" s="296"/>
      <c r="L556" s="296"/>
      <c r="M556" s="296"/>
      <c r="N556" s="178"/>
      <c r="O556" s="293">
        <v>2</v>
      </c>
      <c r="P556" s="293"/>
      <c r="Q556" s="293"/>
      <c r="R556" s="293"/>
      <c r="S556" s="293"/>
      <c r="T556" s="293"/>
      <c r="U556" s="293"/>
      <c r="V556" s="178"/>
      <c r="W556" s="293" t="s">
        <v>250</v>
      </c>
      <c r="X556" s="293"/>
      <c r="Y556" s="293"/>
      <c r="Z556" s="293"/>
      <c r="AA556" s="293"/>
      <c r="AB556" s="293"/>
      <c r="AC556" s="293"/>
      <c r="AD556" s="178"/>
      <c r="AE556" s="298">
        <v>2529.9</v>
      </c>
      <c r="AF556" s="298"/>
      <c r="AG556" s="298"/>
      <c r="AH556" s="298"/>
      <c r="AI556" s="298"/>
      <c r="AJ556" s="204"/>
      <c r="AK556" s="204"/>
      <c r="AL556" s="204"/>
      <c r="AM556" s="178"/>
      <c r="AN556" s="178"/>
      <c r="AO556" s="178"/>
      <c r="AP556" s="178"/>
      <c r="AQ556" s="182"/>
      <c r="AR556" s="214" t="s">
        <v>57</v>
      </c>
      <c r="AS556" s="298">
        <f>O556*AE556</f>
        <v>5059.8</v>
      </c>
      <c r="AT556" s="298"/>
      <c r="AU556" s="298"/>
      <c r="AV556" s="298"/>
      <c r="AW556" s="298"/>
      <c r="AX556" s="180"/>
    </row>
    <row r="557" spans="1:50" s="98" customFormat="1" ht="12.75">
      <c r="A557" s="175"/>
      <c r="B557" s="214"/>
      <c r="C557" s="214"/>
      <c r="D557" s="214"/>
      <c r="E557" s="214"/>
      <c r="F557" s="214"/>
      <c r="G557" s="214"/>
      <c r="H557" s="214"/>
      <c r="I557" s="214"/>
      <c r="J557" s="214"/>
      <c r="K557" s="214"/>
      <c r="L557" s="214"/>
      <c r="M557" s="214"/>
      <c r="N557" s="178"/>
      <c r="O557" s="213"/>
      <c r="P557" s="213"/>
      <c r="Q557" s="213"/>
      <c r="R557" s="213"/>
      <c r="S557" s="213"/>
      <c r="T557" s="213"/>
      <c r="U557" s="213"/>
      <c r="V557" s="178"/>
      <c r="W557" s="213"/>
      <c r="X557" s="213"/>
      <c r="Y557" s="213"/>
      <c r="Z557" s="213"/>
      <c r="AA557" s="213"/>
      <c r="AB557" s="213"/>
      <c r="AC557" s="213"/>
      <c r="AD557" s="178"/>
      <c r="AE557" s="219"/>
      <c r="AF557" s="219"/>
      <c r="AG557" s="219"/>
      <c r="AH557" s="219"/>
      <c r="AI557" s="219"/>
      <c r="AJ557" s="204"/>
      <c r="AK557" s="204"/>
      <c r="AL557" s="204"/>
      <c r="AM557" s="178"/>
      <c r="AN557" s="178"/>
      <c r="AO557" s="178"/>
      <c r="AP557" s="178"/>
      <c r="AQ557" s="182"/>
      <c r="AR557" s="214"/>
      <c r="AS557" s="219"/>
      <c r="AT557" s="219"/>
      <c r="AU557" s="219"/>
      <c r="AV557" s="219"/>
      <c r="AW557" s="219"/>
      <c r="AX557" s="180"/>
    </row>
    <row r="558" spans="1:50" s="98" customFormat="1" ht="97.5" customHeight="1">
      <c r="A558" s="175"/>
      <c r="B558" s="296" t="s">
        <v>246</v>
      </c>
      <c r="C558" s="296"/>
      <c r="D558" s="296"/>
      <c r="E558" s="296"/>
      <c r="F558" s="296"/>
      <c r="G558" s="296"/>
      <c r="H558" s="296"/>
      <c r="I558" s="296"/>
      <c r="J558" s="296"/>
      <c r="K558" s="296"/>
      <c r="L558" s="296"/>
      <c r="M558" s="296"/>
      <c r="N558" s="178"/>
      <c r="O558" s="293">
        <v>2</v>
      </c>
      <c r="P558" s="293"/>
      <c r="Q558" s="293"/>
      <c r="R558" s="293"/>
      <c r="S558" s="293"/>
      <c r="T558" s="293"/>
      <c r="U558" s="293"/>
      <c r="V558" s="178"/>
      <c r="W558" s="293" t="s">
        <v>249</v>
      </c>
      <c r="X558" s="293"/>
      <c r="Y558" s="293"/>
      <c r="Z558" s="293"/>
      <c r="AA558" s="293"/>
      <c r="AB558" s="293"/>
      <c r="AC558" s="293"/>
      <c r="AD558" s="178"/>
      <c r="AE558" s="298">
        <v>1750</v>
      </c>
      <c r="AF558" s="298"/>
      <c r="AG558" s="298"/>
      <c r="AH558" s="298"/>
      <c r="AI558" s="298"/>
      <c r="AJ558" s="204"/>
      <c r="AK558" s="204"/>
      <c r="AL558" s="204"/>
      <c r="AM558" s="178"/>
      <c r="AN558" s="178"/>
      <c r="AO558" s="178"/>
      <c r="AP558" s="178"/>
      <c r="AQ558" s="182"/>
      <c r="AR558" s="214" t="s">
        <v>57</v>
      </c>
      <c r="AS558" s="298">
        <f>O558*AE558</f>
        <v>3500</v>
      </c>
      <c r="AT558" s="298"/>
      <c r="AU558" s="298"/>
      <c r="AV558" s="298"/>
      <c r="AW558" s="298"/>
      <c r="AX558" s="180"/>
    </row>
    <row r="559" spans="1:50" s="98" customFormat="1" ht="12.75">
      <c r="A559" s="175"/>
      <c r="B559" s="214"/>
      <c r="C559" s="214"/>
      <c r="D559" s="214"/>
      <c r="E559" s="214"/>
      <c r="F559" s="214"/>
      <c r="G559" s="214"/>
      <c r="H559" s="214"/>
      <c r="I559" s="214"/>
      <c r="J559" s="214"/>
      <c r="K559" s="214"/>
      <c r="L559" s="214"/>
      <c r="M559" s="214"/>
      <c r="N559" s="178"/>
      <c r="O559" s="213"/>
      <c r="P559" s="213"/>
      <c r="Q559" s="213"/>
      <c r="R559" s="213"/>
      <c r="S559" s="213"/>
      <c r="T559" s="213"/>
      <c r="U559" s="213"/>
      <c r="V559" s="178"/>
      <c r="W559" s="213"/>
      <c r="X559" s="213"/>
      <c r="Y559" s="213"/>
      <c r="Z559" s="213"/>
      <c r="AA559" s="213"/>
      <c r="AB559" s="213"/>
      <c r="AC559" s="213"/>
      <c r="AD559" s="178"/>
      <c r="AE559" s="219"/>
      <c r="AF559" s="219"/>
      <c r="AG559" s="219"/>
      <c r="AH559" s="219"/>
      <c r="AI559" s="219"/>
      <c r="AJ559" s="204"/>
      <c r="AK559" s="204"/>
      <c r="AL559" s="204"/>
      <c r="AM559" s="178"/>
      <c r="AN559" s="178"/>
      <c r="AO559" s="178"/>
      <c r="AP559" s="178"/>
      <c r="AQ559" s="182"/>
      <c r="AR559" s="214"/>
      <c r="AS559" s="219"/>
      <c r="AT559" s="219"/>
      <c r="AU559" s="219"/>
      <c r="AV559" s="219"/>
      <c r="AW559" s="219"/>
      <c r="AX559" s="180"/>
    </row>
    <row r="560" spans="1:50" s="98" customFormat="1" ht="93.75" customHeight="1">
      <c r="A560" s="175"/>
      <c r="B560" s="296" t="s">
        <v>247</v>
      </c>
      <c r="C560" s="296"/>
      <c r="D560" s="296"/>
      <c r="E560" s="296"/>
      <c r="F560" s="296"/>
      <c r="G560" s="296"/>
      <c r="H560" s="296"/>
      <c r="I560" s="296"/>
      <c r="J560" s="296"/>
      <c r="K560" s="296"/>
      <c r="L560" s="296"/>
      <c r="M560" s="296"/>
      <c r="N560" s="178"/>
      <c r="O560" s="293">
        <v>2</v>
      </c>
      <c r="P560" s="293"/>
      <c r="Q560" s="293"/>
      <c r="R560" s="293"/>
      <c r="S560" s="293"/>
      <c r="T560" s="293"/>
      <c r="U560" s="293"/>
      <c r="V560" s="178"/>
      <c r="W560" s="293" t="s">
        <v>248</v>
      </c>
      <c r="X560" s="293"/>
      <c r="Y560" s="293"/>
      <c r="Z560" s="293"/>
      <c r="AA560" s="293"/>
      <c r="AB560" s="293"/>
      <c r="AC560" s="293"/>
      <c r="AD560" s="178"/>
      <c r="AE560" s="298">
        <v>4450</v>
      </c>
      <c r="AF560" s="298"/>
      <c r="AG560" s="298"/>
      <c r="AH560" s="298"/>
      <c r="AI560" s="298"/>
      <c r="AJ560" s="204"/>
      <c r="AK560" s="204"/>
      <c r="AL560" s="204"/>
      <c r="AM560" s="178"/>
      <c r="AN560" s="178"/>
      <c r="AO560" s="178"/>
      <c r="AP560" s="178"/>
      <c r="AQ560" s="182"/>
      <c r="AR560" s="214" t="s">
        <v>57</v>
      </c>
      <c r="AS560" s="298">
        <f>O560*AE560</f>
        <v>8900</v>
      </c>
      <c r="AT560" s="298"/>
      <c r="AU560" s="298"/>
      <c r="AV560" s="298"/>
      <c r="AW560" s="298"/>
      <c r="AX560" s="180"/>
    </row>
    <row r="561" spans="1:50" s="98" customFormat="1" ht="12.75">
      <c r="A561" s="175"/>
      <c r="B561" s="185"/>
      <c r="C561" s="178"/>
      <c r="D561" s="178"/>
      <c r="E561" s="178"/>
      <c r="F561" s="178"/>
      <c r="G561" s="178"/>
      <c r="H561" s="178"/>
      <c r="I561" s="178"/>
      <c r="J561" s="178"/>
      <c r="K561" s="178"/>
      <c r="L561" s="178"/>
      <c r="M561" s="178"/>
      <c r="N561" s="178"/>
      <c r="O561" s="293"/>
      <c r="P561" s="293"/>
      <c r="Q561" s="293"/>
      <c r="R561" s="214"/>
      <c r="S561" s="293"/>
      <c r="T561" s="293"/>
      <c r="U561" s="293"/>
      <c r="V561" s="178"/>
      <c r="W561" s="293"/>
      <c r="X561" s="293"/>
      <c r="Y561" s="293"/>
      <c r="Z561" s="178"/>
      <c r="AA561" s="293"/>
      <c r="AB561" s="293"/>
      <c r="AC561" s="293"/>
      <c r="AD561" s="178"/>
      <c r="AE561" s="178"/>
      <c r="AF561" s="293"/>
      <c r="AG561" s="293"/>
      <c r="AH561" s="293"/>
      <c r="AI561" s="178"/>
      <c r="AJ561" s="293"/>
      <c r="AK561" s="293"/>
      <c r="AL561" s="293"/>
      <c r="AM561" s="178"/>
      <c r="AN561" s="178"/>
      <c r="AO561" s="178"/>
      <c r="AP561" s="178"/>
      <c r="AQ561" s="182"/>
      <c r="AR561" s="214"/>
      <c r="AS561" s="293"/>
      <c r="AT561" s="293"/>
      <c r="AU561" s="293"/>
      <c r="AV561" s="186"/>
      <c r="AW561" s="182"/>
      <c r="AX561" s="180"/>
    </row>
    <row r="562" spans="1:50" s="98" customFormat="1" ht="12.75">
      <c r="A562" s="17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2"/>
      <c r="AB562" s="185"/>
      <c r="AC562" s="185"/>
      <c r="AD562" s="185"/>
      <c r="AE562" s="185"/>
      <c r="AF562" s="185"/>
      <c r="AG562" s="185"/>
      <c r="AH562" s="185"/>
      <c r="AI562" s="185"/>
      <c r="AJ562" s="185"/>
      <c r="AK562" s="185"/>
      <c r="AL562" s="185"/>
      <c r="AM562" s="185"/>
      <c r="AN562" s="185" t="s">
        <v>58</v>
      </c>
      <c r="AO562" s="185"/>
      <c r="AP562" s="185"/>
      <c r="AQ562" s="182"/>
      <c r="AR562" s="214" t="s">
        <v>57</v>
      </c>
      <c r="AS562" s="293">
        <f>AS560+AS558+AS556</f>
        <v>17459.8</v>
      </c>
      <c r="AT562" s="293"/>
      <c r="AU562" s="293"/>
      <c r="AV562" s="293"/>
      <c r="AW562" s="293"/>
      <c r="AX562" s="180"/>
    </row>
    <row r="563" spans="1:50" s="98" customFormat="1" ht="12.75">
      <c r="A563" s="187"/>
      <c r="B563" s="211"/>
      <c r="C563" s="211"/>
      <c r="D563" s="211"/>
      <c r="E563" s="211"/>
      <c r="F563" s="211"/>
      <c r="G563" s="211"/>
      <c r="H563" s="211"/>
      <c r="I563" s="211"/>
      <c r="J563" s="211"/>
      <c r="K563" s="211"/>
      <c r="L563" s="211"/>
      <c r="M563" s="211"/>
      <c r="N563" s="211"/>
      <c r="O563" s="211"/>
      <c r="P563" s="211"/>
      <c r="Q563" s="211"/>
      <c r="R563" s="211"/>
      <c r="S563" s="211"/>
      <c r="T563" s="211"/>
      <c r="U563" s="211"/>
      <c r="V563" s="211"/>
      <c r="W563" s="211"/>
      <c r="X563" s="211"/>
      <c r="Y563" s="211"/>
      <c r="Z563" s="211"/>
      <c r="AA563" s="211"/>
      <c r="AB563" s="211"/>
      <c r="AC563" s="211"/>
      <c r="AD563" s="211"/>
      <c r="AE563" s="211"/>
      <c r="AF563" s="211"/>
      <c r="AG563" s="211"/>
      <c r="AH563" s="211"/>
      <c r="AI563" s="211"/>
      <c r="AJ563" s="211"/>
      <c r="AK563" s="211"/>
      <c r="AL563" s="211"/>
      <c r="AM563" s="211"/>
      <c r="AN563" s="211"/>
      <c r="AO563" s="211"/>
      <c r="AP563" s="211"/>
      <c r="AQ563" s="211"/>
      <c r="AR563" s="211"/>
      <c r="AS563" s="211"/>
      <c r="AT563" s="211"/>
      <c r="AU563" s="211"/>
      <c r="AV563" s="211"/>
      <c r="AW563" s="189"/>
      <c r="AX563" s="190"/>
    </row>
    <row r="564" spans="1:50" s="98" customFormat="1" ht="12.75">
      <c r="A564" s="172" t="s">
        <v>140</v>
      </c>
      <c r="B564" s="301" t="str">
        <f>' Plan Orç. Total'!D89</f>
        <v>PISOS EMBORRACHADO EXTERNO</v>
      </c>
      <c r="C564" s="301"/>
      <c r="D564" s="301"/>
      <c r="E564" s="301"/>
      <c r="F564" s="301"/>
      <c r="G564" s="301"/>
      <c r="H564" s="301"/>
      <c r="I564" s="301"/>
      <c r="J564" s="301"/>
      <c r="K564" s="301"/>
      <c r="L564" s="301"/>
      <c r="M564" s="301"/>
      <c r="N564" s="301"/>
      <c r="O564" s="301"/>
      <c r="P564" s="301"/>
      <c r="Q564" s="301"/>
      <c r="R564" s="301"/>
      <c r="S564" s="301"/>
      <c r="T564" s="301"/>
      <c r="U564" s="301"/>
      <c r="V564" s="301"/>
      <c r="W564" s="301"/>
      <c r="X564" s="301"/>
      <c r="Y564" s="301"/>
      <c r="Z564" s="301"/>
      <c r="AA564" s="301"/>
      <c r="AB564" s="301"/>
      <c r="AC564" s="301"/>
      <c r="AD564" s="301"/>
      <c r="AE564" s="301"/>
      <c r="AF564" s="301"/>
      <c r="AG564" s="301"/>
      <c r="AH564" s="301"/>
      <c r="AI564" s="301"/>
      <c r="AJ564" s="301"/>
      <c r="AK564" s="301"/>
      <c r="AL564" s="301"/>
      <c r="AM564" s="301"/>
      <c r="AN564" s="301"/>
      <c r="AO564" s="301"/>
      <c r="AP564" s="301"/>
      <c r="AQ564" s="301"/>
      <c r="AR564" s="301"/>
      <c r="AS564" s="301"/>
      <c r="AT564" s="301"/>
      <c r="AU564" s="301"/>
      <c r="AV564" s="301"/>
      <c r="AW564" s="173"/>
      <c r="AX564" s="174"/>
    </row>
    <row r="565" spans="1:50" s="98" customFormat="1" ht="12.75">
      <c r="A565" s="175" t="s">
        <v>141</v>
      </c>
      <c r="B565" s="294" t="str">
        <f>' Plan Orç. Total'!D90</f>
        <v>LASTRO COM MATERIAL GRANULAR (PEDRA BRITADA N.1 E PEDRA BRITADA N.2), APLICADO EM PISOS OU RADIERS, ESPESSURA DE *10 CM*.</v>
      </c>
      <c r="C565" s="294"/>
      <c r="D565" s="294"/>
      <c r="E565" s="294"/>
      <c r="F565" s="294"/>
      <c r="G565" s="294"/>
      <c r="H565" s="294"/>
      <c r="I565" s="294"/>
      <c r="J565" s="294"/>
      <c r="K565" s="294"/>
      <c r="L565" s="294"/>
      <c r="M565" s="294"/>
      <c r="N565" s="294"/>
      <c r="O565" s="294"/>
      <c r="P565" s="294"/>
      <c r="Q565" s="294"/>
      <c r="R565" s="294"/>
      <c r="S565" s="294"/>
      <c r="T565" s="294"/>
      <c r="U565" s="294"/>
      <c r="V565" s="294"/>
      <c r="W565" s="294"/>
      <c r="X565" s="294"/>
      <c r="Y565" s="294"/>
      <c r="Z565" s="294"/>
      <c r="AA565" s="294"/>
      <c r="AB565" s="294"/>
      <c r="AC565" s="294"/>
      <c r="AD565" s="294"/>
      <c r="AE565" s="294"/>
      <c r="AF565" s="294"/>
      <c r="AG565" s="294"/>
      <c r="AH565" s="294"/>
      <c r="AI565" s="294"/>
      <c r="AJ565" s="294"/>
      <c r="AK565" s="294"/>
      <c r="AL565" s="294"/>
      <c r="AM565" s="294"/>
      <c r="AN565" s="294"/>
      <c r="AO565" s="294"/>
      <c r="AP565" s="294"/>
      <c r="AQ565" s="294"/>
      <c r="AR565" s="294"/>
      <c r="AS565" s="294"/>
      <c r="AT565" s="294"/>
      <c r="AU565" s="294"/>
      <c r="AV565" s="294"/>
      <c r="AW565" s="176" t="str">
        <f>AV569</f>
        <v>m³</v>
      </c>
      <c r="AX565" s="177">
        <f>AS569</f>
        <v>2.6305000000000001</v>
      </c>
    </row>
    <row r="566" spans="1:50" s="98" customFormat="1" ht="12.75">
      <c r="A566" s="175"/>
      <c r="B566" s="202"/>
      <c r="C566" s="202"/>
      <c r="D566" s="202"/>
      <c r="E566" s="202"/>
      <c r="F566" s="202"/>
      <c r="G566" s="202"/>
      <c r="H566" s="202"/>
      <c r="I566" s="202"/>
      <c r="J566" s="202"/>
      <c r="K566" s="202"/>
      <c r="L566" s="202"/>
      <c r="M566" s="202"/>
      <c r="N566" s="202"/>
      <c r="O566" s="202"/>
      <c r="P566" s="202"/>
      <c r="Q566" s="202"/>
      <c r="R566" s="202"/>
      <c r="S566" s="202"/>
      <c r="T566" s="202"/>
      <c r="U566" s="202"/>
      <c r="V566" s="202"/>
      <c r="W566" s="202"/>
      <c r="X566" s="202"/>
      <c r="Y566" s="202"/>
      <c r="Z566" s="202"/>
      <c r="AA566" s="202"/>
      <c r="AB566" s="202"/>
      <c r="AC566" s="202"/>
      <c r="AD566" s="202"/>
      <c r="AE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O566" s="202"/>
      <c r="AP566" s="202"/>
      <c r="AQ566" s="202"/>
      <c r="AR566" s="202"/>
      <c r="AS566" s="202"/>
      <c r="AT566" s="202"/>
      <c r="AU566" s="202"/>
      <c r="AV566" s="202"/>
      <c r="AW566" s="179"/>
      <c r="AX566" s="180"/>
    </row>
    <row r="567" spans="1:50" s="98" customFormat="1" ht="12.75" customHeight="1">
      <c r="A567" s="175"/>
      <c r="B567" s="178"/>
      <c r="C567" s="178"/>
      <c r="D567" s="178"/>
      <c r="E567" s="178"/>
      <c r="F567" s="178"/>
      <c r="G567" s="178"/>
      <c r="H567" s="178"/>
      <c r="I567" s="178"/>
      <c r="J567" s="178"/>
      <c r="K567" s="178"/>
      <c r="L567" s="178"/>
      <c r="M567" s="178"/>
      <c r="N567" s="178"/>
      <c r="O567" s="295" t="s">
        <v>159</v>
      </c>
      <c r="P567" s="295"/>
      <c r="Q567" s="295"/>
      <c r="R567" s="214"/>
      <c r="S567" s="293"/>
      <c r="T567" s="293"/>
      <c r="U567" s="293"/>
      <c r="V567" s="293"/>
      <c r="W567" s="178"/>
      <c r="X567" s="178"/>
      <c r="Y567" s="178"/>
      <c r="Z567" s="178"/>
      <c r="AA567" s="178"/>
      <c r="AB567" s="178"/>
      <c r="AC567" s="178"/>
      <c r="AD567" s="178"/>
      <c r="AE567" s="178"/>
      <c r="AF567" s="296" t="s">
        <v>240</v>
      </c>
      <c r="AG567" s="296"/>
      <c r="AH567" s="296"/>
      <c r="AI567" s="178"/>
      <c r="AJ567" s="296"/>
      <c r="AK567" s="296"/>
      <c r="AL567" s="296"/>
      <c r="AM567" s="178"/>
      <c r="AN567" s="178"/>
      <c r="AO567" s="178"/>
      <c r="AP567" s="178"/>
      <c r="AQ567" s="182"/>
      <c r="AR567" s="214"/>
      <c r="AS567" s="293"/>
      <c r="AT567" s="293"/>
      <c r="AU567" s="293"/>
      <c r="AV567" s="186"/>
      <c r="AW567" s="182"/>
      <c r="AX567" s="180"/>
    </row>
    <row r="568" spans="1:50" s="98" customFormat="1" ht="12.75">
      <c r="A568" s="175"/>
      <c r="B568" s="185" t="s">
        <v>224</v>
      </c>
      <c r="C568" s="178"/>
      <c r="D568" s="178"/>
      <c r="E568" s="178"/>
      <c r="F568" s="178"/>
      <c r="G568" s="178"/>
      <c r="H568" s="178"/>
      <c r="I568" s="178"/>
      <c r="J568" s="178"/>
      <c r="K568" s="178"/>
      <c r="L568" s="178"/>
      <c r="M568" s="178"/>
      <c r="N568" s="178" t="s">
        <v>54</v>
      </c>
      <c r="O568" s="293">
        <v>52.61</v>
      </c>
      <c r="P568" s="293"/>
      <c r="Q568" s="293"/>
      <c r="R568" s="214" t="s">
        <v>56</v>
      </c>
      <c r="S568" s="293"/>
      <c r="T568" s="293"/>
      <c r="U568" s="293"/>
      <c r="V568" s="178"/>
      <c r="W568" s="293"/>
      <c r="X568" s="293"/>
      <c r="Y568" s="293"/>
      <c r="Z568" s="178"/>
      <c r="AA568" s="293"/>
      <c r="AB568" s="293"/>
      <c r="AC568" s="293"/>
      <c r="AD568" s="178"/>
      <c r="AE568" s="178" t="s">
        <v>55</v>
      </c>
      <c r="AF568" s="293">
        <v>0.05</v>
      </c>
      <c r="AG568" s="293"/>
      <c r="AH568" s="293"/>
      <c r="AI568" s="178"/>
      <c r="AJ568" s="293"/>
      <c r="AK568" s="293"/>
      <c r="AL568" s="293"/>
      <c r="AM568" s="178"/>
      <c r="AN568" s="178"/>
      <c r="AO568" s="178"/>
      <c r="AP568" s="178"/>
      <c r="AQ568" s="182"/>
      <c r="AR568" s="183" t="s">
        <v>57</v>
      </c>
      <c r="AS568" s="297">
        <f>O568*AF568</f>
        <v>2.6305000000000001</v>
      </c>
      <c r="AT568" s="297"/>
      <c r="AU568" s="297"/>
      <c r="AV568" s="184" t="s">
        <v>170</v>
      </c>
      <c r="AW568" s="182"/>
      <c r="AX568" s="180"/>
    </row>
    <row r="569" spans="1:50" s="98" customFormat="1" ht="12.75">
      <c r="A569" s="17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2"/>
      <c r="AB569" s="185"/>
      <c r="AC569" s="185"/>
      <c r="AD569" s="185"/>
      <c r="AE569" s="185"/>
      <c r="AF569" s="185"/>
      <c r="AG569" s="185"/>
      <c r="AH569" s="185"/>
      <c r="AI569" s="185"/>
      <c r="AJ569" s="185"/>
      <c r="AK569" s="185"/>
      <c r="AL569" s="185"/>
      <c r="AM569" s="185"/>
      <c r="AN569" s="185" t="s">
        <v>58</v>
      </c>
      <c r="AO569" s="185"/>
      <c r="AP569" s="185"/>
      <c r="AQ569" s="182"/>
      <c r="AR569" s="214" t="s">
        <v>57</v>
      </c>
      <c r="AS569" s="293">
        <f>SUM(AS568)</f>
        <v>2.6305000000000001</v>
      </c>
      <c r="AT569" s="293"/>
      <c r="AU569" s="293"/>
      <c r="AV569" s="186" t="str">
        <f>AV568</f>
        <v>m³</v>
      </c>
      <c r="AW569" s="182"/>
      <c r="AX569" s="180"/>
    </row>
    <row r="570" spans="1:50" s="98" customFormat="1" ht="12.75">
      <c r="A570" s="187"/>
      <c r="B570" s="202"/>
      <c r="C570" s="202"/>
      <c r="D570" s="202"/>
      <c r="E570" s="202"/>
      <c r="F570" s="202"/>
      <c r="G570" s="202"/>
      <c r="H570" s="202"/>
      <c r="I570" s="202"/>
      <c r="J570" s="202"/>
      <c r="K570" s="202"/>
      <c r="L570" s="202"/>
      <c r="M570" s="202"/>
      <c r="N570" s="202"/>
      <c r="O570" s="202"/>
      <c r="P570" s="202"/>
      <c r="Q570" s="202"/>
      <c r="R570" s="202"/>
      <c r="S570" s="202"/>
      <c r="T570" s="202"/>
      <c r="U570" s="202"/>
      <c r="V570" s="202"/>
      <c r="W570" s="202"/>
      <c r="X570" s="202"/>
      <c r="Y570" s="202"/>
      <c r="Z570" s="202"/>
      <c r="AA570" s="202"/>
      <c r="AB570" s="202"/>
      <c r="AC570" s="202"/>
      <c r="AD570" s="202"/>
      <c r="AE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O570" s="202"/>
      <c r="AP570" s="202"/>
      <c r="AQ570" s="202"/>
      <c r="AR570" s="202"/>
      <c r="AS570" s="202"/>
      <c r="AT570" s="202"/>
      <c r="AU570" s="202"/>
      <c r="AV570" s="202"/>
      <c r="AW570" s="179"/>
      <c r="AX570" s="180"/>
    </row>
    <row r="571" spans="1:50" s="98" customFormat="1" ht="12.75">
      <c r="A571" s="175" t="s">
        <v>230</v>
      </c>
      <c r="B571" s="294" t="str">
        <f>' Plan Orç. Total'!D91</f>
        <v>INSTALAÇÃO DE REVESTIMENTO COM PISO EMBORRACHADO</v>
      </c>
      <c r="C571" s="294"/>
      <c r="D571" s="294"/>
      <c r="E571" s="294"/>
      <c r="F571" s="294"/>
      <c r="G571" s="294"/>
      <c r="H571" s="294"/>
      <c r="I571" s="294"/>
      <c r="J571" s="294"/>
      <c r="K571" s="294"/>
      <c r="L571" s="294"/>
      <c r="M571" s="294"/>
      <c r="N571" s="294"/>
      <c r="O571" s="294"/>
      <c r="P571" s="294"/>
      <c r="Q571" s="294"/>
      <c r="R571" s="294"/>
      <c r="S571" s="294"/>
      <c r="T571" s="294"/>
      <c r="U571" s="294"/>
      <c r="V571" s="294"/>
      <c r="W571" s="294"/>
      <c r="X571" s="294"/>
      <c r="Y571" s="294"/>
      <c r="Z571" s="294"/>
      <c r="AA571" s="294"/>
      <c r="AB571" s="294"/>
      <c r="AC571" s="294"/>
      <c r="AD571" s="294"/>
      <c r="AE571" s="294"/>
      <c r="AF571" s="294"/>
      <c r="AG571" s="294"/>
      <c r="AH571" s="294"/>
      <c r="AI571" s="294"/>
      <c r="AJ571" s="294"/>
      <c r="AK571" s="294"/>
      <c r="AL571" s="294"/>
      <c r="AM571" s="294"/>
      <c r="AN571" s="294"/>
      <c r="AO571" s="294"/>
      <c r="AP571" s="294"/>
      <c r="AQ571" s="294"/>
      <c r="AR571" s="294"/>
      <c r="AS571" s="294"/>
      <c r="AT571" s="294"/>
      <c r="AU571" s="294"/>
      <c r="AV571" s="294"/>
      <c r="AW571" s="176" t="s">
        <v>251</v>
      </c>
      <c r="AX571" s="177">
        <f>(AS580)/3/O568</f>
        <v>243.79666666666662</v>
      </c>
    </row>
    <row r="572" spans="1:50" s="98" customFormat="1" ht="12.75">
      <c r="A572" s="175"/>
      <c r="B572" s="202"/>
      <c r="C572" s="202"/>
      <c r="D572" s="202"/>
      <c r="E572" s="202"/>
      <c r="F572" s="202"/>
      <c r="G572" s="202"/>
      <c r="H572" s="202"/>
      <c r="I572" s="202"/>
      <c r="J572" s="202"/>
      <c r="K572" s="202"/>
      <c r="L572" s="202"/>
      <c r="M572" s="202"/>
      <c r="N572" s="202"/>
      <c r="O572" s="202"/>
      <c r="P572" s="202"/>
      <c r="Q572" s="202"/>
      <c r="R572" s="202"/>
      <c r="S572" s="202"/>
      <c r="T572" s="202"/>
      <c r="U572" s="202"/>
      <c r="V572" s="202"/>
      <c r="W572" s="202"/>
      <c r="X572" s="202"/>
      <c r="Y572" s="202"/>
      <c r="Z572" s="202"/>
      <c r="AA572" s="202"/>
      <c r="AB572" s="202"/>
      <c r="AC572" s="202"/>
      <c r="AD572" s="202"/>
      <c r="AE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O572" s="202"/>
      <c r="AP572" s="202"/>
      <c r="AQ572" s="202"/>
      <c r="AR572" s="202"/>
      <c r="AS572" s="202"/>
      <c r="AT572" s="202"/>
      <c r="AU572" s="202"/>
      <c r="AV572" s="202"/>
      <c r="AW572" s="179"/>
      <c r="AX572" s="180"/>
    </row>
    <row r="573" spans="1:50" s="98" customFormat="1" ht="12.75">
      <c r="A573" s="175"/>
      <c r="B573" s="178"/>
      <c r="C573" s="178"/>
      <c r="D573" s="299" t="s">
        <v>71</v>
      </c>
      <c r="E573" s="299"/>
      <c r="F573" s="299"/>
      <c r="G573" s="299"/>
      <c r="H573" s="299"/>
      <c r="I573" s="299"/>
      <c r="J573" s="299"/>
      <c r="K573" s="299"/>
      <c r="L573" s="178"/>
      <c r="M573" s="178"/>
      <c r="N573" s="178"/>
      <c r="O573" s="300" t="s">
        <v>243</v>
      </c>
      <c r="P573" s="300"/>
      <c r="Q573" s="300"/>
      <c r="R573" s="300"/>
      <c r="S573" s="293"/>
      <c r="T573" s="293"/>
      <c r="U573" s="293"/>
      <c r="V573" s="293"/>
      <c r="W573" s="300" t="s">
        <v>244</v>
      </c>
      <c r="X573" s="300"/>
      <c r="Y573" s="300"/>
      <c r="Z573" s="300"/>
      <c r="AA573" s="178"/>
      <c r="AB573" s="178"/>
      <c r="AC573" s="178"/>
      <c r="AD573" s="178"/>
      <c r="AE573" s="217" t="s">
        <v>245</v>
      </c>
      <c r="AF573" s="218"/>
      <c r="AG573" s="218"/>
      <c r="AH573" s="218"/>
      <c r="AI573" s="217"/>
      <c r="AJ573" s="217"/>
      <c r="AK573" s="217"/>
      <c r="AL573" s="217"/>
      <c r="AM573" s="178"/>
      <c r="AN573" s="178"/>
      <c r="AO573" s="178"/>
      <c r="AP573" s="178"/>
      <c r="AQ573" s="182"/>
      <c r="AR573" s="214"/>
      <c r="AS573" s="293"/>
      <c r="AT573" s="293"/>
      <c r="AU573" s="293"/>
      <c r="AV573" s="186"/>
      <c r="AW573" s="182"/>
      <c r="AX573" s="180"/>
    </row>
    <row r="574" spans="1:50" s="98" customFormat="1" ht="34.5" customHeight="1">
      <c r="A574" s="175"/>
      <c r="B574" s="296" t="s">
        <v>253</v>
      </c>
      <c r="C574" s="296"/>
      <c r="D574" s="296"/>
      <c r="E574" s="296"/>
      <c r="F574" s="296"/>
      <c r="G574" s="296"/>
      <c r="H574" s="296"/>
      <c r="I574" s="296"/>
      <c r="J574" s="296"/>
      <c r="K574" s="296"/>
      <c r="L574" s="296"/>
      <c r="M574" s="296"/>
      <c r="N574" s="178"/>
      <c r="O574" s="293">
        <f>O568</f>
        <v>52.61</v>
      </c>
      <c r="P574" s="293"/>
      <c r="Q574" s="293"/>
      <c r="R574" s="293"/>
      <c r="S574" s="293"/>
      <c r="T574" s="293"/>
      <c r="U574" s="293"/>
      <c r="V574" s="178"/>
      <c r="W574" s="293" t="s">
        <v>250</v>
      </c>
      <c r="X574" s="293"/>
      <c r="Y574" s="293"/>
      <c r="Z574" s="293"/>
      <c r="AA574" s="293"/>
      <c r="AB574" s="293"/>
      <c r="AC574" s="293"/>
      <c r="AD574" s="178"/>
      <c r="AE574" s="298">
        <v>308.58</v>
      </c>
      <c r="AF574" s="298"/>
      <c r="AG574" s="298"/>
      <c r="AH574" s="298"/>
      <c r="AI574" s="298"/>
      <c r="AJ574" s="204"/>
      <c r="AK574" s="204"/>
      <c r="AL574" s="204"/>
      <c r="AM574" s="178"/>
      <c r="AN574" s="178"/>
      <c r="AO574" s="178"/>
      <c r="AP574" s="178"/>
      <c r="AQ574" s="182"/>
      <c r="AR574" s="214" t="s">
        <v>57</v>
      </c>
      <c r="AS574" s="298">
        <f>O574*AE574</f>
        <v>16234.3938</v>
      </c>
      <c r="AT574" s="298"/>
      <c r="AU574" s="298"/>
      <c r="AV574" s="298"/>
      <c r="AW574" s="298"/>
      <c r="AX574" s="180"/>
    </row>
    <row r="575" spans="1:50" s="98" customFormat="1" ht="12.75">
      <c r="A575" s="175"/>
      <c r="B575" s="214"/>
      <c r="C575" s="214"/>
      <c r="D575" s="214"/>
      <c r="E575" s="214"/>
      <c r="F575" s="214"/>
      <c r="G575" s="214"/>
      <c r="H575" s="214"/>
      <c r="I575" s="214"/>
      <c r="J575" s="214"/>
      <c r="K575" s="214"/>
      <c r="L575" s="214"/>
      <c r="M575" s="214"/>
      <c r="N575" s="178"/>
      <c r="O575" s="213"/>
      <c r="P575" s="213"/>
      <c r="Q575" s="213"/>
      <c r="R575" s="213"/>
      <c r="S575" s="213"/>
      <c r="T575" s="213"/>
      <c r="U575" s="213"/>
      <c r="V575" s="178"/>
      <c r="W575" s="213"/>
      <c r="X575" s="213"/>
      <c r="Y575" s="213"/>
      <c r="Z575" s="213"/>
      <c r="AA575" s="213"/>
      <c r="AB575" s="213"/>
      <c r="AC575" s="213"/>
      <c r="AD575" s="178"/>
      <c r="AE575" s="219"/>
      <c r="AF575" s="219"/>
      <c r="AG575" s="219"/>
      <c r="AH575" s="219"/>
      <c r="AI575" s="219"/>
      <c r="AJ575" s="204"/>
      <c r="AK575" s="204"/>
      <c r="AL575" s="204"/>
      <c r="AM575" s="178"/>
      <c r="AN575" s="178"/>
      <c r="AO575" s="178"/>
      <c r="AP575" s="178"/>
      <c r="AQ575" s="182"/>
      <c r="AR575" s="214"/>
      <c r="AS575" s="219"/>
      <c r="AT575" s="219"/>
      <c r="AU575" s="219"/>
      <c r="AV575" s="219"/>
      <c r="AW575" s="219"/>
      <c r="AX575" s="180"/>
    </row>
    <row r="576" spans="1:50" s="98" customFormat="1" ht="34.5" customHeight="1">
      <c r="A576" s="175"/>
      <c r="B576" s="296" t="s">
        <v>253</v>
      </c>
      <c r="C576" s="296"/>
      <c r="D576" s="296"/>
      <c r="E576" s="296"/>
      <c r="F576" s="296"/>
      <c r="G576" s="296"/>
      <c r="H576" s="296"/>
      <c r="I576" s="296"/>
      <c r="J576" s="296"/>
      <c r="K576" s="296"/>
      <c r="L576" s="296"/>
      <c r="M576" s="296"/>
      <c r="N576" s="178"/>
      <c r="O576" s="293">
        <f>O568</f>
        <v>52.61</v>
      </c>
      <c r="P576" s="293"/>
      <c r="Q576" s="293"/>
      <c r="R576" s="293"/>
      <c r="S576" s="293"/>
      <c r="T576" s="293"/>
      <c r="U576" s="293"/>
      <c r="V576" s="178"/>
      <c r="W576" s="293" t="s">
        <v>254</v>
      </c>
      <c r="X576" s="293"/>
      <c r="Y576" s="293"/>
      <c r="Z576" s="293"/>
      <c r="AA576" s="293"/>
      <c r="AB576" s="293"/>
      <c r="AC576" s="293"/>
      <c r="AD576" s="178"/>
      <c r="AE576" s="298">
        <v>221</v>
      </c>
      <c r="AF576" s="298"/>
      <c r="AG576" s="298"/>
      <c r="AH576" s="298"/>
      <c r="AI576" s="298"/>
      <c r="AJ576" s="204"/>
      <c r="AK576" s="204"/>
      <c r="AL576" s="204"/>
      <c r="AM576" s="178"/>
      <c r="AN576" s="178"/>
      <c r="AO576" s="178"/>
      <c r="AP576" s="178"/>
      <c r="AQ576" s="182"/>
      <c r="AR576" s="214" t="s">
        <v>57</v>
      </c>
      <c r="AS576" s="298">
        <f>O576*AE576</f>
        <v>11626.81</v>
      </c>
      <c r="AT576" s="298"/>
      <c r="AU576" s="298"/>
      <c r="AV576" s="298"/>
      <c r="AW576" s="298"/>
      <c r="AX576" s="180"/>
    </row>
    <row r="577" spans="1:50" s="98" customFormat="1" ht="12.75">
      <c r="A577" s="175"/>
      <c r="B577" s="214"/>
      <c r="C577" s="214"/>
      <c r="D577" s="214"/>
      <c r="E577" s="214"/>
      <c r="F577" s="214"/>
      <c r="G577" s="214"/>
      <c r="H577" s="214"/>
      <c r="I577" s="214"/>
      <c r="J577" s="214"/>
      <c r="K577" s="214"/>
      <c r="L577" s="214"/>
      <c r="M577" s="214"/>
      <c r="N577" s="178"/>
      <c r="O577" s="213"/>
      <c r="P577" s="213"/>
      <c r="Q577" s="213"/>
      <c r="R577" s="213"/>
      <c r="S577" s="213"/>
      <c r="T577" s="213"/>
      <c r="U577" s="213"/>
      <c r="V577" s="178"/>
      <c r="W577" s="213"/>
      <c r="X577" s="213"/>
      <c r="Y577" s="213"/>
      <c r="Z577" s="213"/>
      <c r="AA577" s="213"/>
      <c r="AB577" s="213"/>
      <c r="AC577" s="213"/>
      <c r="AD577" s="178"/>
      <c r="AE577" s="219"/>
      <c r="AF577" s="219"/>
      <c r="AG577" s="219"/>
      <c r="AH577" s="219"/>
      <c r="AI577" s="219"/>
      <c r="AJ577" s="204"/>
      <c r="AK577" s="204"/>
      <c r="AL577" s="204"/>
      <c r="AM577" s="178"/>
      <c r="AN577" s="178"/>
      <c r="AO577" s="178"/>
      <c r="AP577" s="178"/>
      <c r="AQ577" s="182"/>
      <c r="AR577" s="214"/>
      <c r="AS577" s="219"/>
      <c r="AT577" s="219"/>
      <c r="AU577" s="219"/>
      <c r="AV577" s="219"/>
      <c r="AW577" s="219"/>
      <c r="AX577" s="180"/>
    </row>
    <row r="578" spans="1:50" s="98" customFormat="1" ht="30" customHeight="1">
      <c r="A578" s="175"/>
      <c r="B578" s="296" t="s">
        <v>253</v>
      </c>
      <c r="C578" s="296"/>
      <c r="D578" s="296"/>
      <c r="E578" s="296"/>
      <c r="F578" s="296"/>
      <c r="G578" s="296"/>
      <c r="H578" s="296"/>
      <c r="I578" s="296"/>
      <c r="J578" s="296"/>
      <c r="K578" s="296"/>
      <c r="L578" s="296"/>
      <c r="M578" s="296"/>
      <c r="N578" s="178"/>
      <c r="O578" s="293">
        <f>O568</f>
        <v>52.61</v>
      </c>
      <c r="P578" s="293"/>
      <c r="Q578" s="293"/>
      <c r="R578" s="293"/>
      <c r="S578" s="293"/>
      <c r="T578" s="293"/>
      <c r="U578" s="293"/>
      <c r="V578" s="178"/>
      <c r="W578" s="293" t="s">
        <v>255</v>
      </c>
      <c r="X578" s="293"/>
      <c r="Y578" s="293"/>
      <c r="Z578" s="293"/>
      <c r="AA578" s="293"/>
      <c r="AB578" s="293"/>
      <c r="AC578" s="293"/>
      <c r="AD578" s="178"/>
      <c r="AE578" s="298">
        <v>201.81</v>
      </c>
      <c r="AF578" s="298"/>
      <c r="AG578" s="298"/>
      <c r="AH578" s="298"/>
      <c r="AI578" s="298"/>
      <c r="AJ578" s="204"/>
      <c r="AK578" s="204"/>
      <c r="AL578" s="204"/>
      <c r="AM578" s="178"/>
      <c r="AN578" s="178"/>
      <c r="AO578" s="178"/>
      <c r="AP578" s="178"/>
      <c r="AQ578" s="182"/>
      <c r="AR578" s="214" t="s">
        <v>57</v>
      </c>
      <c r="AS578" s="298">
        <f>O578*AE578</f>
        <v>10617.224099999999</v>
      </c>
      <c r="AT578" s="298"/>
      <c r="AU578" s="298"/>
      <c r="AV578" s="298"/>
      <c r="AW578" s="298"/>
      <c r="AX578" s="180"/>
    </row>
    <row r="579" spans="1:50" s="98" customFormat="1" ht="12.75">
      <c r="A579" s="175"/>
      <c r="B579" s="185"/>
      <c r="C579" s="178"/>
      <c r="D579" s="178"/>
      <c r="E579" s="178"/>
      <c r="F579" s="178"/>
      <c r="G579" s="178"/>
      <c r="H579" s="178"/>
      <c r="I579" s="178"/>
      <c r="J579" s="178"/>
      <c r="K579" s="178"/>
      <c r="L579" s="178"/>
      <c r="M579" s="178"/>
      <c r="N579" s="178"/>
      <c r="O579" s="293"/>
      <c r="P579" s="293"/>
      <c r="Q579" s="293"/>
      <c r="R579" s="214"/>
      <c r="S579" s="293"/>
      <c r="T579" s="293"/>
      <c r="U579" s="293"/>
      <c r="V579" s="178"/>
      <c r="W579" s="293"/>
      <c r="X579" s="293"/>
      <c r="Y579" s="293"/>
      <c r="Z579" s="178"/>
      <c r="AA579" s="293"/>
      <c r="AB579" s="293"/>
      <c r="AC579" s="293"/>
      <c r="AD579" s="178"/>
      <c r="AE579" s="178"/>
      <c r="AF579" s="293"/>
      <c r="AG579" s="293"/>
      <c r="AH579" s="293"/>
      <c r="AI579" s="178"/>
      <c r="AJ579" s="293"/>
      <c r="AK579" s="293"/>
      <c r="AL579" s="293"/>
      <c r="AM579" s="178"/>
      <c r="AN579" s="178"/>
      <c r="AO579" s="178"/>
      <c r="AP579" s="178"/>
      <c r="AQ579" s="182"/>
      <c r="AR579" s="214"/>
      <c r="AS579" s="293"/>
      <c r="AT579" s="293"/>
      <c r="AU579" s="293"/>
      <c r="AV579" s="186"/>
      <c r="AW579" s="182"/>
      <c r="AX579" s="180"/>
    </row>
    <row r="580" spans="1:50" s="98" customFormat="1" ht="12.75">
      <c r="A580" s="17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2"/>
      <c r="AB580" s="185"/>
      <c r="AC580" s="185"/>
      <c r="AD580" s="185"/>
      <c r="AE580" s="185"/>
      <c r="AF580" s="185"/>
      <c r="AG580" s="185"/>
      <c r="AH580" s="185"/>
      <c r="AI580" s="185"/>
      <c r="AJ580" s="185"/>
      <c r="AK580" s="185"/>
      <c r="AL580" s="185"/>
      <c r="AM580" s="185"/>
      <c r="AN580" s="185" t="s">
        <v>58</v>
      </c>
      <c r="AO580" s="185"/>
      <c r="AP580" s="185"/>
      <c r="AQ580" s="182"/>
      <c r="AR580" s="214" t="s">
        <v>57</v>
      </c>
      <c r="AS580" s="293">
        <f>AS578+AS576+AS574</f>
        <v>38478.427899999995</v>
      </c>
      <c r="AT580" s="293"/>
      <c r="AU580" s="293"/>
      <c r="AV580" s="293"/>
      <c r="AW580" s="293"/>
      <c r="AX580" s="180"/>
    </row>
    <row r="581" spans="1:50" s="98" customFormat="1" ht="12.75">
      <c r="A581" s="175"/>
      <c r="B581" s="202"/>
      <c r="C581" s="202"/>
      <c r="D581" s="202"/>
      <c r="E581" s="202"/>
      <c r="F581" s="202"/>
      <c r="G581" s="202"/>
      <c r="H581" s="202"/>
      <c r="I581" s="202"/>
      <c r="J581" s="202"/>
      <c r="K581" s="202"/>
      <c r="L581" s="202"/>
      <c r="M581" s="202"/>
      <c r="N581" s="202"/>
      <c r="O581" s="202"/>
      <c r="P581" s="202"/>
      <c r="Q581" s="202"/>
      <c r="R581" s="202"/>
      <c r="S581" s="202"/>
      <c r="T581" s="202"/>
      <c r="U581" s="202"/>
      <c r="V581" s="202"/>
      <c r="W581" s="202"/>
      <c r="X581" s="202"/>
      <c r="Y581" s="202"/>
      <c r="Z581" s="202"/>
      <c r="AA581" s="202"/>
      <c r="AB581" s="202"/>
      <c r="AC581" s="202"/>
      <c r="AD581" s="202"/>
      <c r="AE581" s="202"/>
      <c r="AF581" s="202"/>
      <c r="AG581" s="202"/>
      <c r="AH581" s="202"/>
      <c r="AI581" s="202"/>
      <c r="AJ581" s="202"/>
      <c r="AK581" s="202"/>
      <c r="AL581" s="202"/>
      <c r="AM581" s="202"/>
      <c r="AN581" s="202"/>
      <c r="AO581" s="202"/>
      <c r="AP581" s="202"/>
      <c r="AQ581" s="202"/>
      <c r="AR581" s="202"/>
      <c r="AS581" s="202"/>
      <c r="AT581" s="202"/>
      <c r="AU581" s="202"/>
      <c r="AV581" s="202"/>
      <c r="AW581" s="179"/>
      <c r="AX581" s="180"/>
    </row>
    <row r="582" spans="1:50" s="98" customFormat="1" ht="12.75">
      <c r="A582" s="172" t="s">
        <v>143</v>
      </c>
      <c r="B582" s="301" t="str">
        <f>' Plan Orç. Total'!D94</f>
        <v>MOBILHÁRIO DE CONCRETO</v>
      </c>
      <c r="C582" s="301"/>
      <c r="D582" s="301"/>
      <c r="E582" s="301"/>
      <c r="F582" s="301"/>
      <c r="G582" s="301"/>
      <c r="H582" s="301"/>
      <c r="I582" s="301"/>
      <c r="J582" s="301"/>
      <c r="K582" s="301"/>
      <c r="L582" s="301"/>
      <c r="M582" s="301"/>
      <c r="N582" s="301"/>
      <c r="O582" s="301"/>
      <c r="P582" s="301"/>
      <c r="Q582" s="301"/>
      <c r="R582" s="301"/>
      <c r="S582" s="301"/>
      <c r="T582" s="301"/>
      <c r="U582" s="301"/>
      <c r="V582" s="301"/>
      <c r="W582" s="301"/>
      <c r="X582" s="301"/>
      <c r="Y582" s="301"/>
      <c r="Z582" s="301"/>
      <c r="AA582" s="301"/>
      <c r="AB582" s="301"/>
      <c r="AC582" s="301"/>
      <c r="AD582" s="301"/>
      <c r="AE582" s="301"/>
      <c r="AF582" s="301"/>
      <c r="AG582" s="301"/>
      <c r="AH582" s="301"/>
      <c r="AI582" s="301"/>
      <c r="AJ582" s="301"/>
      <c r="AK582" s="301"/>
      <c r="AL582" s="301"/>
      <c r="AM582" s="301"/>
      <c r="AN582" s="301"/>
      <c r="AO582" s="301"/>
      <c r="AP582" s="301"/>
      <c r="AQ582" s="301"/>
      <c r="AR582" s="301"/>
      <c r="AS582" s="301"/>
      <c r="AT582" s="301"/>
      <c r="AU582" s="301"/>
      <c r="AV582" s="301"/>
      <c r="AW582" s="173"/>
      <c r="AX582" s="174"/>
    </row>
    <row r="583" spans="1:50" s="98" customFormat="1" ht="12.75">
      <c r="A583" s="175" t="s">
        <v>144</v>
      </c>
      <c r="B583" s="294" t="str">
        <f>' Plan Orç. Total'!D95</f>
        <v>ASSENTAMENTO E FIXAÇÃO DE BANCOS E MESAS DE MADEIRA PLÁSTICA</v>
      </c>
      <c r="C583" s="294"/>
      <c r="D583" s="294"/>
      <c r="E583" s="294"/>
      <c r="F583" s="294"/>
      <c r="G583" s="294"/>
      <c r="H583" s="294"/>
      <c r="I583" s="294"/>
      <c r="J583" s="294"/>
      <c r="K583" s="294"/>
      <c r="L583" s="294"/>
      <c r="M583" s="294"/>
      <c r="N583" s="294"/>
      <c r="O583" s="294"/>
      <c r="P583" s="294"/>
      <c r="Q583" s="294"/>
      <c r="R583" s="294"/>
      <c r="S583" s="294"/>
      <c r="T583" s="294"/>
      <c r="U583" s="294"/>
      <c r="V583" s="294"/>
      <c r="W583" s="294"/>
      <c r="X583" s="294"/>
      <c r="Y583" s="294"/>
      <c r="Z583" s="294"/>
      <c r="AA583" s="294"/>
      <c r="AB583" s="294"/>
      <c r="AC583" s="294"/>
      <c r="AD583" s="294"/>
      <c r="AE583" s="294"/>
      <c r="AF583" s="294"/>
      <c r="AG583" s="294"/>
      <c r="AH583" s="294"/>
      <c r="AI583" s="294"/>
      <c r="AJ583" s="294"/>
      <c r="AK583" s="294"/>
      <c r="AL583" s="294"/>
      <c r="AM583" s="294"/>
      <c r="AN583" s="294"/>
      <c r="AO583" s="294"/>
      <c r="AP583" s="294"/>
      <c r="AQ583" s="294"/>
      <c r="AR583" s="294"/>
      <c r="AS583" s="294"/>
      <c r="AT583" s="294"/>
      <c r="AU583" s="294"/>
      <c r="AV583" s="294"/>
      <c r="AW583" s="176" t="s">
        <v>251</v>
      </c>
      <c r="AX583" s="177">
        <f>(AS592)/3/O586</f>
        <v>530.29999999999995</v>
      </c>
    </row>
    <row r="584" spans="1:50" s="98" customFormat="1" ht="12.75">
      <c r="A584" s="175"/>
      <c r="B584" s="202"/>
      <c r="C584" s="202"/>
      <c r="D584" s="202"/>
      <c r="E584" s="202"/>
      <c r="F584" s="202"/>
      <c r="G584" s="202"/>
      <c r="H584" s="202"/>
      <c r="I584" s="202"/>
      <c r="J584" s="202"/>
      <c r="K584" s="202"/>
      <c r="L584" s="202"/>
      <c r="M584" s="202"/>
      <c r="N584" s="202"/>
      <c r="O584" s="202"/>
      <c r="P584" s="202"/>
      <c r="Q584" s="202"/>
      <c r="R584" s="202"/>
      <c r="S584" s="202"/>
      <c r="T584" s="202"/>
      <c r="U584" s="202"/>
      <c r="V584" s="202"/>
      <c r="W584" s="202"/>
      <c r="X584" s="202"/>
      <c r="Y584" s="202"/>
      <c r="Z584" s="202"/>
      <c r="AA584" s="202"/>
      <c r="AB584" s="202"/>
      <c r="AC584" s="202"/>
      <c r="AD584" s="202"/>
      <c r="AE584" s="202"/>
      <c r="AF584" s="202"/>
      <c r="AG584" s="202"/>
      <c r="AH584" s="202"/>
      <c r="AI584" s="202"/>
      <c r="AJ584" s="202"/>
      <c r="AK584" s="202"/>
      <c r="AL584" s="202"/>
      <c r="AM584" s="202"/>
      <c r="AN584" s="202"/>
      <c r="AO584" s="202"/>
      <c r="AP584" s="202"/>
      <c r="AQ584" s="202"/>
      <c r="AR584" s="202"/>
      <c r="AS584" s="202"/>
      <c r="AT584" s="202"/>
      <c r="AU584" s="202"/>
      <c r="AV584" s="202"/>
      <c r="AW584" s="179"/>
      <c r="AX584" s="180"/>
    </row>
    <row r="585" spans="1:50" s="98" customFormat="1" ht="12.75">
      <c r="A585" s="175"/>
      <c r="B585" s="178"/>
      <c r="C585" s="178"/>
      <c r="D585" s="299" t="s">
        <v>71</v>
      </c>
      <c r="E585" s="299"/>
      <c r="F585" s="299"/>
      <c r="G585" s="299"/>
      <c r="H585" s="299"/>
      <c r="I585" s="299"/>
      <c r="J585" s="299"/>
      <c r="K585" s="299"/>
      <c r="L585" s="178"/>
      <c r="M585" s="178"/>
      <c r="N585" s="178"/>
      <c r="O585" s="300" t="s">
        <v>243</v>
      </c>
      <c r="P585" s="300"/>
      <c r="Q585" s="300"/>
      <c r="R585" s="300"/>
      <c r="S585" s="293"/>
      <c r="T585" s="293"/>
      <c r="U585" s="293"/>
      <c r="V585" s="293"/>
      <c r="W585" s="300" t="s">
        <v>244</v>
      </c>
      <c r="X585" s="300"/>
      <c r="Y585" s="300"/>
      <c r="Z585" s="300"/>
      <c r="AA585" s="178"/>
      <c r="AB585" s="178"/>
      <c r="AC585" s="178"/>
      <c r="AD585" s="178"/>
      <c r="AE585" s="217" t="s">
        <v>245</v>
      </c>
      <c r="AF585" s="218"/>
      <c r="AG585" s="218"/>
      <c r="AH585" s="218"/>
      <c r="AI585" s="217"/>
      <c r="AJ585" s="217"/>
      <c r="AK585" s="217"/>
      <c r="AL585" s="217"/>
      <c r="AM585" s="178"/>
      <c r="AN585" s="178"/>
      <c r="AO585" s="178"/>
      <c r="AP585" s="178"/>
      <c r="AQ585" s="182"/>
      <c r="AR585" s="214"/>
      <c r="AS585" s="293"/>
      <c r="AT585" s="293"/>
      <c r="AU585" s="293"/>
      <c r="AV585" s="186"/>
      <c r="AW585" s="182"/>
      <c r="AX585" s="180"/>
    </row>
    <row r="586" spans="1:50" s="98" customFormat="1" ht="33" customHeight="1">
      <c r="A586" s="175"/>
      <c r="B586" s="296" t="s">
        <v>257</v>
      </c>
      <c r="C586" s="296"/>
      <c r="D586" s="296"/>
      <c r="E586" s="296"/>
      <c r="F586" s="296"/>
      <c r="G586" s="296"/>
      <c r="H586" s="296"/>
      <c r="I586" s="296"/>
      <c r="J586" s="296"/>
      <c r="K586" s="296"/>
      <c r="L586" s="296"/>
      <c r="M586" s="296"/>
      <c r="N586" s="178"/>
      <c r="O586" s="293">
        <v>10</v>
      </c>
      <c r="P586" s="293"/>
      <c r="Q586" s="293"/>
      <c r="R586" s="293"/>
      <c r="S586" s="293"/>
      <c r="T586" s="293"/>
      <c r="U586" s="293"/>
      <c r="V586" s="178"/>
      <c r="W586" s="293" t="s">
        <v>250</v>
      </c>
      <c r="X586" s="293"/>
      <c r="Y586" s="293"/>
      <c r="Z586" s="293"/>
      <c r="AA586" s="293"/>
      <c r="AB586" s="293"/>
      <c r="AC586" s="293"/>
      <c r="AD586" s="178"/>
      <c r="AE586" s="298">
        <v>430.9</v>
      </c>
      <c r="AF586" s="298"/>
      <c r="AG586" s="298"/>
      <c r="AH586" s="298"/>
      <c r="AI586" s="298"/>
      <c r="AJ586" s="204"/>
      <c r="AK586" s="204"/>
      <c r="AL586" s="204"/>
      <c r="AM586" s="178"/>
      <c r="AN586" s="178"/>
      <c r="AO586" s="178"/>
      <c r="AP586" s="178"/>
      <c r="AQ586" s="182"/>
      <c r="AR586" s="214" t="s">
        <v>57</v>
      </c>
      <c r="AS586" s="298">
        <f>O586*AE586</f>
        <v>4309</v>
      </c>
      <c r="AT586" s="298"/>
      <c r="AU586" s="298"/>
      <c r="AV586" s="298"/>
      <c r="AW586" s="298"/>
      <c r="AX586" s="180"/>
    </row>
    <row r="587" spans="1:50" s="98" customFormat="1" ht="12.75">
      <c r="A587" s="175"/>
      <c r="B587" s="214"/>
      <c r="C587" s="214"/>
      <c r="D587" s="214"/>
      <c r="E587" s="214"/>
      <c r="F587" s="214"/>
      <c r="G587" s="214"/>
      <c r="H587" s="214"/>
      <c r="I587" s="214"/>
      <c r="J587" s="214"/>
      <c r="K587" s="214"/>
      <c r="L587" s="214"/>
      <c r="M587" s="214"/>
      <c r="N587" s="178"/>
      <c r="O587" s="213"/>
      <c r="P587" s="213"/>
      <c r="Q587" s="213"/>
      <c r="R587" s="213"/>
      <c r="S587" s="213"/>
      <c r="T587" s="213"/>
      <c r="U587" s="213"/>
      <c r="V587" s="178"/>
      <c r="W587" s="213"/>
      <c r="X587" s="213"/>
      <c r="Y587" s="213"/>
      <c r="Z587" s="213"/>
      <c r="AA587" s="213"/>
      <c r="AB587" s="213"/>
      <c r="AC587" s="213"/>
      <c r="AD587" s="178"/>
      <c r="AE587" s="219"/>
      <c r="AF587" s="219"/>
      <c r="AG587" s="219"/>
      <c r="AH587" s="219"/>
      <c r="AI587" s="219"/>
      <c r="AJ587" s="204"/>
      <c r="AK587" s="204"/>
      <c r="AL587" s="204"/>
      <c r="AM587" s="178"/>
      <c r="AN587" s="178"/>
      <c r="AO587" s="178"/>
      <c r="AP587" s="178"/>
      <c r="AQ587" s="182"/>
      <c r="AR587" s="214"/>
      <c r="AS587" s="219"/>
      <c r="AT587" s="219"/>
      <c r="AU587" s="219"/>
      <c r="AV587" s="219"/>
      <c r="AW587" s="219"/>
      <c r="AX587" s="180"/>
    </row>
    <row r="588" spans="1:50" s="98" customFormat="1" ht="29.25" customHeight="1">
      <c r="A588" s="175"/>
      <c r="B588" s="296" t="s">
        <v>257</v>
      </c>
      <c r="C588" s="296"/>
      <c r="D588" s="296"/>
      <c r="E588" s="296"/>
      <c r="F588" s="296"/>
      <c r="G588" s="296"/>
      <c r="H588" s="296"/>
      <c r="I588" s="296"/>
      <c r="J588" s="296"/>
      <c r="K588" s="296"/>
      <c r="L588" s="296"/>
      <c r="M588" s="296"/>
      <c r="N588" s="178"/>
      <c r="O588" s="293">
        <v>10</v>
      </c>
      <c r="P588" s="293"/>
      <c r="Q588" s="293"/>
      <c r="R588" s="293"/>
      <c r="S588" s="293"/>
      <c r="T588" s="293"/>
      <c r="U588" s="293"/>
      <c r="V588" s="178"/>
      <c r="W588" s="293" t="s">
        <v>258</v>
      </c>
      <c r="X588" s="293"/>
      <c r="Y588" s="293"/>
      <c r="Z588" s="293"/>
      <c r="AA588" s="293"/>
      <c r="AB588" s="293"/>
      <c r="AC588" s="293"/>
      <c r="AD588" s="178"/>
      <c r="AE588" s="298">
        <v>410</v>
      </c>
      <c r="AF588" s="298"/>
      <c r="AG588" s="298"/>
      <c r="AH588" s="298"/>
      <c r="AI588" s="298"/>
      <c r="AJ588" s="204"/>
      <c r="AK588" s="204"/>
      <c r="AL588" s="204"/>
      <c r="AM588" s="178"/>
      <c r="AN588" s="178"/>
      <c r="AO588" s="178"/>
      <c r="AP588" s="178"/>
      <c r="AQ588" s="182"/>
      <c r="AR588" s="214" t="s">
        <v>57</v>
      </c>
      <c r="AS588" s="298">
        <f>O588*AE588</f>
        <v>4100</v>
      </c>
      <c r="AT588" s="298"/>
      <c r="AU588" s="298"/>
      <c r="AV588" s="298"/>
      <c r="AW588" s="298"/>
      <c r="AX588" s="180"/>
    </row>
    <row r="589" spans="1:50" s="98" customFormat="1" ht="12.75">
      <c r="A589" s="175"/>
      <c r="B589" s="214"/>
      <c r="C589" s="214"/>
      <c r="D589" s="214"/>
      <c r="E589" s="214"/>
      <c r="F589" s="214"/>
      <c r="G589" s="214"/>
      <c r="H589" s="214"/>
      <c r="I589" s="214"/>
      <c r="J589" s="214"/>
      <c r="K589" s="214"/>
      <c r="L589" s="214"/>
      <c r="M589" s="214"/>
      <c r="N589" s="178"/>
      <c r="O589" s="213"/>
      <c r="P589" s="213"/>
      <c r="Q589" s="213"/>
      <c r="R589" s="213"/>
      <c r="S589" s="213"/>
      <c r="T589" s="213"/>
      <c r="U589" s="213"/>
      <c r="V589" s="178"/>
      <c r="W589" s="213"/>
      <c r="X589" s="213"/>
      <c r="Y589" s="213"/>
      <c r="Z589" s="213"/>
      <c r="AA589" s="213"/>
      <c r="AB589" s="213"/>
      <c r="AC589" s="213"/>
      <c r="AD589" s="178"/>
      <c r="AE589" s="219"/>
      <c r="AF589" s="219"/>
      <c r="AG589" s="219"/>
      <c r="AH589" s="219"/>
      <c r="AI589" s="219"/>
      <c r="AJ589" s="204"/>
      <c r="AK589" s="204"/>
      <c r="AL589" s="204"/>
      <c r="AM589" s="178"/>
      <c r="AN589" s="178"/>
      <c r="AO589" s="178"/>
      <c r="AP589" s="178"/>
      <c r="AQ589" s="182"/>
      <c r="AR589" s="214"/>
      <c r="AS589" s="219"/>
      <c r="AT589" s="219"/>
      <c r="AU589" s="219"/>
      <c r="AV589" s="219"/>
      <c r="AW589" s="219"/>
      <c r="AX589" s="180"/>
    </row>
    <row r="590" spans="1:50" s="98" customFormat="1" ht="30" customHeight="1">
      <c r="A590" s="175"/>
      <c r="B590" s="296" t="s">
        <v>257</v>
      </c>
      <c r="C590" s="296"/>
      <c r="D590" s="296"/>
      <c r="E590" s="296"/>
      <c r="F590" s="296"/>
      <c r="G590" s="296"/>
      <c r="H590" s="296"/>
      <c r="I590" s="296"/>
      <c r="J590" s="296"/>
      <c r="K590" s="296"/>
      <c r="L590" s="296"/>
      <c r="M590" s="296"/>
      <c r="N590" s="178"/>
      <c r="O590" s="293">
        <v>10</v>
      </c>
      <c r="P590" s="293"/>
      <c r="Q590" s="293"/>
      <c r="R590" s="293"/>
      <c r="S590" s="293"/>
      <c r="T590" s="293"/>
      <c r="U590" s="293"/>
      <c r="V590" s="178"/>
      <c r="W590" s="293" t="s">
        <v>259</v>
      </c>
      <c r="X590" s="293"/>
      <c r="Y590" s="293"/>
      <c r="Z590" s="293"/>
      <c r="AA590" s="293"/>
      <c r="AB590" s="293"/>
      <c r="AC590" s="293"/>
      <c r="AD590" s="178"/>
      <c r="AE590" s="298">
        <v>750</v>
      </c>
      <c r="AF590" s="298"/>
      <c r="AG590" s="298"/>
      <c r="AH590" s="298"/>
      <c r="AI590" s="298"/>
      <c r="AJ590" s="204"/>
      <c r="AK590" s="204"/>
      <c r="AL590" s="204"/>
      <c r="AM590" s="178"/>
      <c r="AN590" s="178"/>
      <c r="AO590" s="178"/>
      <c r="AP590" s="178"/>
      <c r="AQ590" s="182"/>
      <c r="AR590" s="214" t="s">
        <v>57</v>
      </c>
      <c r="AS590" s="298">
        <f>O590*AE590</f>
        <v>7500</v>
      </c>
      <c r="AT590" s="298"/>
      <c r="AU590" s="298"/>
      <c r="AV590" s="298"/>
      <c r="AW590" s="298"/>
      <c r="AX590" s="180"/>
    </row>
    <row r="591" spans="1:50" s="98" customFormat="1" ht="12.75">
      <c r="A591" s="175"/>
      <c r="B591" s="185"/>
      <c r="C591" s="178"/>
      <c r="D591" s="178"/>
      <c r="E591" s="178"/>
      <c r="F591" s="178"/>
      <c r="G591" s="178"/>
      <c r="H591" s="178"/>
      <c r="I591" s="178"/>
      <c r="J591" s="178"/>
      <c r="K591" s="178"/>
      <c r="L591" s="178"/>
      <c r="M591" s="178"/>
      <c r="N591" s="178"/>
      <c r="O591" s="293"/>
      <c r="P591" s="293"/>
      <c r="Q591" s="293"/>
      <c r="R591" s="214"/>
      <c r="S591" s="293"/>
      <c r="T591" s="293"/>
      <c r="U591" s="293"/>
      <c r="V591" s="178"/>
      <c r="W591" s="293"/>
      <c r="X591" s="293"/>
      <c r="Y591" s="293"/>
      <c r="Z591" s="178"/>
      <c r="AA591" s="293"/>
      <c r="AB591" s="293"/>
      <c r="AC591" s="293"/>
      <c r="AD591" s="178"/>
      <c r="AE591" s="178"/>
      <c r="AF591" s="293"/>
      <c r="AG591" s="293"/>
      <c r="AH591" s="293"/>
      <c r="AI591" s="178"/>
      <c r="AJ591" s="293"/>
      <c r="AK591" s="293"/>
      <c r="AL591" s="293"/>
      <c r="AM591" s="178"/>
      <c r="AN591" s="178"/>
      <c r="AO591" s="178"/>
      <c r="AP591" s="178"/>
      <c r="AQ591" s="182"/>
      <c r="AR591" s="214"/>
      <c r="AS591" s="293"/>
      <c r="AT591" s="293"/>
      <c r="AU591" s="293"/>
      <c r="AV591" s="186"/>
      <c r="AW591" s="182"/>
      <c r="AX591" s="180"/>
    </row>
    <row r="592" spans="1:50" s="98" customFormat="1" ht="12.75">
      <c r="A592" s="17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2"/>
      <c r="AB592" s="185"/>
      <c r="AC592" s="185"/>
      <c r="AD592" s="185"/>
      <c r="AE592" s="185"/>
      <c r="AF592" s="185"/>
      <c r="AG592" s="185"/>
      <c r="AH592" s="185"/>
      <c r="AI592" s="185"/>
      <c r="AJ592" s="185"/>
      <c r="AK592" s="185"/>
      <c r="AL592" s="185"/>
      <c r="AM592" s="185"/>
      <c r="AN592" s="185" t="s">
        <v>58</v>
      </c>
      <c r="AO592" s="185"/>
      <c r="AP592" s="185"/>
      <c r="AQ592" s="182"/>
      <c r="AR592" s="214" t="s">
        <v>57</v>
      </c>
      <c r="AS592" s="293">
        <f>AS590+AS588+AS586</f>
        <v>15909</v>
      </c>
      <c r="AT592" s="293"/>
      <c r="AU592" s="293"/>
      <c r="AV592" s="293"/>
      <c r="AW592" s="293"/>
      <c r="AX592" s="180"/>
    </row>
    <row r="593" spans="1:50" s="98" customFormat="1" ht="12.75">
      <c r="A593" s="175"/>
      <c r="B593" s="202"/>
      <c r="C593" s="202"/>
      <c r="D593" s="202"/>
      <c r="E593" s="202"/>
      <c r="F593" s="202"/>
      <c r="G593" s="202"/>
      <c r="H593" s="202"/>
      <c r="I593" s="202"/>
      <c r="J593" s="202"/>
      <c r="K593" s="202"/>
      <c r="L593" s="202"/>
      <c r="M593" s="202"/>
      <c r="N593" s="202"/>
      <c r="O593" s="202"/>
      <c r="P593" s="202"/>
      <c r="Q593" s="202"/>
      <c r="R593" s="202"/>
      <c r="S593" s="202"/>
      <c r="T593" s="202"/>
      <c r="U593" s="202"/>
      <c r="V593" s="202"/>
      <c r="W593" s="202"/>
      <c r="X593" s="202"/>
      <c r="Y593" s="202"/>
      <c r="Z593" s="202"/>
      <c r="AA593" s="202"/>
      <c r="AB593" s="202"/>
      <c r="AC593" s="202"/>
      <c r="AD593" s="202"/>
      <c r="AE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O593" s="202"/>
      <c r="AP593" s="202"/>
      <c r="AQ593" s="202"/>
      <c r="AR593" s="202"/>
      <c r="AS593" s="202"/>
      <c r="AT593" s="202"/>
      <c r="AU593" s="202"/>
      <c r="AV593" s="202"/>
      <c r="AW593" s="179"/>
      <c r="AX593" s="180"/>
    </row>
    <row r="594" spans="1:50" s="98" customFormat="1" ht="12.75">
      <c r="A594" s="172" t="s">
        <v>146</v>
      </c>
      <c r="B594" s="301" t="str">
        <f>' Plan Orç. Total'!D98</f>
        <v>PAISAGISMO</v>
      </c>
      <c r="C594" s="301"/>
      <c r="D594" s="301"/>
      <c r="E594" s="301"/>
      <c r="F594" s="301"/>
      <c r="G594" s="301"/>
      <c r="H594" s="301"/>
      <c r="I594" s="301"/>
      <c r="J594" s="301"/>
      <c r="K594" s="301"/>
      <c r="L594" s="301"/>
      <c r="M594" s="301"/>
      <c r="N594" s="301"/>
      <c r="O594" s="301"/>
      <c r="P594" s="301"/>
      <c r="Q594" s="301"/>
      <c r="R594" s="301"/>
      <c r="S594" s="301"/>
      <c r="T594" s="301"/>
      <c r="U594" s="301"/>
      <c r="V594" s="301"/>
      <c r="W594" s="301"/>
      <c r="X594" s="301"/>
      <c r="Y594" s="301"/>
      <c r="Z594" s="301"/>
      <c r="AA594" s="301"/>
      <c r="AB594" s="301"/>
      <c r="AC594" s="301"/>
      <c r="AD594" s="301"/>
      <c r="AE594" s="301"/>
      <c r="AF594" s="301"/>
      <c r="AG594" s="301"/>
      <c r="AH594" s="301"/>
      <c r="AI594" s="301"/>
      <c r="AJ594" s="301"/>
      <c r="AK594" s="301"/>
      <c r="AL594" s="301"/>
      <c r="AM594" s="301"/>
      <c r="AN594" s="301"/>
      <c r="AO594" s="301"/>
      <c r="AP594" s="301"/>
      <c r="AQ594" s="301"/>
      <c r="AR594" s="301"/>
      <c r="AS594" s="301"/>
      <c r="AT594" s="301"/>
      <c r="AU594" s="301"/>
      <c r="AV594" s="301"/>
      <c r="AW594" s="173"/>
      <c r="AX594" s="174"/>
    </row>
    <row r="595" spans="1:50" s="98" customFormat="1" ht="12.75">
      <c r="A595" s="175" t="s">
        <v>147</v>
      </c>
      <c r="B595" s="294" t="str">
        <f>' Plan Orç. Total'!D99</f>
        <v>PLANTIO DE GRAMA EM PLACAS</v>
      </c>
      <c r="C595" s="294"/>
      <c r="D595" s="294"/>
      <c r="E595" s="294"/>
      <c r="F595" s="294"/>
      <c r="G595" s="294"/>
      <c r="H595" s="294"/>
      <c r="I595" s="294"/>
      <c r="J595" s="294"/>
      <c r="K595" s="294"/>
      <c r="L595" s="294"/>
      <c r="M595" s="294"/>
      <c r="N595" s="294"/>
      <c r="O595" s="294"/>
      <c r="P595" s="294"/>
      <c r="Q595" s="294"/>
      <c r="R595" s="294"/>
      <c r="S595" s="294"/>
      <c r="T595" s="294"/>
      <c r="U595" s="294"/>
      <c r="V595" s="294"/>
      <c r="W595" s="294"/>
      <c r="X595" s="294"/>
      <c r="Y595" s="294"/>
      <c r="Z595" s="294"/>
      <c r="AA595" s="294"/>
      <c r="AB595" s="294"/>
      <c r="AC595" s="294"/>
      <c r="AD595" s="294"/>
      <c r="AE595" s="294"/>
      <c r="AF595" s="294"/>
      <c r="AG595" s="294"/>
      <c r="AH595" s="294"/>
      <c r="AI595" s="294"/>
      <c r="AJ595" s="294"/>
      <c r="AK595" s="294"/>
      <c r="AL595" s="294"/>
      <c r="AM595" s="294"/>
      <c r="AN595" s="294"/>
      <c r="AO595" s="294"/>
      <c r="AP595" s="294"/>
      <c r="AQ595" s="294"/>
      <c r="AR595" s="294"/>
      <c r="AS595" s="294"/>
      <c r="AT595" s="294"/>
      <c r="AU595" s="294"/>
      <c r="AV595" s="294"/>
      <c r="AW595" s="221" t="str">
        <f>AV598</f>
        <v>m²</v>
      </c>
      <c r="AX595" s="177">
        <f>AS598</f>
        <v>306.45</v>
      </c>
    </row>
    <row r="596" spans="1:50" s="98" customFormat="1" ht="12.75">
      <c r="A596" s="175"/>
      <c r="B596" s="202"/>
      <c r="C596" s="202"/>
      <c r="D596" s="202"/>
      <c r="E596" s="202"/>
      <c r="F596" s="202"/>
      <c r="G596" s="202"/>
      <c r="H596" s="202"/>
      <c r="I596" s="202"/>
      <c r="J596" s="202"/>
      <c r="K596" s="202"/>
      <c r="L596" s="202"/>
      <c r="M596" s="202"/>
      <c r="N596" s="202"/>
      <c r="O596" s="202"/>
      <c r="P596" s="202"/>
      <c r="Q596" s="202"/>
      <c r="R596" s="202"/>
      <c r="S596" s="202"/>
      <c r="T596" s="202"/>
      <c r="U596" s="202"/>
      <c r="V596" s="202"/>
      <c r="W596" s="202"/>
      <c r="X596" s="202"/>
      <c r="Y596" s="202"/>
      <c r="Z596" s="202"/>
      <c r="AA596" s="202"/>
      <c r="AB596" s="202"/>
      <c r="AC596" s="202"/>
      <c r="AD596" s="202"/>
      <c r="AE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O596" s="202"/>
      <c r="AP596" s="202"/>
      <c r="AQ596" s="202"/>
      <c r="AR596" s="202"/>
      <c r="AS596" s="202"/>
      <c r="AT596" s="202"/>
      <c r="AU596" s="202"/>
      <c r="AV596" s="202"/>
      <c r="AW596" s="179"/>
      <c r="AX596" s="180"/>
    </row>
    <row r="597" spans="1:50" s="98" customFormat="1" ht="12.75">
      <c r="A597" s="175"/>
      <c r="B597" s="185" t="s">
        <v>283</v>
      </c>
      <c r="C597" s="178"/>
      <c r="D597" s="178"/>
      <c r="E597" s="178"/>
      <c r="F597" s="178"/>
      <c r="G597" s="178"/>
      <c r="H597" s="178"/>
      <c r="I597" s="178"/>
      <c r="J597" s="178"/>
      <c r="K597" s="178"/>
      <c r="L597" s="178"/>
      <c r="M597" s="178"/>
      <c r="N597" s="178" t="s">
        <v>54</v>
      </c>
      <c r="O597" s="293">
        <v>306.45</v>
      </c>
      <c r="P597" s="293"/>
      <c r="Q597" s="293"/>
      <c r="R597" s="216" t="s">
        <v>56</v>
      </c>
      <c r="S597" s="293"/>
      <c r="T597" s="293"/>
      <c r="U597" s="293"/>
      <c r="V597" s="178"/>
      <c r="W597" s="293"/>
      <c r="X597" s="293"/>
      <c r="Y597" s="293"/>
      <c r="Z597" s="178"/>
      <c r="AA597" s="293"/>
      <c r="AB597" s="293"/>
      <c r="AC597" s="293"/>
      <c r="AD597" s="178"/>
      <c r="AE597" s="178"/>
      <c r="AF597" s="293"/>
      <c r="AG597" s="293"/>
      <c r="AH597" s="293"/>
      <c r="AI597" s="178"/>
      <c r="AJ597" s="293"/>
      <c r="AK597" s="293"/>
      <c r="AL597" s="293"/>
      <c r="AM597" s="178"/>
      <c r="AN597" s="178"/>
      <c r="AO597" s="178"/>
      <c r="AP597" s="178"/>
      <c r="AQ597" s="182"/>
      <c r="AR597" s="183" t="s">
        <v>57</v>
      </c>
      <c r="AS597" s="297">
        <f>O597</f>
        <v>306.45</v>
      </c>
      <c r="AT597" s="297"/>
      <c r="AU597" s="297"/>
      <c r="AV597" s="184" t="s">
        <v>53</v>
      </c>
      <c r="AW597" s="182"/>
      <c r="AX597" s="180"/>
    </row>
    <row r="598" spans="1:50" s="98" customFormat="1" ht="12.75">
      <c r="A598" s="17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2"/>
      <c r="AB598" s="185"/>
      <c r="AC598" s="185"/>
      <c r="AD598" s="185"/>
      <c r="AE598" s="185"/>
      <c r="AF598" s="185"/>
      <c r="AG598" s="185"/>
      <c r="AH598" s="185"/>
      <c r="AI598" s="185"/>
      <c r="AJ598" s="185"/>
      <c r="AK598" s="185"/>
      <c r="AL598" s="185"/>
      <c r="AM598" s="185"/>
      <c r="AN598" s="185" t="s">
        <v>58</v>
      </c>
      <c r="AO598" s="185"/>
      <c r="AP598" s="185"/>
      <c r="AQ598" s="182"/>
      <c r="AR598" s="216" t="s">
        <v>57</v>
      </c>
      <c r="AS598" s="293">
        <f>SUM(AS597)</f>
        <v>306.45</v>
      </c>
      <c r="AT598" s="293"/>
      <c r="AU598" s="293"/>
      <c r="AV598" s="205" t="str">
        <f>AV597</f>
        <v>m²</v>
      </c>
      <c r="AW598" s="215"/>
      <c r="AX598" s="180"/>
    </row>
    <row r="599" spans="1:50" s="98" customFormat="1" ht="12.75">
      <c r="A599" s="187"/>
      <c r="B599" s="211"/>
      <c r="C599" s="211"/>
      <c r="D599" s="211"/>
      <c r="E599" s="211"/>
      <c r="F599" s="211"/>
      <c r="G599" s="211"/>
      <c r="H599" s="211"/>
      <c r="I599" s="211"/>
      <c r="J599" s="211"/>
      <c r="K599" s="211"/>
      <c r="L599" s="211"/>
      <c r="M599" s="211"/>
      <c r="N599" s="211"/>
      <c r="O599" s="211"/>
      <c r="P599" s="211"/>
      <c r="Q599" s="211"/>
      <c r="R599" s="211"/>
      <c r="S599" s="211"/>
      <c r="T599" s="211"/>
      <c r="U599" s="211"/>
      <c r="V599" s="211"/>
      <c r="W599" s="211"/>
      <c r="X599" s="211"/>
      <c r="Y599" s="211"/>
      <c r="Z599" s="211"/>
      <c r="AA599" s="211"/>
      <c r="AB599" s="211"/>
      <c r="AC599" s="211"/>
      <c r="AD599" s="211"/>
      <c r="AE599" s="211"/>
      <c r="AF599" s="211"/>
      <c r="AG599" s="211"/>
      <c r="AH599" s="211"/>
      <c r="AI599" s="211"/>
      <c r="AJ599" s="211"/>
      <c r="AK599" s="211"/>
      <c r="AL599" s="211"/>
      <c r="AM599" s="211"/>
      <c r="AN599" s="211"/>
      <c r="AO599" s="211"/>
      <c r="AP599" s="211"/>
      <c r="AQ599" s="211"/>
      <c r="AR599" s="211"/>
      <c r="AS599" s="211"/>
      <c r="AT599" s="211"/>
      <c r="AU599" s="211"/>
      <c r="AV599" s="211"/>
      <c r="AW599" s="189"/>
      <c r="AX599" s="190"/>
    </row>
    <row r="600" spans="1:50" s="98" customFormat="1" ht="12.75">
      <c r="A600" s="175" t="s">
        <v>231</v>
      </c>
      <c r="B600" s="294" t="str">
        <f>' Plan Orç. Total'!D100</f>
        <v>PLANTIO DE ARBUSTO OU CERCA VIVA</v>
      </c>
      <c r="C600" s="294"/>
      <c r="D600" s="294"/>
      <c r="E600" s="294"/>
      <c r="F600" s="294"/>
      <c r="G600" s="294"/>
      <c r="H600" s="294"/>
      <c r="I600" s="294"/>
      <c r="J600" s="294"/>
      <c r="K600" s="294"/>
      <c r="L600" s="294"/>
      <c r="M600" s="294"/>
      <c r="N600" s="294"/>
      <c r="O600" s="294"/>
      <c r="P600" s="294"/>
      <c r="Q600" s="294"/>
      <c r="R600" s="294"/>
      <c r="S600" s="294"/>
      <c r="T600" s="294"/>
      <c r="U600" s="294"/>
      <c r="V600" s="294"/>
      <c r="W600" s="294"/>
      <c r="X600" s="294"/>
      <c r="Y600" s="294"/>
      <c r="Z600" s="294"/>
      <c r="AA600" s="294"/>
      <c r="AB600" s="294"/>
      <c r="AC600" s="294"/>
      <c r="AD600" s="294"/>
      <c r="AE600" s="294"/>
      <c r="AF600" s="294"/>
      <c r="AG600" s="294"/>
      <c r="AH600" s="294"/>
      <c r="AI600" s="294"/>
      <c r="AJ600" s="294"/>
      <c r="AK600" s="294"/>
      <c r="AL600" s="294"/>
      <c r="AM600" s="294"/>
      <c r="AN600" s="294"/>
      <c r="AO600" s="294"/>
      <c r="AP600" s="294"/>
      <c r="AQ600" s="294"/>
      <c r="AR600" s="294"/>
      <c r="AS600" s="294"/>
      <c r="AT600" s="294"/>
      <c r="AU600" s="294"/>
      <c r="AV600" s="294"/>
      <c r="AW600" s="221" t="str">
        <f>AV603</f>
        <v>uni</v>
      </c>
      <c r="AX600" s="177">
        <f>AS603</f>
        <v>81</v>
      </c>
    </row>
    <row r="601" spans="1:50" s="98" customFormat="1" ht="12.75">
      <c r="A601" s="175"/>
      <c r="B601" s="202"/>
      <c r="C601" s="202"/>
      <c r="D601" s="202"/>
      <c r="E601" s="202"/>
      <c r="F601" s="202"/>
      <c r="G601" s="202"/>
      <c r="H601" s="202"/>
      <c r="I601" s="202"/>
      <c r="J601" s="202"/>
      <c r="K601" s="202"/>
      <c r="L601" s="202"/>
      <c r="M601" s="202"/>
      <c r="N601" s="202"/>
      <c r="O601" s="202"/>
      <c r="P601" s="202"/>
      <c r="Q601" s="202"/>
      <c r="R601" s="202"/>
      <c r="S601" s="202"/>
      <c r="T601" s="202"/>
      <c r="U601" s="202"/>
      <c r="V601" s="202"/>
      <c r="W601" s="202"/>
      <c r="X601" s="202"/>
      <c r="Y601" s="202"/>
      <c r="Z601" s="202"/>
      <c r="AA601" s="202"/>
      <c r="AB601" s="202"/>
      <c r="AC601" s="202"/>
      <c r="AD601" s="202"/>
      <c r="AE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O601" s="202"/>
      <c r="AP601" s="202"/>
      <c r="AQ601" s="202"/>
      <c r="AR601" s="202"/>
      <c r="AS601" s="202"/>
      <c r="AT601" s="202"/>
      <c r="AU601" s="202"/>
      <c r="AV601" s="202"/>
      <c r="AW601" s="179"/>
      <c r="AX601" s="180"/>
    </row>
    <row r="602" spans="1:50" s="98" customFormat="1" ht="12.75">
      <c r="A602" s="175"/>
      <c r="B602" s="185" t="s">
        <v>290</v>
      </c>
      <c r="C602" s="178"/>
      <c r="D602" s="178"/>
      <c r="E602" s="178"/>
      <c r="F602" s="178"/>
      <c r="G602" s="178"/>
      <c r="H602" s="178"/>
      <c r="I602" s="178"/>
      <c r="J602" s="178"/>
      <c r="K602" s="178"/>
      <c r="L602" s="178"/>
      <c r="M602" s="178"/>
      <c r="N602" s="178" t="s">
        <v>54</v>
      </c>
      <c r="O602" s="293">
        <f>SUM(O604:Q609)</f>
        <v>81</v>
      </c>
      <c r="P602" s="293"/>
      <c r="Q602" s="293"/>
      <c r="R602" s="216" t="s">
        <v>56</v>
      </c>
      <c r="S602" s="293"/>
      <c r="T602" s="293"/>
      <c r="U602" s="293"/>
      <c r="V602" s="178"/>
      <c r="W602" s="293"/>
      <c r="X602" s="293"/>
      <c r="Y602" s="293"/>
      <c r="Z602" s="178"/>
      <c r="AA602" s="293"/>
      <c r="AB602" s="293"/>
      <c r="AC602" s="293"/>
      <c r="AD602" s="178"/>
      <c r="AE602" s="178"/>
      <c r="AF602" s="293"/>
      <c r="AG602" s="293"/>
      <c r="AH602" s="293"/>
      <c r="AI602" s="178"/>
      <c r="AJ602" s="293"/>
      <c r="AK602" s="293"/>
      <c r="AL602" s="293"/>
      <c r="AM602" s="178"/>
      <c r="AN602" s="178"/>
      <c r="AO602" s="178"/>
      <c r="AP602" s="178"/>
      <c r="AQ602" s="182"/>
      <c r="AR602" s="183" t="s">
        <v>57</v>
      </c>
      <c r="AS602" s="297">
        <f>O602</f>
        <v>81</v>
      </c>
      <c r="AT602" s="297"/>
      <c r="AU602" s="297"/>
      <c r="AV602" s="184" t="s">
        <v>156</v>
      </c>
      <c r="AW602" s="182"/>
      <c r="AX602" s="180"/>
    </row>
    <row r="603" spans="1:50" s="98" customFormat="1" ht="12.75">
      <c r="A603" s="17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2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 t="s">
        <v>58</v>
      </c>
      <c r="AO603" s="185"/>
      <c r="AP603" s="185"/>
      <c r="AQ603" s="182"/>
      <c r="AR603" s="216" t="s">
        <v>57</v>
      </c>
      <c r="AS603" s="293">
        <f>SUM(AS602)</f>
        <v>81</v>
      </c>
      <c r="AT603" s="293"/>
      <c r="AU603" s="293"/>
      <c r="AV603" s="205" t="str">
        <f>AV602</f>
        <v>uni</v>
      </c>
      <c r="AW603" s="215"/>
      <c r="AX603" s="180"/>
    </row>
    <row r="604" spans="1:50" s="98" customFormat="1" ht="12.75">
      <c r="A604" s="175"/>
      <c r="B604" s="202"/>
      <c r="C604" s="226" t="s">
        <v>284</v>
      </c>
      <c r="D604" s="202"/>
      <c r="E604" s="202"/>
      <c r="F604" s="202"/>
      <c r="G604" s="202"/>
      <c r="H604" s="202"/>
      <c r="I604" s="202"/>
      <c r="J604" s="202"/>
      <c r="K604" s="202"/>
      <c r="L604" s="202"/>
      <c r="M604" s="202"/>
      <c r="N604" s="202"/>
      <c r="O604" s="296">
        <v>15</v>
      </c>
      <c r="P604" s="296"/>
      <c r="Q604" s="296"/>
      <c r="R604" s="202"/>
      <c r="S604" s="202"/>
      <c r="T604" s="202"/>
      <c r="U604" s="202"/>
      <c r="V604" s="202"/>
      <c r="W604" s="202"/>
      <c r="X604" s="202"/>
      <c r="Y604" s="202"/>
      <c r="Z604" s="202"/>
      <c r="AA604" s="202"/>
      <c r="AB604" s="202"/>
      <c r="AC604" s="202"/>
      <c r="AD604" s="202"/>
      <c r="AE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O604" s="202"/>
      <c r="AP604" s="202"/>
      <c r="AQ604" s="202"/>
      <c r="AR604" s="202"/>
      <c r="AS604" s="202"/>
      <c r="AT604" s="202"/>
      <c r="AU604" s="202"/>
      <c r="AV604" s="202"/>
      <c r="AW604" s="179"/>
      <c r="AX604" s="180"/>
    </row>
    <row r="605" spans="1:50" s="98" customFormat="1" ht="12.75">
      <c r="A605" s="175"/>
      <c r="B605" s="202"/>
      <c r="C605" s="227" t="s">
        <v>285</v>
      </c>
      <c r="D605" s="202"/>
      <c r="E605" s="202"/>
      <c r="F605" s="202"/>
      <c r="G605" s="202"/>
      <c r="H605" s="202"/>
      <c r="I605" s="202"/>
      <c r="J605" s="202"/>
      <c r="K605" s="202"/>
      <c r="L605" s="202"/>
      <c r="M605" s="202"/>
      <c r="N605" s="202"/>
      <c r="O605" s="296">
        <v>6</v>
      </c>
      <c r="P605" s="296"/>
      <c r="Q605" s="296"/>
      <c r="R605" s="202"/>
      <c r="S605" s="202"/>
      <c r="T605" s="202"/>
      <c r="U605" s="202"/>
      <c r="V605" s="202"/>
      <c r="W605" s="202"/>
      <c r="X605" s="202"/>
      <c r="Y605" s="202"/>
      <c r="Z605" s="202"/>
      <c r="AA605" s="202"/>
      <c r="AB605" s="202"/>
      <c r="AC605" s="202"/>
      <c r="AD605" s="202"/>
      <c r="AE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O605" s="202"/>
      <c r="AP605" s="202"/>
      <c r="AQ605" s="202"/>
      <c r="AR605" s="202"/>
      <c r="AS605" s="202"/>
      <c r="AT605" s="202"/>
      <c r="AU605" s="202"/>
      <c r="AV605" s="202"/>
      <c r="AW605" s="179"/>
      <c r="AX605" s="180"/>
    </row>
    <row r="606" spans="1:50" s="98" customFormat="1" ht="12.75">
      <c r="A606" s="175"/>
      <c r="B606" s="222"/>
      <c r="C606" s="228" t="s">
        <v>286</v>
      </c>
      <c r="D606" s="202"/>
      <c r="E606" s="202"/>
      <c r="F606" s="202"/>
      <c r="G606" s="202"/>
      <c r="H606" s="202"/>
      <c r="I606" s="202"/>
      <c r="J606" s="202"/>
      <c r="K606" s="202"/>
      <c r="L606" s="202"/>
      <c r="M606" s="202"/>
      <c r="N606" s="202"/>
      <c r="O606" s="296">
        <v>15</v>
      </c>
      <c r="P606" s="296"/>
      <c r="Q606" s="296"/>
      <c r="R606" s="202"/>
      <c r="S606" s="202"/>
      <c r="T606" s="202"/>
      <c r="U606" s="202"/>
      <c r="V606" s="202"/>
      <c r="W606" s="202"/>
      <c r="X606" s="202"/>
      <c r="Y606" s="202"/>
      <c r="Z606" s="202"/>
      <c r="AA606" s="202"/>
      <c r="AB606" s="202"/>
      <c r="AC606" s="202"/>
      <c r="AD606" s="202"/>
      <c r="AE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O606" s="202"/>
      <c r="AP606" s="202"/>
      <c r="AQ606" s="202"/>
      <c r="AR606" s="202"/>
      <c r="AS606" s="202"/>
      <c r="AT606" s="202"/>
      <c r="AU606" s="202"/>
      <c r="AV606" s="202"/>
      <c r="AW606" s="179"/>
      <c r="AX606" s="180"/>
    </row>
    <row r="607" spans="1:50" s="98" customFormat="1" ht="12.75">
      <c r="A607" s="175"/>
      <c r="B607" s="223"/>
      <c r="C607" s="227" t="s">
        <v>287</v>
      </c>
      <c r="D607" s="202"/>
      <c r="E607" s="202"/>
      <c r="F607" s="202"/>
      <c r="G607" s="202"/>
      <c r="H607" s="202"/>
      <c r="I607" s="202"/>
      <c r="J607" s="202"/>
      <c r="K607" s="202"/>
      <c r="L607" s="202"/>
      <c r="M607" s="202"/>
      <c r="N607" s="202"/>
      <c r="O607" s="296">
        <v>15</v>
      </c>
      <c r="P607" s="296"/>
      <c r="Q607" s="296"/>
      <c r="R607" s="202"/>
      <c r="S607" s="202"/>
      <c r="T607" s="202"/>
      <c r="U607" s="202"/>
      <c r="V607" s="202"/>
      <c r="W607" s="202"/>
      <c r="X607" s="202"/>
      <c r="Y607" s="202"/>
      <c r="Z607" s="202"/>
      <c r="AA607" s="202"/>
      <c r="AB607" s="202"/>
      <c r="AC607" s="202"/>
      <c r="AD607" s="202"/>
      <c r="AE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O607" s="202"/>
      <c r="AP607" s="202"/>
      <c r="AQ607" s="202"/>
      <c r="AR607" s="202"/>
      <c r="AS607" s="202"/>
      <c r="AT607" s="202"/>
      <c r="AU607" s="202"/>
      <c r="AV607" s="202"/>
      <c r="AW607" s="179"/>
      <c r="AX607" s="180"/>
    </row>
    <row r="608" spans="1:50" s="98" customFormat="1" ht="12.75">
      <c r="A608" s="175"/>
      <c r="B608" s="202"/>
      <c r="C608" s="226" t="s">
        <v>288</v>
      </c>
      <c r="D608" s="202"/>
      <c r="E608" s="202"/>
      <c r="F608" s="202"/>
      <c r="G608" s="202"/>
      <c r="H608" s="202"/>
      <c r="I608" s="202"/>
      <c r="J608" s="202"/>
      <c r="K608" s="202"/>
      <c r="L608" s="202"/>
      <c r="M608" s="202"/>
      <c r="N608" s="202"/>
      <c r="O608" s="296">
        <v>15</v>
      </c>
      <c r="P608" s="296"/>
      <c r="Q608" s="296"/>
      <c r="R608" s="202"/>
      <c r="S608" s="202"/>
      <c r="T608" s="202"/>
      <c r="U608" s="202"/>
      <c r="V608" s="202"/>
      <c r="W608" s="202"/>
      <c r="X608" s="202"/>
      <c r="Y608" s="202"/>
      <c r="Z608" s="202"/>
      <c r="AA608" s="202"/>
      <c r="AB608" s="202"/>
      <c r="AC608" s="202"/>
      <c r="AD608" s="202"/>
      <c r="AE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O608" s="202"/>
      <c r="AP608" s="202"/>
      <c r="AQ608" s="202"/>
      <c r="AR608" s="202"/>
      <c r="AS608" s="202"/>
      <c r="AT608" s="202"/>
      <c r="AU608" s="202"/>
      <c r="AV608" s="202"/>
      <c r="AW608" s="179"/>
      <c r="AX608" s="180"/>
    </row>
    <row r="609" spans="1:50" s="98" customFormat="1" ht="12.75">
      <c r="A609" s="175"/>
      <c r="B609" s="202"/>
      <c r="C609" s="229" t="s">
        <v>289</v>
      </c>
      <c r="D609" s="202"/>
      <c r="E609" s="202"/>
      <c r="F609" s="202"/>
      <c r="G609" s="202"/>
      <c r="H609" s="202"/>
      <c r="I609" s="202"/>
      <c r="J609" s="202"/>
      <c r="K609" s="202"/>
      <c r="L609" s="202"/>
      <c r="M609" s="224"/>
      <c r="N609" s="202"/>
      <c r="O609" s="296">
        <v>15</v>
      </c>
      <c r="P609" s="296"/>
      <c r="Q609" s="296"/>
      <c r="R609" s="202"/>
      <c r="S609" s="202"/>
      <c r="T609" s="202"/>
      <c r="U609" s="202"/>
      <c r="V609" s="202"/>
      <c r="W609" s="202"/>
      <c r="X609" s="202"/>
      <c r="Y609" s="202"/>
      <c r="Z609" s="202"/>
      <c r="AA609" s="202"/>
      <c r="AB609" s="202"/>
      <c r="AC609" s="202"/>
      <c r="AD609" s="202"/>
      <c r="AE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O609" s="202"/>
      <c r="AP609" s="202"/>
      <c r="AQ609" s="202"/>
      <c r="AR609" s="202"/>
      <c r="AS609" s="202"/>
      <c r="AT609" s="202"/>
      <c r="AU609" s="202"/>
      <c r="AV609" s="202"/>
      <c r="AW609" s="179"/>
      <c r="AX609" s="180"/>
    </row>
    <row r="610" spans="1:50" s="98" customFormat="1" ht="12.75">
      <c r="A610" s="175"/>
      <c r="B610" s="202"/>
      <c r="C610" s="202"/>
      <c r="D610" s="202"/>
      <c r="E610" s="202"/>
      <c r="F610" s="202"/>
      <c r="G610" s="202"/>
      <c r="H610" s="202"/>
      <c r="I610" s="202"/>
      <c r="J610" s="202"/>
      <c r="K610" s="202"/>
      <c r="L610" s="202"/>
      <c r="M610" s="202"/>
      <c r="N610" s="202"/>
      <c r="O610" s="202"/>
      <c r="P610" s="202"/>
      <c r="Q610" s="202"/>
      <c r="R610" s="202"/>
      <c r="S610" s="202"/>
      <c r="T610" s="202"/>
      <c r="U610" s="202"/>
      <c r="V610" s="202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2"/>
      <c r="AT610" s="202"/>
      <c r="AU610" s="202"/>
      <c r="AV610" s="202"/>
      <c r="AW610" s="179"/>
      <c r="AX610" s="180"/>
    </row>
    <row r="611" spans="1:50" s="98" customFormat="1" ht="12.75">
      <c r="A611" s="225" t="s">
        <v>232</v>
      </c>
      <c r="B611" s="294" t="str">
        <f>' Plan Orç. Total'!D101</f>
        <v>PLANTIO DE ÁRVORE ORNAMENTAL COM ALTURA DE MUDA MAIOR QUE 2,00 M E MENOR OU IGUAL A 4,00 M</v>
      </c>
      <c r="C611" s="294"/>
      <c r="D611" s="294"/>
      <c r="E611" s="294"/>
      <c r="F611" s="294"/>
      <c r="G611" s="294"/>
      <c r="H611" s="294"/>
      <c r="I611" s="294"/>
      <c r="J611" s="294"/>
      <c r="K611" s="294"/>
      <c r="L611" s="294"/>
      <c r="M611" s="294"/>
      <c r="N611" s="294"/>
      <c r="O611" s="294"/>
      <c r="P611" s="294"/>
      <c r="Q611" s="294"/>
      <c r="R611" s="294"/>
      <c r="S611" s="294"/>
      <c r="T611" s="294"/>
      <c r="U611" s="294"/>
      <c r="V611" s="294"/>
      <c r="W611" s="294"/>
      <c r="X611" s="294"/>
      <c r="Y611" s="294"/>
      <c r="Z611" s="294"/>
      <c r="AA611" s="294"/>
      <c r="AB611" s="294"/>
      <c r="AC611" s="294"/>
      <c r="AD611" s="294"/>
      <c r="AE611" s="294"/>
      <c r="AF611" s="294"/>
      <c r="AG611" s="294"/>
      <c r="AH611" s="294"/>
      <c r="AI611" s="294"/>
      <c r="AJ611" s="294"/>
      <c r="AK611" s="294"/>
      <c r="AL611" s="294"/>
      <c r="AM611" s="294"/>
      <c r="AN611" s="294"/>
      <c r="AO611" s="294"/>
      <c r="AP611" s="294"/>
      <c r="AQ611" s="294"/>
      <c r="AR611" s="294"/>
      <c r="AS611" s="294"/>
      <c r="AT611" s="294"/>
      <c r="AU611" s="294"/>
      <c r="AV611" s="294"/>
      <c r="AW611" s="221" t="str">
        <f>AV614</f>
        <v>uni</v>
      </c>
      <c r="AX611" s="177">
        <f>AS614</f>
        <v>24</v>
      </c>
    </row>
    <row r="612" spans="1:50" s="98" customFormat="1" ht="12.75">
      <c r="A612" s="175"/>
      <c r="B612" s="202"/>
      <c r="C612" s="202"/>
      <c r="D612" s="202"/>
      <c r="E612" s="202"/>
      <c r="F612" s="202"/>
      <c r="G612" s="202"/>
      <c r="H612" s="202"/>
      <c r="I612" s="202"/>
      <c r="J612" s="202"/>
      <c r="K612" s="202"/>
      <c r="L612" s="202"/>
      <c r="M612" s="202"/>
      <c r="N612" s="202"/>
      <c r="O612" s="202"/>
      <c r="P612" s="202"/>
      <c r="Q612" s="202"/>
      <c r="R612" s="202"/>
      <c r="S612" s="202"/>
      <c r="T612" s="202"/>
      <c r="U612" s="202"/>
      <c r="V612" s="202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2"/>
      <c r="AT612" s="202"/>
      <c r="AU612" s="202"/>
      <c r="AV612" s="202"/>
      <c r="AW612" s="179"/>
      <c r="AX612" s="180"/>
    </row>
    <row r="613" spans="1:50" s="98" customFormat="1" ht="12.75">
      <c r="A613" s="175"/>
      <c r="B613" s="185" t="s">
        <v>290</v>
      </c>
      <c r="C613" s="178"/>
      <c r="D613" s="178"/>
      <c r="E613" s="178"/>
      <c r="F613" s="178"/>
      <c r="G613" s="178"/>
      <c r="H613" s="178"/>
      <c r="I613" s="178"/>
      <c r="J613" s="178"/>
      <c r="K613" s="178"/>
      <c r="L613" s="178"/>
      <c r="M613" s="178"/>
      <c r="N613" s="178" t="s">
        <v>54</v>
      </c>
      <c r="O613" s="293">
        <f>SUM(O615:Q622)</f>
        <v>24</v>
      </c>
      <c r="P613" s="293"/>
      <c r="Q613" s="293"/>
      <c r="R613" s="216" t="s">
        <v>56</v>
      </c>
      <c r="S613" s="293"/>
      <c r="T613" s="293"/>
      <c r="U613" s="293"/>
      <c r="V613" s="178"/>
      <c r="W613" s="293"/>
      <c r="X613" s="293"/>
      <c r="Y613" s="293"/>
      <c r="Z613" s="178"/>
      <c r="AA613" s="293"/>
      <c r="AB613" s="293"/>
      <c r="AC613" s="293"/>
      <c r="AD613" s="178"/>
      <c r="AE613" s="178"/>
      <c r="AF613" s="293"/>
      <c r="AG613" s="293"/>
      <c r="AH613" s="293"/>
      <c r="AI613" s="178"/>
      <c r="AJ613" s="293"/>
      <c r="AK613" s="293"/>
      <c r="AL613" s="293"/>
      <c r="AM613" s="178"/>
      <c r="AN613" s="178"/>
      <c r="AO613" s="178"/>
      <c r="AP613" s="178"/>
      <c r="AQ613" s="182"/>
      <c r="AR613" s="183" t="s">
        <v>57</v>
      </c>
      <c r="AS613" s="297">
        <f>O613</f>
        <v>24</v>
      </c>
      <c r="AT613" s="297"/>
      <c r="AU613" s="297"/>
      <c r="AV613" s="184" t="s">
        <v>156</v>
      </c>
      <c r="AW613" s="182"/>
      <c r="AX613" s="180"/>
    </row>
    <row r="614" spans="1:50" s="98" customFormat="1" ht="12.75">
      <c r="A614" s="17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2"/>
      <c r="AB614" s="185"/>
      <c r="AC614" s="185"/>
      <c r="AD614" s="185"/>
      <c r="AE614" s="185"/>
      <c r="AF614" s="185"/>
      <c r="AG614" s="185"/>
      <c r="AH614" s="185"/>
      <c r="AI614" s="185"/>
      <c r="AJ614" s="185"/>
      <c r="AK614" s="185"/>
      <c r="AL614" s="185"/>
      <c r="AM614" s="185"/>
      <c r="AN614" s="185" t="s">
        <v>58</v>
      </c>
      <c r="AO614" s="185"/>
      <c r="AP614" s="185"/>
      <c r="AQ614" s="182"/>
      <c r="AR614" s="216" t="s">
        <v>57</v>
      </c>
      <c r="AS614" s="293">
        <f>SUM(AS613)</f>
        <v>24</v>
      </c>
      <c r="AT614" s="293"/>
      <c r="AU614" s="293"/>
      <c r="AV614" s="205" t="str">
        <f>AV613</f>
        <v>uni</v>
      </c>
      <c r="AW614" s="215"/>
      <c r="AX614" s="180"/>
    </row>
    <row r="615" spans="1:50" s="98" customFormat="1" ht="12.75">
      <c r="A615" s="175"/>
      <c r="B615" s="202"/>
      <c r="C615" s="226" t="s">
        <v>291</v>
      </c>
      <c r="D615" s="202"/>
      <c r="E615" s="202"/>
      <c r="F615" s="202"/>
      <c r="G615" s="202"/>
      <c r="H615" s="202"/>
      <c r="I615" s="202"/>
      <c r="J615" s="202"/>
      <c r="K615" s="202"/>
      <c r="L615" s="202"/>
      <c r="M615" s="202"/>
      <c r="N615" s="202"/>
      <c r="O615" s="296">
        <v>4</v>
      </c>
      <c r="P615" s="296"/>
      <c r="Q615" s="296"/>
      <c r="R615" s="202"/>
      <c r="S615" s="202"/>
      <c r="T615" s="202"/>
      <c r="U615" s="202"/>
      <c r="V615" s="202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202"/>
      <c r="AT615" s="202"/>
      <c r="AU615" s="202"/>
      <c r="AV615" s="202"/>
      <c r="AW615" s="179"/>
      <c r="AX615" s="180"/>
    </row>
    <row r="616" spans="1:50" s="98" customFormat="1" ht="12.75">
      <c r="A616" s="175"/>
      <c r="B616" s="202"/>
      <c r="C616" s="227" t="s">
        <v>292</v>
      </c>
      <c r="D616" s="202"/>
      <c r="E616" s="202"/>
      <c r="F616" s="202"/>
      <c r="G616" s="202"/>
      <c r="H616" s="202"/>
      <c r="I616" s="202"/>
      <c r="J616" s="202"/>
      <c r="K616" s="202"/>
      <c r="L616" s="202"/>
      <c r="M616" s="202"/>
      <c r="N616" s="202"/>
      <c r="O616" s="296">
        <v>3</v>
      </c>
      <c r="P616" s="296"/>
      <c r="Q616" s="296"/>
      <c r="R616" s="202"/>
      <c r="S616" s="202"/>
      <c r="T616" s="202"/>
      <c r="U616" s="202"/>
      <c r="V616" s="202"/>
      <c r="W616" s="202"/>
      <c r="X616" s="202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  <c r="AL616" s="202"/>
      <c r="AM616" s="202"/>
      <c r="AN616" s="202"/>
      <c r="AO616" s="202"/>
      <c r="AP616" s="202"/>
      <c r="AQ616" s="202"/>
      <c r="AR616" s="202"/>
      <c r="AS616" s="202"/>
      <c r="AT616" s="202"/>
      <c r="AU616" s="202"/>
      <c r="AV616" s="202"/>
      <c r="AW616" s="179"/>
      <c r="AX616" s="180"/>
    </row>
    <row r="617" spans="1:50" s="98" customFormat="1" ht="12.75">
      <c r="A617" s="175"/>
      <c r="B617" s="222"/>
      <c r="C617" s="228" t="s">
        <v>293</v>
      </c>
      <c r="D617" s="202"/>
      <c r="E617" s="202"/>
      <c r="F617" s="202"/>
      <c r="G617" s="202"/>
      <c r="H617" s="202"/>
      <c r="I617" s="202"/>
      <c r="J617" s="202"/>
      <c r="K617" s="202"/>
      <c r="L617" s="202"/>
      <c r="M617" s="202"/>
      <c r="N617" s="202"/>
      <c r="O617" s="296">
        <v>3</v>
      </c>
      <c r="P617" s="296"/>
      <c r="Q617" s="296"/>
      <c r="R617" s="202"/>
      <c r="S617" s="202"/>
      <c r="T617" s="202"/>
      <c r="U617" s="202"/>
      <c r="V617" s="202"/>
      <c r="W617" s="202"/>
      <c r="X617" s="202"/>
      <c r="Y617" s="202"/>
      <c r="Z617" s="202"/>
      <c r="AA617" s="202"/>
      <c r="AB617" s="202"/>
      <c r="AC617" s="202"/>
      <c r="AD617" s="202"/>
      <c r="AE617" s="202"/>
      <c r="AF617" s="202"/>
      <c r="AG617" s="202"/>
      <c r="AH617" s="202"/>
      <c r="AI617" s="202"/>
      <c r="AJ617" s="202"/>
      <c r="AK617" s="202"/>
      <c r="AL617" s="202"/>
      <c r="AM617" s="202"/>
      <c r="AN617" s="202"/>
      <c r="AO617" s="202"/>
      <c r="AP617" s="202"/>
      <c r="AQ617" s="202"/>
      <c r="AR617" s="202"/>
      <c r="AS617" s="202"/>
      <c r="AT617" s="202"/>
      <c r="AU617" s="202"/>
      <c r="AV617" s="202"/>
      <c r="AW617" s="179"/>
      <c r="AX617" s="180"/>
    </row>
    <row r="618" spans="1:50" s="98" customFormat="1" ht="12.75">
      <c r="A618" s="175"/>
      <c r="B618" s="223"/>
      <c r="C618" s="227" t="s">
        <v>294</v>
      </c>
      <c r="D618" s="202"/>
      <c r="E618" s="202"/>
      <c r="F618" s="202"/>
      <c r="G618" s="202"/>
      <c r="H618" s="202"/>
      <c r="I618" s="202"/>
      <c r="J618" s="202"/>
      <c r="K618" s="202"/>
      <c r="L618" s="202"/>
      <c r="M618" s="202"/>
      <c r="N618" s="202"/>
      <c r="O618" s="296">
        <v>3</v>
      </c>
      <c r="P618" s="296"/>
      <c r="Q618" s="296"/>
      <c r="R618" s="202"/>
      <c r="S618" s="202"/>
      <c r="T618" s="202"/>
      <c r="U618" s="202"/>
      <c r="V618" s="202"/>
      <c r="W618" s="202"/>
      <c r="X618" s="202"/>
      <c r="Y618" s="202"/>
      <c r="Z618" s="202"/>
      <c r="AA618" s="202"/>
      <c r="AB618" s="202"/>
      <c r="AC618" s="202"/>
      <c r="AD618" s="202"/>
      <c r="AE618" s="202"/>
      <c r="AF618" s="202"/>
      <c r="AG618" s="202"/>
      <c r="AH618" s="202"/>
      <c r="AI618" s="202"/>
      <c r="AJ618" s="202"/>
      <c r="AK618" s="202"/>
      <c r="AL618" s="202"/>
      <c r="AM618" s="202"/>
      <c r="AN618" s="202"/>
      <c r="AO618" s="202"/>
      <c r="AP618" s="202"/>
      <c r="AQ618" s="202"/>
      <c r="AR618" s="202"/>
      <c r="AS618" s="202"/>
      <c r="AT618" s="202"/>
      <c r="AU618" s="202"/>
      <c r="AV618" s="202"/>
      <c r="AW618" s="179"/>
      <c r="AX618" s="180"/>
    </row>
    <row r="619" spans="1:50" s="98" customFormat="1" ht="12.75">
      <c r="A619" s="175"/>
      <c r="B619" s="202"/>
      <c r="C619" s="226" t="s">
        <v>295</v>
      </c>
      <c r="D619" s="202"/>
      <c r="E619" s="202"/>
      <c r="F619" s="202"/>
      <c r="G619" s="202"/>
      <c r="H619" s="202"/>
      <c r="I619" s="202"/>
      <c r="J619" s="202"/>
      <c r="K619" s="202"/>
      <c r="L619" s="202"/>
      <c r="M619" s="202"/>
      <c r="N619" s="202"/>
      <c r="O619" s="296">
        <v>2</v>
      </c>
      <c r="P619" s="296"/>
      <c r="Q619" s="296"/>
      <c r="R619" s="202"/>
      <c r="S619" s="202"/>
      <c r="T619" s="202"/>
      <c r="U619" s="202"/>
      <c r="V619" s="202"/>
      <c r="W619" s="202"/>
      <c r="X619" s="202"/>
      <c r="Y619" s="202"/>
      <c r="Z619" s="202"/>
      <c r="AA619" s="202"/>
      <c r="AB619" s="202"/>
      <c r="AC619" s="202"/>
      <c r="AD619" s="202"/>
      <c r="AE619" s="202"/>
      <c r="AF619" s="202"/>
      <c r="AG619" s="202"/>
      <c r="AH619" s="202"/>
      <c r="AI619" s="202"/>
      <c r="AJ619" s="202"/>
      <c r="AK619" s="202"/>
      <c r="AL619" s="202"/>
      <c r="AM619" s="202"/>
      <c r="AN619" s="202"/>
      <c r="AO619" s="202"/>
      <c r="AP619" s="202"/>
      <c r="AQ619" s="202"/>
      <c r="AR619" s="202"/>
      <c r="AS619" s="202"/>
      <c r="AT619" s="202"/>
      <c r="AU619" s="202"/>
      <c r="AV619" s="202"/>
      <c r="AW619" s="179"/>
      <c r="AX619" s="180"/>
    </row>
    <row r="620" spans="1:50" s="98" customFormat="1" ht="12.75">
      <c r="A620" s="175"/>
      <c r="B620" s="202"/>
      <c r="C620" s="227" t="s">
        <v>296</v>
      </c>
      <c r="D620" s="202"/>
      <c r="E620" s="202"/>
      <c r="F620" s="202"/>
      <c r="G620" s="202"/>
      <c r="H620" s="202"/>
      <c r="I620" s="202"/>
      <c r="J620" s="202"/>
      <c r="K620" s="202"/>
      <c r="L620" s="202"/>
      <c r="M620" s="224"/>
      <c r="N620" s="202"/>
      <c r="O620" s="296">
        <v>2</v>
      </c>
      <c r="P620" s="296"/>
      <c r="Q620" s="296"/>
      <c r="R620" s="202"/>
      <c r="S620" s="202"/>
      <c r="T620" s="202"/>
      <c r="U620" s="202"/>
      <c r="V620" s="202"/>
      <c r="W620" s="202"/>
      <c r="X620" s="202"/>
      <c r="Y620" s="202"/>
      <c r="Z620" s="202"/>
      <c r="AA620" s="202"/>
      <c r="AB620" s="202"/>
      <c r="AC620" s="202"/>
      <c r="AD620" s="202"/>
      <c r="AE620" s="202"/>
      <c r="AF620" s="202"/>
      <c r="AG620" s="202"/>
      <c r="AH620" s="202"/>
      <c r="AI620" s="202"/>
      <c r="AJ620" s="202"/>
      <c r="AK620" s="202"/>
      <c r="AL620" s="202"/>
      <c r="AM620" s="202"/>
      <c r="AN620" s="202"/>
      <c r="AO620" s="202"/>
      <c r="AP620" s="202"/>
      <c r="AQ620" s="202"/>
      <c r="AR620" s="202"/>
      <c r="AS620" s="202"/>
      <c r="AT620" s="202"/>
      <c r="AU620" s="202"/>
      <c r="AV620" s="202"/>
      <c r="AW620" s="179"/>
      <c r="AX620" s="180"/>
    </row>
    <row r="621" spans="1:50" s="98" customFormat="1" ht="12.75">
      <c r="A621" s="175"/>
      <c r="B621" s="202"/>
      <c r="C621" s="226" t="s">
        <v>297</v>
      </c>
      <c r="D621" s="202"/>
      <c r="E621" s="202"/>
      <c r="F621" s="202"/>
      <c r="G621" s="202"/>
      <c r="H621" s="202"/>
      <c r="I621" s="202"/>
      <c r="J621" s="202"/>
      <c r="K621" s="202"/>
      <c r="L621" s="202"/>
      <c r="M621" s="202"/>
      <c r="N621" s="202"/>
      <c r="O621" s="296">
        <v>2</v>
      </c>
      <c r="P621" s="296"/>
      <c r="Q621" s="296"/>
      <c r="R621" s="202"/>
      <c r="S621" s="202"/>
      <c r="T621" s="202"/>
      <c r="U621" s="202"/>
      <c r="V621" s="202"/>
      <c r="W621" s="202"/>
      <c r="X621" s="202"/>
      <c r="Y621" s="202"/>
      <c r="Z621" s="202"/>
      <c r="AA621" s="202"/>
      <c r="AB621" s="202"/>
      <c r="AC621" s="202"/>
      <c r="AD621" s="202"/>
      <c r="AE621" s="202"/>
      <c r="AF621" s="202"/>
      <c r="AG621" s="202"/>
      <c r="AH621" s="202"/>
      <c r="AI621" s="202"/>
      <c r="AJ621" s="202"/>
      <c r="AK621" s="202"/>
      <c r="AL621" s="202"/>
      <c r="AM621" s="202"/>
      <c r="AN621" s="202"/>
      <c r="AO621" s="202"/>
      <c r="AP621" s="202"/>
      <c r="AQ621" s="202"/>
      <c r="AR621" s="202"/>
      <c r="AS621" s="202"/>
      <c r="AT621" s="202"/>
      <c r="AU621" s="202"/>
      <c r="AV621" s="202"/>
      <c r="AW621" s="179"/>
      <c r="AX621" s="180"/>
    </row>
    <row r="622" spans="1:50" s="98" customFormat="1" ht="12.75">
      <c r="A622" s="175"/>
      <c r="B622" s="202"/>
      <c r="C622" s="229" t="s">
        <v>298</v>
      </c>
      <c r="D622" s="202"/>
      <c r="E622" s="202"/>
      <c r="F622" s="202"/>
      <c r="G622" s="202"/>
      <c r="H622" s="202"/>
      <c r="I622" s="202"/>
      <c r="J622" s="202"/>
      <c r="K622" s="202"/>
      <c r="L622" s="202"/>
      <c r="M622" s="202"/>
      <c r="N622" s="202"/>
      <c r="O622" s="296">
        <v>5</v>
      </c>
      <c r="P622" s="296"/>
      <c r="Q622" s="296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2"/>
      <c r="AT622" s="202"/>
      <c r="AU622" s="202"/>
      <c r="AV622" s="202"/>
      <c r="AW622" s="179"/>
      <c r="AX622" s="180"/>
    </row>
    <row r="623" spans="1:50" s="98" customFormat="1" ht="12.75">
      <c r="A623" s="175"/>
      <c r="B623" s="202"/>
      <c r="C623" s="202"/>
      <c r="D623" s="202"/>
      <c r="E623" s="202"/>
      <c r="F623" s="202"/>
      <c r="G623" s="202"/>
      <c r="H623" s="202"/>
      <c r="I623" s="202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2"/>
      <c r="AT623" s="202"/>
      <c r="AU623" s="202"/>
      <c r="AV623" s="202"/>
      <c r="AW623" s="179"/>
      <c r="AX623" s="180"/>
    </row>
    <row r="624" spans="1:50" s="98" customFormat="1" ht="12.75">
      <c r="A624" s="172" t="s">
        <v>21</v>
      </c>
      <c r="B624" s="301" t="str">
        <f>' Plan Orç. Total'!D104</f>
        <v>EQUIPAMENTOS</v>
      </c>
      <c r="C624" s="301"/>
      <c r="D624" s="301"/>
      <c r="E624" s="301"/>
      <c r="F624" s="301"/>
      <c r="G624" s="301"/>
      <c r="H624" s="301"/>
      <c r="I624" s="301"/>
      <c r="J624" s="301"/>
      <c r="K624" s="301"/>
      <c r="L624" s="301"/>
      <c r="M624" s="301"/>
      <c r="N624" s="301"/>
      <c r="O624" s="301"/>
      <c r="P624" s="301"/>
      <c r="Q624" s="301"/>
      <c r="R624" s="301"/>
      <c r="S624" s="301"/>
      <c r="T624" s="301"/>
      <c r="U624" s="301"/>
      <c r="V624" s="301"/>
      <c r="W624" s="301"/>
      <c r="X624" s="301"/>
      <c r="Y624" s="301"/>
      <c r="Z624" s="301"/>
      <c r="AA624" s="301"/>
      <c r="AB624" s="301"/>
      <c r="AC624" s="301"/>
      <c r="AD624" s="301"/>
      <c r="AE624" s="301"/>
      <c r="AF624" s="301"/>
      <c r="AG624" s="301"/>
      <c r="AH624" s="301"/>
      <c r="AI624" s="301"/>
      <c r="AJ624" s="301"/>
      <c r="AK624" s="301"/>
      <c r="AL624" s="301"/>
      <c r="AM624" s="301"/>
      <c r="AN624" s="301"/>
      <c r="AO624" s="301"/>
      <c r="AP624" s="301"/>
      <c r="AQ624" s="301"/>
      <c r="AR624" s="301"/>
      <c r="AS624" s="301"/>
      <c r="AT624" s="301"/>
      <c r="AU624" s="301"/>
      <c r="AV624" s="301"/>
      <c r="AW624" s="173"/>
      <c r="AX624" s="174"/>
    </row>
    <row r="625" spans="1:50" s="98" customFormat="1" ht="12.75">
      <c r="A625" s="175" t="s">
        <v>22</v>
      </c>
      <c r="B625" s="294" t="str">
        <f>' Plan Orç. Total'!D105</f>
        <v>INSTALAÇÃO DE EQUIPAMENTOS DE BRINQUEDOS PARA PLAYGROUND</v>
      </c>
      <c r="C625" s="294"/>
      <c r="D625" s="294"/>
      <c r="E625" s="294"/>
      <c r="F625" s="294"/>
      <c r="G625" s="294"/>
      <c r="H625" s="294"/>
      <c r="I625" s="294"/>
      <c r="J625" s="294"/>
      <c r="K625" s="294"/>
      <c r="L625" s="294"/>
      <c r="M625" s="294"/>
      <c r="N625" s="294"/>
      <c r="O625" s="294"/>
      <c r="P625" s="294"/>
      <c r="Q625" s="294"/>
      <c r="R625" s="294"/>
      <c r="S625" s="294"/>
      <c r="T625" s="294"/>
      <c r="U625" s="294"/>
      <c r="V625" s="294"/>
      <c r="W625" s="294"/>
      <c r="X625" s="294"/>
      <c r="Y625" s="294"/>
      <c r="Z625" s="294"/>
      <c r="AA625" s="294"/>
      <c r="AB625" s="294"/>
      <c r="AC625" s="294"/>
      <c r="AD625" s="294"/>
      <c r="AE625" s="294"/>
      <c r="AF625" s="294"/>
      <c r="AG625" s="294"/>
      <c r="AH625" s="294"/>
      <c r="AI625" s="294"/>
      <c r="AJ625" s="294"/>
      <c r="AK625" s="294"/>
      <c r="AL625" s="294"/>
      <c r="AM625" s="294"/>
      <c r="AN625" s="294"/>
      <c r="AO625" s="294"/>
      <c r="AP625" s="294"/>
      <c r="AQ625" s="294"/>
      <c r="AR625" s="294"/>
      <c r="AS625" s="294"/>
      <c r="AT625" s="294"/>
      <c r="AU625" s="294"/>
      <c r="AV625" s="294"/>
      <c r="AW625" s="176" t="s">
        <v>251</v>
      </c>
      <c r="AX625" s="177">
        <f>(AS633)/3/O628</f>
        <v>9480</v>
      </c>
    </row>
    <row r="626" spans="1:50" s="98" customFormat="1" ht="12.75">
      <c r="A626" s="175"/>
      <c r="B626" s="202"/>
      <c r="C626" s="202"/>
      <c r="D626" s="202"/>
      <c r="E626" s="202"/>
      <c r="F626" s="202"/>
      <c r="G626" s="202"/>
      <c r="H626" s="202"/>
      <c r="I626" s="202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2"/>
      <c r="AT626" s="202"/>
      <c r="AU626" s="202"/>
      <c r="AV626" s="202"/>
      <c r="AW626" s="179"/>
      <c r="AX626" s="180"/>
    </row>
    <row r="627" spans="1:50" s="98" customFormat="1" ht="12.75">
      <c r="A627" s="175"/>
      <c r="B627" s="178"/>
      <c r="C627" s="178"/>
      <c r="D627" s="299" t="s">
        <v>71</v>
      </c>
      <c r="E627" s="299"/>
      <c r="F627" s="299"/>
      <c r="G627" s="299"/>
      <c r="H627" s="299"/>
      <c r="I627" s="299"/>
      <c r="J627" s="299"/>
      <c r="K627" s="299"/>
      <c r="L627" s="178"/>
      <c r="M627" s="178"/>
      <c r="N627" s="178"/>
      <c r="O627" s="300" t="s">
        <v>243</v>
      </c>
      <c r="P627" s="300"/>
      <c r="Q627" s="300"/>
      <c r="R627" s="300"/>
      <c r="S627" s="293"/>
      <c r="T627" s="293"/>
      <c r="U627" s="293"/>
      <c r="V627" s="293"/>
      <c r="W627" s="300" t="s">
        <v>244</v>
      </c>
      <c r="X627" s="300"/>
      <c r="Y627" s="300"/>
      <c r="Z627" s="300"/>
      <c r="AA627" s="178"/>
      <c r="AB627" s="178"/>
      <c r="AC627" s="178"/>
      <c r="AD627" s="178"/>
      <c r="AE627" s="217" t="s">
        <v>245</v>
      </c>
      <c r="AF627" s="218"/>
      <c r="AG627" s="218"/>
      <c r="AH627" s="218"/>
      <c r="AI627" s="217"/>
      <c r="AJ627" s="217"/>
      <c r="AK627" s="217"/>
      <c r="AL627" s="217"/>
      <c r="AM627" s="178"/>
      <c r="AN627" s="178"/>
      <c r="AO627" s="178"/>
      <c r="AP627" s="178"/>
      <c r="AQ627" s="182"/>
      <c r="AR627" s="214"/>
      <c r="AS627" s="293"/>
      <c r="AT627" s="293"/>
      <c r="AU627" s="293"/>
      <c r="AV627" s="186"/>
      <c r="AW627" s="182"/>
      <c r="AX627" s="180"/>
    </row>
    <row r="628" spans="1:50" s="98" customFormat="1" ht="198.75" customHeight="1">
      <c r="A628" s="175"/>
      <c r="B628" s="296" t="s">
        <v>260</v>
      </c>
      <c r="C628" s="296"/>
      <c r="D628" s="296"/>
      <c r="E628" s="296"/>
      <c r="F628" s="296"/>
      <c r="G628" s="296"/>
      <c r="H628" s="296"/>
      <c r="I628" s="296"/>
      <c r="J628" s="296"/>
      <c r="K628" s="296"/>
      <c r="L628" s="296"/>
      <c r="M628" s="296"/>
      <c r="N628" s="178"/>
      <c r="O628" s="293">
        <v>1</v>
      </c>
      <c r="P628" s="293"/>
      <c r="Q628" s="293"/>
      <c r="R628" s="293"/>
      <c r="S628" s="293"/>
      <c r="T628" s="293"/>
      <c r="U628" s="293"/>
      <c r="V628" s="178"/>
      <c r="W628" s="293" t="s">
        <v>250</v>
      </c>
      <c r="X628" s="293"/>
      <c r="Y628" s="293"/>
      <c r="Z628" s="293"/>
      <c r="AA628" s="293"/>
      <c r="AB628" s="293"/>
      <c r="AC628" s="293"/>
      <c r="AD628" s="178"/>
      <c r="AE628" s="298">
        <v>10250</v>
      </c>
      <c r="AF628" s="298"/>
      <c r="AG628" s="298"/>
      <c r="AH628" s="298"/>
      <c r="AI628" s="298"/>
      <c r="AJ628" s="298"/>
      <c r="AK628" s="204"/>
      <c r="AL628" s="204"/>
      <c r="AM628" s="178"/>
      <c r="AN628" s="178"/>
      <c r="AO628" s="178"/>
      <c r="AP628" s="178"/>
      <c r="AQ628" s="182"/>
      <c r="AR628" s="214" t="s">
        <v>57</v>
      </c>
      <c r="AS628" s="298">
        <f>O628*AE628</f>
        <v>10250</v>
      </c>
      <c r="AT628" s="298"/>
      <c r="AU628" s="298"/>
      <c r="AV628" s="298"/>
      <c r="AW628" s="298"/>
      <c r="AX628" s="180"/>
    </row>
    <row r="629" spans="1:50" s="98" customFormat="1" ht="12.75">
      <c r="A629" s="175"/>
      <c r="B629" s="214"/>
      <c r="C629" s="214"/>
      <c r="D629" s="214"/>
      <c r="E629" s="214"/>
      <c r="F629" s="214"/>
      <c r="G629" s="214"/>
      <c r="H629" s="214"/>
      <c r="I629" s="214"/>
      <c r="J629" s="214"/>
      <c r="K629" s="214"/>
      <c r="L629" s="214"/>
      <c r="M629" s="214"/>
      <c r="N629" s="178"/>
      <c r="O629" s="213"/>
      <c r="P629" s="213"/>
      <c r="Q629" s="213"/>
      <c r="R629" s="213"/>
      <c r="S629" s="213"/>
      <c r="T629" s="213"/>
      <c r="U629" s="213"/>
      <c r="V629" s="178"/>
      <c r="W629" s="213"/>
      <c r="X629" s="213"/>
      <c r="Y629" s="213"/>
      <c r="Z629" s="213"/>
      <c r="AA629" s="213"/>
      <c r="AB629" s="213"/>
      <c r="AC629" s="213"/>
      <c r="AD629" s="178"/>
      <c r="AE629" s="219"/>
      <c r="AF629" s="219"/>
      <c r="AG629" s="219"/>
      <c r="AH629" s="219"/>
      <c r="AI629" s="219"/>
      <c r="AJ629" s="204"/>
      <c r="AK629" s="204"/>
      <c r="AL629" s="204"/>
      <c r="AM629" s="178"/>
      <c r="AN629" s="178"/>
      <c r="AO629" s="178"/>
      <c r="AP629" s="178"/>
      <c r="AQ629" s="182"/>
      <c r="AR629" s="214"/>
      <c r="AS629" s="219"/>
      <c r="AT629" s="219"/>
      <c r="AU629" s="219"/>
      <c r="AV629" s="219"/>
      <c r="AW629" s="219"/>
      <c r="AX629" s="180"/>
    </row>
    <row r="630" spans="1:50" s="98" customFormat="1" ht="147.75" customHeight="1">
      <c r="A630" s="175"/>
      <c r="B630" s="296" t="s">
        <v>261</v>
      </c>
      <c r="C630" s="296"/>
      <c r="D630" s="296"/>
      <c r="E630" s="296"/>
      <c r="F630" s="296"/>
      <c r="G630" s="296"/>
      <c r="H630" s="296"/>
      <c r="I630" s="296"/>
      <c r="J630" s="296"/>
      <c r="K630" s="296"/>
      <c r="L630" s="296"/>
      <c r="M630" s="296"/>
      <c r="N630" s="178"/>
      <c r="O630" s="293">
        <v>1</v>
      </c>
      <c r="P630" s="293"/>
      <c r="Q630" s="293"/>
      <c r="R630" s="293"/>
      <c r="S630" s="293"/>
      <c r="T630" s="293"/>
      <c r="U630" s="293"/>
      <c r="V630" s="178"/>
      <c r="W630" s="293" t="s">
        <v>263</v>
      </c>
      <c r="X630" s="293"/>
      <c r="Y630" s="293"/>
      <c r="Z630" s="293"/>
      <c r="AA630" s="293"/>
      <c r="AB630" s="293"/>
      <c r="AC630" s="293"/>
      <c r="AD630" s="178"/>
      <c r="AE630" s="298">
        <v>9990</v>
      </c>
      <c r="AF630" s="298"/>
      <c r="AG630" s="298"/>
      <c r="AH630" s="298"/>
      <c r="AI630" s="298"/>
      <c r="AJ630" s="204"/>
      <c r="AK630" s="204"/>
      <c r="AL630" s="204"/>
      <c r="AM630" s="178"/>
      <c r="AN630" s="178"/>
      <c r="AO630" s="178"/>
      <c r="AP630" s="178"/>
      <c r="AQ630" s="182"/>
      <c r="AR630" s="214" t="s">
        <v>57</v>
      </c>
      <c r="AS630" s="298">
        <f>O630*AE630</f>
        <v>9990</v>
      </c>
      <c r="AT630" s="298"/>
      <c r="AU630" s="298"/>
      <c r="AV630" s="298"/>
      <c r="AW630" s="298"/>
      <c r="AX630" s="180"/>
    </row>
    <row r="631" spans="1:50" s="98" customFormat="1" ht="12.75">
      <c r="A631" s="175"/>
      <c r="B631" s="214"/>
      <c r="C631" s="214"/>
      <c r="D631" s="214"/>
      <c r="E631" s="214"/>
      <c r="F631" s="214"/>
      <c r="G631" s="214"/>
      <c r="H631" s="214"/>
      <c r="I631" s="214"/>
      <c r="J631" s="214"/>
      <c r="K631" s="214"/>
      <c r="L631" s="214"/>
      <c r="M631" s="214"/>
      <c r="N631" s="178"/>
      <c r="O631" s="213"/>
      <c r="P631" s="213"/>
      <c r="Q631" s="213"/>
      <c r="R631" s="213"/>
      <c r="S631" s="213"/>
      <c r="T631" s="213"/>
      <c r="U631" s="213"/>
      <c r="V631" s="178"/>
      <c r="W631" s="213"/>
      <c r="X631" s="213"/>
      <c r="Y631" s="213"/>
      <c r="Z631" s="213"/>
      <c r="AA631" s="213"/>
      <c r="AB631" s="213"/>
      <c r="AC631" s="213"/>
      <c r="AD631" s="178"/>
      <c r="AE631" s="219"/>
      <c r="AF631" s="219"/>
      <c r="AG631" s="219"/>
      <c r="AH631" s="219"/>
      <c r="AI631" s="219"/>
      <c r="AJ631" s="204"/>
      <c r="AK631" s="204"/>
      <c r="AL631" s="204"/>
      <c r="AM631" s="178"/>
      <c r="AN631" s="178"/>
      <c r="AO631" s="178"/>
      <c r="AP631" s="178"/>
      <c r="AQ631" s="182"/>
      <c r="AR631" s="214"/>
      <c r="AS631" s="219"/>
      <c r="AT631" s="219"/>
      <c r="AU631" s="219"/>
      <c r="AV631" s="219"/>
      <c r="AW631" s="219"/>
      <c r="AX631" s="180"/>
    </row>
    <row r="632" spans="1:50" s="98" customFormat="1" ht="147.75" customHeight="1">
      <c r="A632" s="175"/>
      <c r="B632" s="296" t="s">
        <v>262</v>
      </c>
      <c r="C632" s="296"/>
      <c r="D632" s="296"/>
      <c r="E632" s="296"/>
      <c r="F632" s="296"/>
      <c r="G632" s="296"/>
      <c r="H632" s="296"/>
      <c r="I632" s="296"/>
      <c r="J632" s="296"/>
      <c r="K632" s="296"/>
      <c r="L632" s="296"/>
      <c r="M632" s="296"/>
      <c r="N632" s="178"/>
      <c r="O632" s="293">
        <v>1</v>
      </c>
      <c r="P632" s="293"/>
      <c r="Q632" s="293"/>
      <c r="R632" s="293"/>
      <c r="S632" s="293"/>
      <c r="T632" s="293"/>
      <c r="U632" s="293"/>
      <c r="V632" s="178"/>
      <c r="W632" s="293" t="s">
        <v>259</v>
      </c>
      <c r="X632" s="293"/>
      <c r="Y632" s="293"/>
      <c r="Z632" s="293"/>
      <c r="AA632" s="293"/>
      <c r="AB632" s="293"/>
      <c r="AC632" s="293"/>
      <c r="AD632" s="178"/>
      <c r="AE632" s="298">
        <v>8200</v>
      </c>
      <c r="AF632" s="298"/>
      <c r="AG632" s="298"/>
      <c r="AH632" s="298"/>
      <c r="AI632" s="298"/>
      <c r="AJ632" s="204"/>
      <c r="AK632" s="204"/>
      <c r="AL632" s="204"/>
      <c r="AM632" s="178"/>
      <c r="AN632" s="178"/>
      <c r="AO632" s="178"/>
      <c r="AP632" s="178"/>
      <c r="AQ632" s="182"/>
      <c r="AR632" s="214" t="s">
        <v>57</v>
      </c>
      <c r="AS632" s="298">
        <f>O632*AE632</f>
        <v>8200</v>
      </c>
      <c r="AT632" s="298"/>
      <c r="AU632" s="298"/>
      <c r="AV632" s="298"/>
      <c r="AW632" s="298"/>
      <c r="AX632" s="180"/>
    </row>
    <row r="633" spans="1:50" s="98" customFormat="1" ht="12.75">
      <c r="A633" s="17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2"/>
      <c r="AB633" s="185"/>
      <c r="AC633" s="185"/>
      <c r="AD633" s="185"/>
      <c r="AE633" s="185"/>
      <c r="AF633" s="185"/>
      <c r="AG633" s="185"/>
      <c r="AH633" s="185"/>
      <c r="AI633" s="185"/>
      <c r="AJ633" s="185"/>
      <c r="AK633" s="185"/>
      <c r="AL633" s="185"/>
      <c r="AM633" s="185"/>
      <c r="AN633" s="185" t="s">
        <v>58</v>
      </c>
      <c r="AO633" s="185"/>
      <c r="AP633" s="185"/>
      <c r="AQ633" s="182"/>
      <c r="AR633" s="214" t="s">
        <v>57</v>
      </c>
      <c r="AS633" s="293">
        <f>AS632+AS630+AS628</f>
        <v>28440</v>
      </c>
      <c r="AT633" s="293"/>
      <c r="AU633" s="293"/>
      <c r="AV633" s="293"/>
      <c r="AW633" s="293"/>
      <c r="AX633" s="180"/>
    </row>
    <row r="634" spans="1:50" s="98" customFormat="1" ht="12.75">
      <c r="A634" s="187"/>
      <c r="B634" s="202"/>
      <c r="C634" s="202"/>
      <c r="D634" s="202"/>
      <c r="E634" s="202"/>
      <c r="F634" s="202"/>
      <c r="G634" s="202"/>
      <c r="H634" s="202"/>
      <c r="I634" s="202"/>
      <c r="J634" s="202"/>
      <c r="K634" s="202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179"/>
      <c r="AX634" s="180"/>
    </row>
    <row r="635" spans="1:50" s="98" customFormat="1" ht="12.75">
      <c r="A635" s="175" t="s">
        <v>23</v>
      </c>
      <c r="B635" s="294" t="str">
        <f>' Plan Orç. Total'!D106</f>
        <v>INSTALAÇÃO DE EQUIPAMENTOS PARA PET</v>
      </c>
      <c r="C635" s="294"/>
      <c r="D635" s="294"/>
      <c r="E635" s="294"/>
      <c r="F635" s="294"/>
      <c r="G635" s="294"/>
      <c r="H635" s="294"/>
      <c r="I635" s="294"/>
      <c r="J635" s="294"/>
      <c r="K635" s="294"/>
      <c r="L635" s="294"/>
      <c r="M635" s="294"/>
      <c r="N635" s="294"/>
      <c r="O635" s="294"/>
      <c r="P635" s="294"/>
      <c r="Q635" s="294"/>
      <c r="R635" s="294"/>
      <c r="S635" s="294"/>
      <c r="T635" s="294"/>
      <c r="U635" s="294"/>
      <c r="V635" s="294"/>
      <c r="W635" s="294"/>
      <c r="X635" s="294"/>
      <c r="Y635" s="294"/>
      <c r="Z635" s="294"/>
      <c r="AA635" s="294"/>
      <c r="AB635" s="294"/>
      <c r="AC635" s="294"/>
      <c r="AD635" s="294"/>
      <c r="AE635" s="294"/>
      <c r="AF635" s="294"/>
      <c r="AG635" s="294"/>
      <c r="AH635" s="294"/>
      <c r="AI635" s="294"/>
      <c r="AJ635" s="294"/>
      <c r="AK635" s="294"/>
      <c r="AL635" s="294"/>
      <c r="AM635" s="294"/>
      <c r="AN635" s="294"/>
      <c r="AO635" s="294"/>
      <c r="AP635" s="294"/>
      <c r="AQ635" s="294"/>
      <c r="AR635" s="294"/>
      <c r="AS635" s="294"/>
      <c r="AT635" s="294"/>
      <c r="AU635" s="294"/>
      <c r="AV635" s="294"/>
      <c r="AW635" s="176" t="s">
        <v>251</v>
      </c>
      <c r="AX635" s="177">
        <f>(AS657)/3</f>
        <v>4208.666666666667</v>
      </c>
    </row>
    <row r="636" spans="1:50" s="98" customFormat="1" ht="12.75">
      <c r="A636" s="175"/>
      <c r="B636" s="202"/>
      <c r="C636" s="202"/>
      <c r="D636" s="202"/>
      <c r="E636" s="202"/>
      <c r="F636" s="202"/>
      <c r="G636" s="202"/>
      <c r="H636" s="202"/>
      <c r="I636" s="202"/>
      <c r="J636" s="202"/>
      <c r="K636" s="202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2"/>
      <c r="AT636" s="202"/>
      <c r="AU636" s="202"/>
      <c r="AV636" s="202"/>
      <c r="AW636" s="179"/>
      <c r="AX636" s="180"/>
    </row>
    <row r="637" spans="1:50" s="98" customFormat="1" ht="12.75">
      <c r="A637" s="175"/>
      <c r="B637" s="178"/>
      <c r="C637" s="178"/>
      <c r="D637" s="299" t="s">
        <v>71</v>
      </c>
      <c r="E637" s="299"/>
      <c r="F637" s="299"/>
      <c r="G637" s="299"/>
      <c r="H637" s="299"/>
      <c r="I637" s="299"/>
      <c r="J637" s="299"/>
      <c r="K637" s="299"/>
      <c r="L637" s="178"/>
      <c r="M637" s="178"/>
      <c r="N637" s="178"/>
      <c r="O637" s="300" t="s">
        <v>243</v>
      </c>
      <c r="P637" s="300"/>
      <c r="Q637" s="300"/>
      <c r="R637" s="300"/>
      <c r="S637" s="293"/>
      <c r="T637" s="293"/>
      <c r="U637" s="293"/>
      <c r="V637" s="293"/>
      <c r="W637" s="300" t="s">
        <v>244</v>
      </c>
      <c r="X637" s="300"/>
      <c r="Y637" s="300"/>
      <c r="Z637" s="300"/>
      <c r="AA637" s="178"/>
      <c r="AB637" s="178"/>
      <c r="AC637" s="178"/>
      <c r="AD637" s="178"/>
      <c r="AE637" s="217" t="s">
        <v>245</v>
      </c>
      <c r="AF637" s="218"/>
      <c r="AG637" s="218"/>
      <c r="AH637" s="218"/>
      <c r="AI637" s="217"/>
      <c r="AJ637" s="217"/>
      <c r="AK637" s="217"/>
      <c r="AL637" s="217"/>
      <c r="AM637" s="178"/>
      <c r="AN637" s="178"/>
      <c r="AO637" s="178"/>
      <c r="AP637" s="178"/>
      <c r="AQ637" s="182"/>
      <c r="AR637" s="214"/>
      <c r="AS637" s="293"/>
      <c r="AT637" s="293"/>
      <c r="AU637" s="293"/>
      <c r="AV637" s="186"/>
      <c r="AW637" s="182"/>
      <c r="AX637" s="180"/>
    </row>
    <row r="638" spans="1:50" s="98" customFormat="1" ht="12.75" customHeight="1">
      <c r="A638" s="175"/>
      <c r="B638" s="296" t="s">
        <v>266</v>
      </c>
      <c r="C638" s="296"/>
      <c r="D638" s="296"/>
      <c r="E638" s="296"/>
      <c r="F638" s="296"/>
      <c r="G638" s="296"/>
      <c r="H638" s="296"/>
      <c r="I638" s="296"/>
      <c r="J638" s="296"/>
      <c r="K638" s="296"/>
      <c r="L638" s="296"/>
      <c r="M638" s="296"/>
      <c r="N638" s="178"/>
      <c r="O638" s="293">
        <v>1</v>
      </c>
      <c r="P638" s="293"/>
      <c r="Q638" s="293"/>
      <c r="R638" s="293"/>
      <c r="S638" s="293"/>
      <c r="T638" s="293"/>
      <c r="U638" s="293"/>
      <c r="V638" s="178"/>
      <c r="W638" s="293" t="s">
        <v>271</v>
      </c>
      <c r="X638" s="293"/>
      <c r="Y638" s="293"/>
      <c r="Z638" s="293"/>
      <c r="AA638" s="293"/>
      <c r="AB638" s="293"/>
      <c r="AC638" s="293"/>
      <c r="AD638" s="178"/>
      <c r="AE638" s="298">
        <v>1490</v>
      </c>
      <c r="AF638" s="298"/>
      <c r="AG638" s="298"/>
      <c r="AH638" s="298"/>
      <c r="AI638" s="298"/>
      <c r="AJ638" s="298"/>
      <c r="AK638" s="204"/>
      <c r="AL638" s="204"/>
      <c r="AM638" s="178"/>
      <c r="AN638" s="178"/>
      <c r="AO638" s="178"/>
      <c r="AP638" s="178"/>
      <c r="AQ638" s="182"/>
      <c r="AR638" s="296" t="s">
        <v>57</v>
      </c>
      <c r="AS638" s="298">
        <f>AE638+AE639+AE640+AE641+AE642</f>
        <v>5310</v>
      </c>
      <c r="AT638" s="298"/>
      <c r="AU638" s="298"/>
      <c r="AV638" s="298"/>
      <c r="AW638" s="298"/>
      <c r="AX638" s="180"/>
    </row>
    <row r="639" spans="1:50" s="98" customFormat="1" ht="12.75">
      <c r="A639" s="175"/>
      <c r="B639" s="296" t="s">
        <v>267</v>
      </c>
      <c r="C639" s="296"/>
      <c r="D639" s="296"/>
      <c r="E639" s="296"/>
      <c r="F639" s="296"/>
      <c r="G639" s="296"/>
      <c r="H639" s="296"/>
      <c r="I639" s="296"/>
      <c r="J639" s="296"/>
      <c r="K639" s="296"/>
      <c r="L639" s="296"/>
      <c r="M639" s="296"/>
      <c r="N639" s="178"/>
      <c r="O639" s="293">
        <v>1</v>
      </c>
      <c r="P639" s="293"/>
      <c r="Q639" s="293"/>
      <c r="R639" s="293"/>
      <c r="S639" s="213"/>
      <c r="T639" s="213"/>
      <c r="U639" s="213"/>
      <c r="V639" s="178"/>
      <c r="W639" s="293"/>
      <c r="X639" s="293"/>
      <c r="Y639" s="293"/>
      <c r="Z639" s="293"/>
      <c r="AA639" s="213"/>
      <c r="AB639" s="213"/>
      <c r="AC639" s="213"/>
      <c r="AD639" s="178"/>
      <c r="AE639" s="298">
        <v>1390</v>
      </c>
      <c r="AF639" s="298"/>
      <c r="AG639" s="298"/>
      <c r="AH639" s="298"/>
      <c r="AI639" s="298"/>
      <c r="AJ639" s="298"/>
      <c r="AK639" s="204"/>
      <c r="AL639" s="204"/>
      <c r="AM639" s="178"/>
      <c r="AN639" s="178"/>
      <c r="AO639" s="178"/>
      <c r="AP639" s="178"/>
      <c r="AQ639" s="182"/>
      <c r="AR639" s="296"/>
      <c r="AS639" s="298"/>
      <c r="AT639" s="298"/>
      <c r="AU639" s="298"/>
      <c r="AV639" s="298"/>
      <c r="AW639" s="298"/>
      <c r="AX639" s="180"/>
    </row>
    <row r="640" spans="1:50" s="98" customFormat="1" ht="12.75">
      <c r="A640" s="175"/>
      <c r="B640" s="296" t="s">
        <v>268</v>
      </c>
      <c r="C640" s="296"/>
      <c r="D640" s="296"/>
      <c r="E640" s="296"/>
      <c r="F640" s="296"/>
      <c r="G640" s="296"/>
      <c r="H640" s="296"/>
      <c r="I640" s="296"/>
      <c r="J640" s="296"/>
      <c r="K640" s="296"/>
      <c r="L640" s="296"/>
      <c r="M640" s="296"/>
      <c r="N640" s="178"/>
      <c r="O640" s="293">
        <v>2</v>
      </c>
      <c r="P640" s="293"/>
      <c r="Q640" s="293"/>
      <c r="R640" s="293"/>
      <c r="S640" s="213"/>
      <c r="T640" s="213"/>
      <c r="U640" s="213"/>
      <c r="V640" s="178"/>
      <c r="W640" s="293"/>
      <c r="X640" s="293"/>
      <c r="Y640" s="293"/>
      <c r="Z640" s="293"/>
      <c r="AA640" s="213"/>
      <c r="AB640" s="213"/>
      <c r="AC640" s="213"/>
      <c r="AD640" s="178"/>
      <c r="AE640" s="298">
        <v>990</v>
      </c>
      <c r="AF640" s="298"/>
      <c r="AG640" s="298"/>
      <c r="AH640" s="298"/>
      <c r="AI640" s="298"/>
      <c r="AJ640" s="298"/>
      <c r="AK640" s="204"/>
      <c r="AL640" s="204"/>
      <c r="AM640" s="178"/>
      <c r="AN640" s="178"/>
      <c r="AO640" s="178"/>
      <c r="AP640" s="178"/>
      <c r="AQ640" s="182"/>
      <c r="AR640" s="296"/>
      <c r="AS640" s="298"/>
      <c r="AT640" s="298"/>
      <c r="AU640" s="298"/>
      <c r="AV640" s="298"/>
      <c r="AW640" s="298"/>
      <c r="AX640" s="180"/>
    </row>
    <row r="641" spans="1:50" s="98" customFormat="1" ht="12.75">
      <c r="A641" s="175"/>
      <c r="B641" s="296" t="s">
        <v>269</v>
      </c>
      <c r="C641" s="296"/>
      <c r="D641" s="296"/>
      <c r="E641" s="296"/>
      <c r="F641" s="296"/>
      <c r="G641" s="296"/>
      <c r="H641" s="296"/>
      <c r="I641" s="296"/>
      <c r="J641" s="296"/>
      <c r="K641" s="296"/>
      <c r="L641" s="296"/>
      <c r="M641" s="296"/>
      <c r="N641" s="178"/>
      <c r="O641" s="293">
        <v>2</v>
      </c>
      <c r="P641" s="293"/>
      <c r="Q641" s="293"/>
      <c r="R641" s="293"/>
      <c r="S641" s="213"/>
      <c r="T641" s="213"/>
      <c r="U641" s="213"/>
      <c r="V641" s="178"/>
      <c r="W641" s="293"/>
      <c r="X641" s="293"/>
      <c r="Y641" s="293"/>
      <c r="Z641" s="293"/>
      <c r="AA641" s="213"/>
      <c r="AB641" s="213"/>
      <c r="AC641" s="213"/>
      <c r="AD641" s="178"/>
      <c r="AE641" s="298">
        <v>890</v>
      </c>
      <c r="AF641" s="298"/>
      <c r="AG641" s="298"/>
      <c r="AH641" s="298"/>
      <c r="AI641" s="298"/>
      <c r="AJ641" s="298"/>
      <c r="AK641" s="204"/>
      <c r="AL641" s="204"/>
      <c r="AM641" s="178"/>
      <c r="AN641" s="178"/>
      <c r="AO641" s="178"/>
      <c r="AP641" s="178"/>
      <c r="AQ641" s="182"/>
      <c r="AR641" s="296"/>
      <c r="AS641" s="298"/>
      <c r="AT641" s="298"/>
      <c r="AU641" s="298"/>
      <c r="AV641" s="298"/>
      <c r="AW641" s="298"/>
      <c r="AX641" s="180"/>
    </row>
    <row r="642" spans="1:50" s="98" customFormat="1" ht="12.75">
      <c r="A642" s="175"/>
      <c r="B642" s="296" t="s">
        <v>270</v>
      </c>
      <c r="C642" s="296"/>
      <c r="D642" s="296"/>
      <c r="E642" s="296"/>
      <c r="F642" s="296"/>
      <c r="G642" s="296"/>
      <c r="H642" s="296"/>
      <c r="I642" s="296"/>
      <c r="J642" s="296"/>
      <c r="K642" s="296"/>
      <c r="L642" s="296"/>
      <c r="M642" s="296"/>
      <c r="N642" s="178"/>
      <c r="O642" s="293">
        <v>1</v>
      </c>
      <c r="P642" s="293"/>
      <c r="Q642" s="293"/>
      <c r="R642" s="293"/>
      <c r="S642" s="213"/>
      <c r="T642" s="213"/>
      <c r="U642" s="213"/>
      <c r="V642" s="178"/>
      <c r="W642" s="293"/>
      <c r="X642" s="293"/>
      <c r="Y642" s="293"/>
      <c r="Z642" s="293"/>
      <c r="AA642" s="213"/>
      <c r="AB642" s="213"/>
      <c r="AC642" s="213"/>
      <c r="AD642" s="178"/>
      <c r="AE642" s="298">
        <v>550</v>
      </c>
      <c r="AF642" s="298"/>
      <c r="AG642" s="298"/>
      <c r="AH642" s="298"/>
      <c r="AI642" s="298"/>
      <c r="AJ642" s="298"/>
      <c r="AK642" s="204"/>
      <c r="AL642" s="204"/>
      <c r="AM642" s="178"/>
      <c r="AN642" s="178"/>
      <c r="AO642" s="178"/>
      <c r="AP642" s="178"/>
      <c r="AQ642" s="182"/>
      <c r="AR642" s="296"/>
      <c r="AS642" s="298"/>
      <c r="AT642" s="298"/>
      <c r="AU642" s="298"/>
      <c r="AV642" s="298"/>
      <c r="AW642" s="298"/>
      <c r="AX642" s="180"/>
    </row>
    <row r="643" spans="1:50" s="98" customFormat="1" ht="12.75">
      <c r="A643" s="175"/>
      <c r="B643" s="214"/>
      <c r="C643" s="214"/>
      <c r="D643" s="214"/>
      <c r="E643" s="214"/>
      <c r="F643" s="214"/>
      <c r="G643" s="214"/>
      <c r="H643" s="214"/>
      <c r="I643" s="214"/>
      <c r="J643" s="214"/>
      <c r="K643" s="214"/>
      <c r="L643" s="214"/>
      <c r="M643" s="214"/>
      <c r="N643" s="178"/>
      <c r="O643" s="213"/>
      <c r="P643" s="213"/>
      <c r="Q643" s="213"/>
      <c r="R643" s="213"/>
      <c r="S643" s="213"/>
      <c r="T643" s="213"/>
      <c r="U643" s="213"/>
      <c r="V643" s="178"/>
      <c r="W643" s="213"/>
      <c r="X643" s="213"/>
      <c r="Y643" s="213"/>
      <c r="Z643" s="213"/>
      <c r="AA643" s="213"/>
      <c r="AB643" s="213"/>
      <c r="AC643" s="213"/>
      <c r="AD643" s="178"/>
      <c r="AE643" s="219"/>
      <c r="AF643" s="219"/>
      <c r="AG643" s="219"/>
      <c r="AH643" s="219"/>
      <c r="AI643" s="219"/>
      <c r="AJ643" s="219"/>
      <c r="AK643" s="204"/>
      <c r="AL643" s="204"/>
      <c r="AM643" s="178"/>
      <c r="AN643" s="178"/>
      <c r="AO643" s="178"/>
      <c r="AP643" s="178"/>
      <c r="AQ643" s="182"/>
      <c r="AR643" s="214"/>
      <c r="AS643" s="219"/>
      <c r="AT643" s="219"/>
      <c r="AU643" s="219"/>
      <c r="AV643" s="219"/>
      <c r="AW643" s="219"/>
      <c r="AX643" s="180"/>
    </row>
    <row r="644" spans="1:50" s="98" customFormat="1" ht="12.75" customHeight="1">
      <c r="A644" s="175"/>
      <c r="B644" s="296" t="s">
        <v>266</v>
      </c>
      <c r="C644" s="296"/>
      <c r="D644" s="296"/>
      <c r="E644" s="296"/>
      <c r="F644" s="296"/>
      <c r="G644" s="296"/>
      <c r="H644" s="296"/>
      <c r="I644" s="296"/>
      <c r="J644" s="296"/>
      <c r="K644" s="296"/>
      <c r="L644" s="296"/>
      <c r="M644" s="296"/>
      <c r="N644" s="178"/>
      <c r="O644" s="293">
        <v>1</v>
      </c>
      <c r="P644" s="293"/>
      <c r="Q644" s="293"/>
      <c r="R644" s="293"/>
      <c r="S644" s="293"/>
      <c r="T644" s="293"/>
      <c r="U644" s="293"/>
      <c r="V644" s="178"/>
      <c r="W644" s="293" t="s">
        <v>273</v>
      </c>
      <c r="X644" s="293"/>
      <c r="Y644" s="293"/>
      <c r="Z644" s="293"/>
      <c r="AA644" s="293"/>
      <c r="AB644" s="293"/>
      <c r="AC644" s="293"/>
      <c r="AD644" s="178"/>
      <c r="AE644" s="298">
        <v>670</v>
      </c>
      <c r="AF644" s="298"/>
      <c r="AG644" s="298"/>
      <c r="AH644" s="298"/>
      <c r="AI644" s="298"/>
      <c r="AJ644" s="298"/>
      <c r="AK644" s="204"/>
      <c r="AL644" s="204"/>
      <c r="AM644" s="178"/>
      <c r="AN644" s="178"/>
      <c r="AO644" s="178"/>
      <c r="AP644" s="178"/>
      <c r="AQ644" s="182"/>
      <c r="AR644" s="296" t="s">
        <v>57</v>
      </c>
      <c r="AS644" s="298">
        <f>AE644+AE645+AE646+AE647+AE648</f>
        <v>3440</v>
      </c>
      <c r="AT644" s="298"/>
      <c r="AU644" s="298"/>
      <c r="AV644" s="298"/>
      <c r="AW644" s="298"/>
      <c r="AX644" s="180"/>
    </row>
    <row r="645" spans="1:50" s="98" customFormat="1" ht="12.75">
      <c r="A645" s="175"/>
      <c r="B645" s="296" t="s">
        <v>267</v>
      </c>
      <c r="C645" s="296"/>
      <c r="D645" s="296"/>
      <c r="E645" s="296"/>
      <c r="F645" s="296"/>
      <c r="G645" s="296"/>
      <c r="H645" s="296"/>
      <c r="I645" s="296"/>
      <c r="J645" s="296"/>
      <c r="K645" s="296"/>
      <c r="L645" s="296"/>
      <c r="M645" s="296"/>
      <c r="N645" s="178"/>
      <c r="O645" s="293">
        <v>1</v>
      </c>
      <c r="P645" s="293"/>
      <c r="Q645" s="293"/>
      <c r="R645" s="293"/>
      <c r="S645" s="213"/>
      <c r="T645" s="213"/>
      <c r="U645" s="213"/>
      <c r="V645" s="178"/>
      <c r="W645" s="293"/>
      <c r="X645" s="293"/>
      <c r="Y645" s="293"/>
      <c r="Z645" s="293"/>
      <c r="AA645" s="213"/>
      <c r="AB645" s="213"/>
      <c r="AC645" s="213"/>
      <c r="AD645" s="178"/>
      <c r="AE645" s="298">
        <v>1250</v>
      </c>
      <c r="AF645" s="298"/>
      <c r="AG645" s="298"/>
      <c r="AH645" s="298"/>
      <c r="AI645" s="298"/>
      <c r="AJ645" s="298"/>
      <c r="AK645" s="204"/>
      <c r="AL645" s="204"/>
      <c r="AM645" s="178"/>
      <c r="AN645" s="178"/>
      <c r="AO645" s="178"/>
      <c r="AP645" s="178"/>
      <c r="AQ645" s="182"/>
      <c r="AR645" s="296"/>
      <c r="AS645" s="298"/>
      <c r="AT645" s="298"/>
      <c r="AU645" s="298"/>
      <c r="AV645" s="298"/>
      <c r="AW645" s="298"/>
      <c r="AX645" s="180"/>
    </row>
    <row r="646" spans="1:50" s="98" customFormat="1" ht="12.75">
      <c r="A646" s="175"/>
      <c r="B646" s="296" t="s">
        <v>268</v>
      </c>
      <c r="C646" s="296"/>
      <c r="D646" s="296"/>
      <c r="E646" s="296"/>
      <c r="F646" s="296"/>
      <c r="G646" s="296"/>
      <c r="H646" s="296"/>
      <c r="I646" s="296"/>
      <c r="J646" s="296"/>
      <c r="K646" s="296"/>
      <c r="L646" s="296"/>
      <c r="M646" s="296"/>
      <c r="N646" s="178"/>
      <c r="O646" s="293">
        <v>2</v>
      </c>
      <c r="P646" s="293"/>
      <c r="Q646" s="293"/>
      <c r="R646" s="293"/>
      <c r="S646" s="213"/>
      <c r="T646" s="213"/>
      <c r="U646" s="213"/>
      <c r="V646" s="178"/>
      <c r="W646" s="293"/>
      <c r="X646" s="293"/>
      <c r="Y646" s="293"/>
      <c r="Z646" s="293"/>
      <c r="AA646" s="213"/>
      <c r="AB646" s="213"/>
      <c r="AC646" s="213"/>
      <c r="AD646" s="178"/>
      <c r="AE646" s="298">
        <v>620</v>
      </c>
      <c r="AF646" s="298"/>
      <c r="AG646" s="298"/>
      <c r="AH646" s="298"/>
      <c r="AI646" s="298"/>
      <c r="AJ646" s="298"/>
      <c r="AK646" s="204"/>
      <c r="AL646" s="204"/>
      <c r="AM646" s="178"/>
      <c r="AN646" s="178"/>
      <c r="AO646" s="178"/>
      <c r="AP646" s="178"/>
      <c r="AQ646" s="182"/>
      <c r="AR646" s="296"/>
      <c r="AS646" s="298"/>
      <c r="AT646" s="298"/>
      <c r="AU646" s="298"/>
      <c r="AV646" s="298"/>
      <c r="AW646" s="298"/>
      <c r="AX646" s="180"/>
    </row>
    <row r="647" spans="1:50" s="98" customFormat="1" ht="12.75">
      <c r="A647" s="175"/>
      <c r="B647" s="296" t="s">
        <v>269</v>
      </c>
      <c r="C647" s="296"/>
      <c r="D647" s="296"/>
      <c r="E647" s="296"/>
      <c r="F647" s="296"/>
      <c r="G647" s="296"/>
      <c r="H647" s="296"/>
      <c r="I647" s="296"/>
      <c r="J647" s="296"/>
      <c r="K647" s="296"/>
      <c r="L647" s="296"/>
      <c r="M647" s="296"/>
      <c r="N647" s="178"/>
      <c r="O647" s="293">
        <v>2</v>
      </c>
      <c r="P647" s="293"/>
      <c r="Q647" s="293"/>
      <c r="R647" s="293"/>
      <c r="S647" s="213"/>
      <c r="T647" s="213"/>
      <c r="U647" s="213"/>
      <c r="V647" s="178"/>
      <c r="W647" s="293"/>
      <c r="X647" s="293"/>
      <c r="Y647" s="293"/>
      <c r="Z647" s="293"/>
      <c r="AA647" s="213"/>
      <c r="AB647" s="213"/>
      <c r="AC647" s="213"/>
      <c r="AD647" s="178"/>
      <c r="AE647" s="298">
        <v>380</v>
      </c>
      <c r="AF647" s="298"/>
      <c r="AG647" s="298"/>
      <c r="AH647" s="298"/>
      <c r="AI647" s="298"/>
      <c r="AJ647" s="298"/>
      <c r="AK647" s="204"/>
      <c r="AL647" s="204"/>
      <c r="AM647" s="178"/>
      <c r="AN647" s="178"/>
      <c r="AO647" s="178"/>
      <c r="AP647" s="178"/>
      <c r="AQ647" s="182"/>
      <c r="AR647" s="296"/>
      <c r="AS647" s="298"/>
      <c r="AT647" s="298"/>
      <c r="AU647" s="298"/>
      <c r="AV647" s="298"/>
      <c r="AW647" s="298"/>
      <c r="AX647" s="180"/>
    </row>
    <row r="648" spans="1:50" s="98" customFormat="1" ht="12.75">
      <c r="A648" s="175"/>
      <c r="B648" s="296" t="s">
        <v>270</v>
      </c>
      <c r="C648" s="296"/>
      <c r="D648" s="296"/>
      <c r="E648" s="296"/>
      <c r="F648" s="296"/>
      <c r="G648" s="296"/>
      <c r="H648" s="296"/>
      <c r="I648" s="296"/>
      <c r="J648" s="296"/>
      <c r="K648" s="296"/>
      <c r="L648" s="296"/>
      <c r="M648" s="296"/>
      <c r="N648" s="178"/>
      <c r="O648" s="293">
        <v>1</v>
      </c>
      <c r="P648" s="293"/>
      <c r="Q648" s="293"/>
      <c r="R648" s="293"/>
      <c r="S648" s="213"/>
      <c r="T648" s="213"/>
      <c r="U648" s="213"/>
      <c r="V648" s="178"/>
      <c r="W648" s="293"/>
      <c r="X648" s="293"/>
      <c r="Y648" s="293"/>
      <c r="Z648" s="293"/>
      <c r="AA648" s="213"/>
      <c r="AB648" s="213"/>
      <c r="AC648" s="213"/>
      <c r="AD648" s="178"/>
      <c r="AE648" s="298">
        <v>520</v>
      </c>
      <c r="AF648" s="298"/>
      <c r="AG648" s="298"/>
      <c r="AH648" s="298"/>
      <c r="AI648" s="298"/>
      <c r="AJ648" s="298"/>
      <c r="AK648" s="204"/>
      <c r="AL648" s="204"/>
      <c r="AM648" s="178"/>
      <c r="AN648" s="178"/>
      <c r="AO648" s="178"/>
      <c r="AP648" s="178"/>
      <c r="AQ648" s="182"/>
      <c r="AR648" s="296"/>
      <c r="AS648" s="298"/>
      <c r="AT648" s="298"/>
      <c r="AU648" s="298"/>
      <c r="AV648" s="298"/>
      <c r="AW648" s="298"/>
      <c r="AX648" s="180"/>
    </row>
    <row r="649" spans="1:50" s="98" customFormat="1" ht="12.75">
      <c r="A649" s="175"/>
      <c r="B649" s="214"/>
      <c r="C649" s="214"/>
      <c r="D649" s="214"/>
      <c r="E649" s="214"/>
      <c r="F649" s="214"/>
      <c r="G649" s="214"/>
      <c r="H649" s="214"/>
      <c r="I649" s="214"/>
      <c r="J649" s="214"/>
      <c r="K649" s="214"/>
      <c r="L649" s="214"/>
      <c r="M649" s="214"/>
      <c r="N649" s="178"/>
      <c r="O649" s="213"/>
      <c r="P649" s="213"/>
      <c r="Q649" s="213"/>
      <c r="R649" s="213"/>
      <c r="S649" s="213"/>
      <c r="T649" s="213"/>
      <c r="U649" s="213"/>
      <c r="V649" s="178"/>
      <c r="W649" s="213"/>
      <c r="X649" s="213"/>
      <c r="Y649" s="213"/>
      <c r="Z649" s="213"/>
      <c r="AA649" s="213"/>
      <c r="AB649" s="213"/>
      <c r="AC649" s="213"/>
      <c r="AD649" s="178"/>
      <c r="AE649" s="219"/>
      <c r="AF649" s="219"/>
      <c r="AG649" s="219"/>
      <c r="AH649" s="219"/>
      <c r="AI649" s="219"/>
      <c r="AJ649" s="204"/>
      <c r="AK649" s="204"/>
      <c r="AL649" s="204"/>
      <c r="AM649" s="178"/>
      <c r="AN649" s="178"/>
      <c r="AO649" s="178"/>
      <c r="AP649" s="178"/>
      <c r="AQ649" s="182"/>
      <c r="AR649" s="214"/>
      <c r="AS649" s="219"/>
      <c r="AT649" s="219"/>
      <c r="AU649" s="219"/>
      <c r="AV649" s="219"/>
      <c r="AW649" s="219"/>
      <c r="AX649" s="180"/>
    </row>
    <row r="650" spans="1:50" s="98" customFormat="1" ht="12.75" customHeight="1">
      <c r="A650" s="175"/>
      <c r="B650" s="296" t="s">
        <v>266</v>
      </c>
      <c r="C650" s="296"/>
      <c r="D650" s="296"/>
      <c r="E650" s="296"/>
      <c r="F650" s="296"/>
      <c r="G650" s="296"/>
      <c r="H650" s="296"/>
      <c r="I650" s="296"/>
      <c r="J650" s="296"/>
      <c r="K650" s="296"/>
      <c r="L650" s="296"/>
      <c r="M650" s="296"/>
      <c r="N650" s="178"/>
      <c r="O650" s="293">
        <v>1</v>
      </c>
      <c r="P650" s="293"/>
      <c r="Q650" s="293"/>
      <c r="R650" s="293"/>
      <c r="S650" s="293"/>
      <c r="T650" s="293"/>
      <c r="U650" s="293"/>
      <c r="V650" s="178"/>
      <c r="W650" s="293" t="s">
        <v>272</v>
      </c>
      <c r="X650" s="293"/>
      <c r="Y650" s="293"/>
      <c r="Z650" s="293"/>
      <c r="AA650" s="293"/>
      <c r="AB650" s="293"/>
      <c r="AC650" s="293"/>
      <c r="AD650" s="178"/>
      <c r="AE650" s="298">
        <v>476</v>
      </c>
      <c r="AF650" s="298"/>
      <c r="AG650" s="298"/>
      <c r="AH650" s="298"/>
      <c r="AI650" s="298"/>
      <c r="AJ650" s="298"/>
      <c r="AK650" s="204"/>
      <c r="AL650" s="204"/>
      <c r="AM650" s="178"/>
      <c r="AN650" s="178"/>
      <c r="AO650" s="178"/>
      <c r="AP650" s="178"/>
      <c r="AQ650" s="182"/>
      <c r="AR650" s="296" t="s">
        <v>57</v>
      </c>
      <c r="AS650" s="298">
        <f>AE650+AE651+AE652+AE653+AE654</f>
        <v>3876</v>
      </c>
      <c r="AT650" s="298"/>
      <c r="AU650" s="298"/>
      <c r="AV650" s="298"/>
      <c r="AW650" s="298"/>
      <c r="AX650" s="180"/>
    </row>
    <row r="651" spans="1:50" s="98" customFormat="1" ht="12.75">
      <c r="A651" s="175"/>
      <c r="B651" s="296" t="s">
        <v>267</v>
      </c>
      <c r="C651" s="296"/>
      <c r="D651" s="296"/>
      <c r="E651" s="296"/>
      <c r="F651" s="296"/>
      <c r="G651" s="296"/>
      <c r="H651" s="296"/>
      <c r="I651" s="296"/>
      <c r="J651" s="296"/>
      <c r="K651" s="296"/>
      <c r="L651" s="296"/>
      <c r="M651" s="296"/>
      <c r="N651" s="178"/>
      <c r="O651" s="293">
        <v>1</v>
      </c>
      <c r="P651" s="293"/>
      <c r="Q651" s="293"/>
      <c r="R651" s="293"/>
      <c r="S651" s="213"/>
      <c r="T651" s="213"/>
      <c r="U651" s="213"/>
      <c r="V651" s="178"/>
      <c r="W651" s="293"/>
      <c r="X651" s="293"/>
      <c r="Y651" s="293"/>
      <c r="Z651" s="293"/>
      <c r="AA651" s="213"/>
      <c r="AB651" s="213"/>
      <c r="AC651" s="213"/>
      <c r="AD651" s="178"/>
      <c r="AE651" s="298">
        <v>1069</v>
      </c>
      <c r="AF651" s="298"/>
      <c r="AG651" s="298"/>
      <c r="AH651" s="298"/>
      <c r="AI651" s="298"/>
      <c r="AJ651" s="298"/>
      <c r="AK651" s="204"/>
      <c r="AL651" s="204"/>
      <c r="AM651" s="178"/>
      <c r="AN651" s="178"/>
      <c r="AO651" s="178"/>
      <c r="AP651" s="178"/>
      <c r="AQ651" s="182"/>
      <c r="AR651" s="296"/>
      <c r="AS651" s="298"/>
      <c r="AT651" s="298"/>
      <c r="AU651" s="298"/>
      <c r="AV651" s="298"/>
      <c r="AW651" s="298"/>
      <c r="AX651" s="180"/>
    </row>
    <row r="652" spans="1:50" s="98" customFormat="1" ht="12.75">
      <c r="A652" s="175"/>
      <c r="B652" s="296" t="s">
        <v>268</v>
      </c>
      <c r="C652" s="296"/>
      <c r="D652" s="296"/>
      <c r="E652" s="296"/>
      <c r="F652" s="296"/>
      <c r="G652" s="296"/>
      <c r="H652" s="296"/>
      <c r="I652" s="296"/>
      <c r="J652" s="296"/>
      <c r="K652" s="296"/>
      <c r="L652" s="296"/>
      <c r="M652" s="296"/>
      <c r="N652" s="178"/>
      <c r="O652" s="293">
        <v>2</v>
      </c>
      <c r="P652" s="293"/>
      <c r="Q652" s="293"/>
      <c r="R652" s="293"/>
      <c r="S652" s="213"/>
      <c r="T652" s="213"/>
      <c r="U652" s="213"/>
      <c r="V652" s="178"/>
      <c r="W652" s="293"/>
      <c r="X652" s="293"/>
      <c r="Y652" s="293"/>
      <c r="Z652" s="293"/>
      <c r="AA652" s="213"/>
      <c r="AB652" s="213"/>
      <c r="AC652" s="213"/>
      <c r="AD652" s="178"/>
      <c r="AE652" s="298">
        <v>667</v>
      </c>
      <c r="AF652" s="298"/>
      <c r="AG652" s="298"/>
      <c r="AH652" s="298"/>
      <c r="AI652" s="298"/>
      <c r="AJ652" s="298"/>
      <c r="AK652" s="204"/>
      <c r="AL652" s="204"/>
      <c r="AM652" s="178"/>
      <c r="AN652" s="178"/>
      <c r="AO652" s="178"/>
      <c r="AP652" s="178"/>
      <c r="AQ652" s="182"/>
      <c r="AR652" s="296"/>
      <c r="AS652" s="298"/>
      <c r="AT652" s="298"/>
      <c r="AU652" s="298"/>
      <c r="AV652" s="298"/>
      <c r="AW652" s="298"/>
      <c r="AX652" s="180"/>
    </row>
    <row r="653" spans="1:50" s="98" customFormat="1" ht="12.75">
      <c r="A653" s="175"/>
      <c r="B653" s="296" t="s">
        <v>269</v>
      </c>
      <c r="C653" s="296"/>
      <c r="D653" s="296"/>
      <c r="E653" s="296"/>
      <c r="F653" s="296"/>
      <c r="G653" s="296"/>
      <c r="H653" s="296"/>
      <c r="I653" s="296"/>
      <c r="J653" s="296"/>
      <c r="K653" s="296"/>
      <c r="L653" s="296"/>
      <c r="M653" s="296"/>
      <c r="N653" s="178"/>
      <c r="O653" s="293">
        <v>2</v>
      </c>
      <c r="P653" s="293"/>
      <c r="Q653" s="293"/>
      <c r="R653" s="293"/>
      <c r="S653" s="213"/>
      <c r="T653" s="213"/>
      <c r="U653" s="213"/>
      <c r="V653" s="178"/>
      <c r="W653" s="293"/>
      <c r="X653" s="293"/>
      <c r="Y653" s="293"/>
      <c r="Z653" s="293"/>
      <c r="AA653" s="213"/>
      <c r="AB653" s="213"/>
      <c r="AC653" s="213"/>
      <c r="AD653" s="178"/>
      <c r="AE653" s="298">
        <v>867</v>
      </c>
      <c r="AF653" s="298"/>
      <c r="AG653" s="298"/>
      <c r="AH653" s="298"/>
      <c r="AI653" s="298"/>
      <c r="AJ653" s="298"/>
      <c r="AK653" s="204"/>
      <c r="AL653" s="204"/>
      <c r="AM653" s="178"/>
      <c r="AN653" s="178"/>
      <c r="AO653" s="178"/>
      <c r="AP653" s="178"/>
      <c r="AQ653" s="182"/>
      <c r="AR653" s="296"/>
      <c r="AS653" s="298"/>
      <c r="AT653" s="298"/>
      <c r="AU653" s="298"/>
      <c r="AV653" s="298"/>
      <c r="AW653" s="298"/>
      <c r="AX653" s="180"/>
    </row>
    <row r="654" spans="1:50" s="98" customFormat="1" ht="12.75">
      <c r="A654" s="175"/>
      <c r="B654" s="296" t="s">
        <v>270</v>
      </c>
      <c r="C654" s="296"/>
      <c r="D654" s="296"/>
      <c r="E654" s="296"/>
      <c r="F654" s="296"/>
      <c r="G654" s="296"/>
      <c r="H654" s="296"/>
      <c r="I654" s="296"/>
      <c r="J654" s="296"/>
      <c r="K654" s="296"/>
      <c r="L654" s="296"/>
      <c r="M654" s="296"/>
      <c r="N654" s="178"/>
      <c r="O654" s="293">
        <v>1</v>
      </c>
      <c r="P654" s="293"/>
      <c r="Q654" s="293"/>
      <c r="R654" s="293"/>
      <c r="S654" s="213"/>
      <c r="T654" s="213"/>
      <c r="U654" s="213"/>
      <c r="V654" s="178"/>
      <c r="W654" s="293"/>
      <c r="X654" s="293"/>
      <c r="Y654" s="293"/>
      <c r="Z654" s="293"/>
      <c r="AA654" s="213"/>
      <c r="AB654" s="213"/>
      <c r="AC654" s="213"/>
      <c r="AD654" s="178"/>
      <c r="AE654" s="298">
        <v>797</v>
      </c>
      <c r="AF654" s="298"/>
      <c r="AG654" s="298"/>
      <c r="AH654" s="298"/>
      <c r="AI654" s="298"/>
      <c r="AJ654" s="298"/>
      <c r="AK654" s="204"/>
      <c r="AL654" s="204"/>
      <c r="AM654" s="178"/>
      <c r="AN654" s="178"/>
      <c r="AO654" s="178"/>
      <c r="AP654" s="178"/>
      <c r="AQ654" s="182"/>
      <c r="AR654" s="296"/>
      <c r="AS654" s="298"/>
      <c r="AT654" s="298"/>
      <c r="AU654" s="298"/>
      <c r="AV654" s="298"/>
      <c r="AW654" s="298"/>
      <c r="AX654" s="180"/>
    </row>
    <row r="655" spans="1:50" s="98" customFormat="1" ht="12.75">
      <c r="A655" s="175"/>
      <c r="B655" s="214"/>
      <c r="C655" s="214"/>
      <c r="D655" s="214"/>
      <c r="E655" s="214"/>
      <c r="F655" s="214"/>
      <c r="G655" s="214"/>
      <c r="H655" s="214"/>
      <c r="I655" s="214"/>
      <c r="J655" s="214"/>
      <c r="K655" s="214"/>
      <c r="L655" s="214"/>
      <c r="M655" s="214"/>
      <c r="N655" s="178"/>
      <c r="O655" s="213"/>
      <c r="P655" s="213"/>
      <c r="Q655" s="213"/>
      <c r="R655" s="213"/>
      <c r="S655" s="213"/>
      <c r="T655" s="213"/>
      <c r="U655" s="213"/>
      <c r="V655" s="178"/>
      <c r="W655" s="213"/>
      <c r="X655" s="213"/>
      <c r="Y655" s="213"/>
      <c r="Z655" s="213"/>
      <c r="AA655" s="213"/>
      <c r="AB655" s="213"/>
      <c r="AC655" s="213"/>
      <c r="AD655" s="178"/>
      <c r="AE655" s="219"/>
      <c r="AF655" s="219"/>
      <c r="AG655" s="219"/>
      <c r="AH655" s="219"/>
      <c r="AI655" s="219"/>
      <c r="AJ655" s="204"/>
      <c r="AK655" s="204"/>
      <c r="AL655" s="204"/>
      <c r="AM655" s="178"/>
      <c r="AN655" s="178"/>
      <c r="AO655" s="178"/>
      <c r="AP655" s="178"/>
      <c r="AQ655" s="182"/>
      <c r="AR655" s="214"/>
      <c r="AS655" s="219"/>
      <c r="AT655" s="219"/>
      <c r="AU655" s="219"/>
      <c r="AV655" s="219"/>
      <c r="AW655" s="219"/>
      <c r="AX655" s="180"/>
    </row>
    <row r="656" spans="1:50" s="98" customFormat="1" ht="12.75">
      <c r="A656" s="175"/>
      <c r="B656" s="296"/>
      <c r="C656" s="296"/>
      <c r="D656" s="296"/>
      <c r="E656" s="296"/>
      <c r="F656" s="296"/>
      <c r="G656" s="296"/>
      <c r="H656" s="296"/>
      <c r="I656" s="296"/>
      <c r="J656" s="296"/>
      <c r="K656" s="296"/>
      <c r="L656" s="296"/>
      <c r="M656" s="296"/>
      <c r="N656" s="178"/>
      <c r="O656" s="293"/>
      <c r="P656" s="293"/>
      <c r="Q656" s="293"/>
      <c r="R656" s="293"/>
      <c r="S656" s="293"/>
      <c r="T656" s="293"/>
      <c r="U656" s="293"/>
      <c r="V656" s="178"/>
      <c r="W656" s="293"/>
      <c r="X656" s="293"/>
      <c r="Y656" s="293"/>
      <c r="Z656" s="293"/>
      <c r="AA656" s="293"/>
      <c r="AB656" s="293"/>
      <c r="AC656" s="293"/>
      <c r="AD656" s="178"/>
      <c r="AE656" s="298"/>
      <c r="AF656" s="298"/>
      <c r="AG656" s="298"/>
      <c r="AH656" s="298"/>
      <c r="AI656" s="298"/>
      <c r="AJ656" s="204"/>
      <c r="AK656" s="204"/>
      <c r="AL656" s="204"/>
      <c r="AM656" s="178"/>
      <c r="AN656" s="178"/>
      <c r="AO656" s="178"/>
      <c r="AP656" s="178"/>
      <c r="AQ656" s="182"/>
      <c r="AR656" s="214"/>
      <c r="AS656" s="298"/>
      <c r="AT656" s="298"/>
      <c r="AU656" s="298"/>
      <c r="AV656" s="298"/>
      <c r="AW656" s="298"/>
      <c r="AX656" s="180"/>
    </row>
    <row r="657" spans="1:50" s="98" customFormat="1" ht="12.75">
      <c r="A657" s="17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2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 t="s">
        <v>58</v>
      </c>
      <c r="AO657" s="185"/>
      <c r="AP657" s="185"/>
      <c r="AQ657" s="182"/>
      <c r="AR657" s="214" t="s">
        <v>57</v>
      </c>
      <c r="AS657" s="293">
        <f>AS650+AS644+AS638</f>
        <v>12626</v>
      </c>
      <c r="AT657" s="293"/>
      <c r="AU657" s="293"/>
      <c r="AV657" s="293"/>
      <c r="AW657" s="293"/>
      <c r="AX657" s="180"/>
    </row>
    <row r="658" spans="1:50" s="98" customFormat="1" ht="12.75">
      <c r="A658" s="187"/>
      <c r="B658" s="202"/>
      <c r="C658" s="202"/>
      <c r="D658" s="202"/>
      <c r="E658" s="202"/>
      <c r="F658" s="202"/>
      <c r="G658" s="202"/>
      <c r="H658" s="202"/>
      <c r="I658" s="202"/>
      <c r="J658" s="202"/>
      <c r="K658" s="202"/>
      <c r="L658" s="202"/>
      <c r="M658" s="202"/>
      <c r="N658" s="202"/>
      <c r="O658" s="202"/>
      <c r="P658" s="202"/>
      <c r="Q658" s="202"/>
      <c r="R658" s="202"/>
      <c r="S658" s="202"/>
      <c r="T658" s="202"/>
      <c r="U658" s="202"/>
      <c r="V658" s="202"/>
      <c r="W658" s="202"/>
      <c r="X658" s="202"/>
      <c r="Y658" s="202"/>
      <c r="Z658" s="202"/>
      <c r="AA658" s="202"/>
      <c r="AB658" s="202"/>
      <c r="AC658" s="202"/>
      <c r="AD658" s="202"/>
      <c r="AE658" s="202"/>
      <c r="AF658" s="202"/>
      <c r="AG658" s="202"/>
      <c r="AH658" s="202"/>
      <c r="AI658" s="202"/>
      <c r="AJ658" s="202"/>
      <c r="AK658" s="202"/>
      <c r="AL658" s="202"/>
      <c r="AM658" s="202"/>
      <c r="AN658" s="202"/>
      <c r="AO658" s="202"/>
      <c r="AP658" s="202"/>
      <c r="AQ658" s="202"/>
      <c r="AR658" s="202"/>
      <c r="AS658" s="202"/>
      <c r="AT658" s="202"/>
      <c r="AU658" s="202"/>
      <c r="AV658" s="202"/>
      <c r="AW658" s="179"/>
      <c r="AX658" s="180"/>
    </row>
    <row r="659" spans="1:50" s="98" customFormat="1" ht="12.75">
      <c r="A659" s="175" t="s">
        <v>40</v>
      </c>
      <c r="B659" s="294" t="str">
        <f>' Plan Orç. Total'!D107</f>
        <v>INSTALAÇÃO DE EQUIPAMENTOS PARA ACADEMIA AO AR LIVRE</v>
      </c>
      <c r="C659" s="294"/>
      <c r="D659" s="294"/>
      <c r="E659" s="294"/>
      <c r="F659" s="294"/>
      <c r="G659" s="294"/>
      <c r="H659" s="294"/>
      <c r="I659" s="294"/>
      <c r="J659" s="294"/>
      <c r="K659" s="294"/>
      <c r="L659" s="294"/>
      <c r="M659" s="294"/>
      <c r="N659" s="294"/>
      <c r="O659" s="294"/>
      <c r="P659" s="294"/>
      <c r="Q659" s="294"/>
      <c r="R659" s="294"/>
      <c r="S659" s="294"/>
      <c r="T659" s="294"/>
      <c r="U659" s="294"/>
      <c r="V659" s="294"/>
      <c r="W659" s="294"/>
      <c r="X659" s="294"/>
      <c r="Y659" s="294"/>
      <c r="Z659" s="294"/>
      <c r="AA659" s="294"/>
      <c r="AB659" s="294"/>
      <c r="AC659" s="294"/>
      <c r="AD659" s="294"/>
      <c r="AE659" s="294"/>
      <c r="AF659" s="294"/>
      <c r="AG659" s="294"/>
      <c r="AH659" s="294"/>
      <c r="AI659" s="294"/>
      <c r="AJ659" s="294"/>
      <c r="AK659" s="294"/>
      <c r="AL659" s="294"/>
      <c r="AM659" s="294"/>
      <c r="AN659" s="294"/>
      <c r="AO659" s="294"/>
      <c r="AP659" s="294"/>
      <c r="AQ659" s="294"/>
      <c r="AR659" s="294"/>
      <c r="AS659" s="294"/>
      <c r="AT659" s="294"/>
      <c r="AU659" s="294"/>
      <c r="AV659" s="294"/>
      <c r="AW659" s="176" t="s">
        <v>251</v>
      </c>
      <c r="AX659" s="177">
        <f>(AS681)/3</f>
        <v>8641</v>
      </c>
    </row>
    <row r="660" spans="1:50" s="98" customFormat="1" ht="12.75">
      <c r="A660" s="175"/>
      <c r="B660" s="202"/>
      <c r="C660" s="202"/>
      <c r="D660" s="202"/>
      <c r="E660" s="202"/>
      <c r="F660" s="202"/>
      <c r="G660" s="202"/>
      <c r="H660" s="202"/>
      <c r="I660" s="202"/>
      <c r="J660" s="202"/>
      <c r="K660" s="202"/>
      <c r="L660" s="202"/>
      <c r="M660" s="202"/>
      <c r="N660" s="202"/>
      <c r="O660" s="202"/>
      <c r="P660" s="202"/>
      <c r="Q660" s="202"/>
      <c r="R660" s="202"/>
      <c r="S660" s="202"/>
      <c r="T660" s="202"/>
      <c r="U660" s="202"/>
      <c r="V660" s="202"/>
      <c r="W660" s="202"/>
      <c r="X660" s="202"/>
      <c r="Y660" s="202"/>
      <c r="Z660" s="202"/>
      <c r="AA660" s="202"/>
      <c r="AB660" s="202"/>
      <c r="AC660" s="202"/>
      <c r="AD660" s="202"/>
      <c r="AE660" s="202"/>
      <c r="AF660" s="202"/>
      <c r="AG660" s="202"/>
      <c r="AH660" s="202"/>
      <c r="AI660" s="202"/>
      <c r="AJ660" s="202"/>
      <c r="AK660" s="202"/>
      <c r="AL660" s="202"/>
      <c r="AM660" s="202"/>
      <c r="AN660" s="202"/>
      <c r="AO660" s="202"/>
      <c r="AP660" s="202"/>
      <c r="AQ660" s="202"/>
      <c r="AR660" s="202"/>
      <c r="AS660" s="202"/>
      <c r="AT660" s="202"/>
      <c r="AU660" s="202"/>
      <c r="AV660" s="202"/>
      <c r="AW660" s="179"/>
      <c r="AX660" s="180"/>
    </row>
    <row r="661" spans="1:50" s="98" customFormat="1" ht="12.75">
      <c r="A661" s="175"/>
      <c r="B661" s="178"/>
      <c r="C661" s="178"/>
      <c r="D661" s="299" t="s">
        <v>71</v>
      </c>
      <c r="E661" s="299"/>
      <c r="F661" s="299"/>
      <c r="G661" s="299"/>
      <c r="H661" s="299"/>
      <c r="I661" s="299"/>
      <c r="J661" s="299"/>
      <c r="K661" s="299"/>
      <c r="L661" s="178"/>
      <c r="M661" s="178"/>
      <c r="N661" s="178"/>
      <c r="O661" s="300" t="s">
        <v>243</v>
      </c>
      <c r="P661" s="300"/>
      <c r="Q661" s="300"/>
      <c r="R661" s="300"/>
      <c r="S661" s="293"/>
      <c r="T661" s="293"/>
      <c r="U661" s="293"/>
      <c r="V661" s="293"/>
      <c r="W661" s="300" t="s">
        <v>244</v>
      </c>
      <c r="X661" s="300"/>
      <c r="Y661" s="300"/>
      <c r="Z661" s="300"/>
      <c r="AA661" s="178"/>
      <c r="AB661" s="178"/>
      <c r="AC661" s="178"/>
      <c r="AD661" s="178"/>
      <c r="AE661" s="217" t="s">
        <v>245</v>
      </c>
      <c r="AF661" s="218"/>
      <c r="AG661" s="218"/>
      <c r="AH661" s="218"/>
      <c r="AI661" s="217"/>
      <c r="AJ661" s="217"/>
      <c r="AK661" s="217"/>
      <c r="AL661" s="217"/>
      <c r="AM661" s="178"/>
      <c r="AN661" s="178"/>
      <c r="AO661" s="178"/>
      <c r="AP661" s="178"/>
      <c r="AQ661" s="182"/>
      <c r="AR661" s="214"/>
      <c r="AS661" s="293"/>
      <c r="AT661" s="293"/>
      <c r="AU661" s="293"/>
      <c r="AV661" s="186"/>
      <c r="AW661" s="182"/>
      <c r="AX661" s="180"/>
    </row>
    <row r="662" spans="1:50" s="98" customFormat="1" ht="12.75" customHeight="1">
      <c r="A662" s="175"/>
      <c r="B662" s="296" t="s">
        <v>275</v>
      </c>
      <c r="C662" s="296"/>
      <c r="D662" s="296"/>
      <c r="E662" s="296"/>
      <c r="F662" s="296"/>
      <c r="G662" s="296"/>
      <c r="H662" s="296"/>
      <c r="I662" s="296"/>
      <c r="J662" s="296"/>
      <c r="K662" s="296"/>
      <c r="L662" s="296"/>
      <c r="M662" s="296"/>
      <c r="N662" s="178"/>
      <c r="O662" s="293">
        <v>1</v>
      </c>
      <c r="P662" s="293"/>
      <c r="Q662" s="293"/>
      <c r="R662" s="293"/>
      <c r="S662" s="293"/>
      <c r="T662" s="293"/>
      <c r="U662" s="293"/>
      <c r="V662" s="178"/>
      <c r="W662" s="293" t="s">
        <v>280</v>
      </c>
      <c r="X662" s="293"/>
      <c r="Y662" s="293"/>
      <c r="Z662" s="293"/>
      <c r="AA662" s="293"/>
      <c r="AB662" s="293"/>
      <c r="AC662" s="293"/>
      <c r="AD662" s="178"/>
      <c r="AE662" s="298">
        <v>2900</v>
      </c>
      <c r="AF662" s="298"/>
      <c r="AG662" s="298"/>
      <c r="AH662" s="298"/>
      <c r="AI662" s="298"/>
      <c r="AJ662" s="298"/>
      <c r="AK662" s="204"/>
      <c r="AL662" s="204"/>
      <c r="AM662" s="178"/>
      <c r="AN662" s="178"/>
      <c r="AO662" s="178"/>
      <c r="AP662" s="178"/>
      <c r="AQ662" s="182"/>
      <c r="AR662" s="296" t="s">
        <v>57</v>
      </c>
      <c r="AS662" s="298">
        <f>AE662+AE663+AE664+AE665+AE666</f>
        <v>7200</v>
      </c>
      <c r="AT662" s="298"/>
      <c r="AU662" s="298"/>
      <c r="AV662" s="298"/>
      <c r="AW662" s="298"/>
      <c r="AX662" s="180"/>
    </row>
    <row r="663" spans="1:50" s="98" customFormat="1" ht="12.75">
      <c r="A663" s="175"/>
      <c r="B663" s="296" t="s">
        <v>276</v>
      </c>
      <c r="C663" s="296"/>
      <c r="D663" s="296"/>
      <c r="E663" s="296"/>
      <c r="F663" s="296"/>
      <c r="G663" s="296"/>
      <c r="H663" s="296"/>
      <c r="I663" s="296"/>
      <c r="J663" s="296"/>
      <c r="K663" s="296"/>
      <c r="L663" s="296"/>
      <c r="M663" s="296"/>
      <c r="N663" s="178"/>
      <c r="O663" s="293">
        <v>2</v>
      </c>
      <c r="P663" s="293"/>
      <c r="Q663" s="293"/>
      <c r="R663" s="293"/>
      <c r="S663" s="213"/>
      <c r="T663" s="213"/>
      <c r="U663" s="213"/>
      <c r="V663" s="178"/>
      <c r="W663" s="293"/>
      <c r="X663" s="293"/>
      <c r="Y663" s="293"/>
      <c r="Z663" s="293"/>
      <c r="AA663" s="213"/>
      <c r="AB663" s="213"/>
      <c r="AC663" s="213"/>
      <c r="AD663" s="178"/>
      <c r="AE663" s="298">
        <v>1200</v>
      </c>
      <c r="AF663" s="298"/>
      <c r="AG663" s="298"/>
      <c r="AH663" s="298"/>
      <c r="AI663" s="298"/>
      <c r="AJ663" s="298"/>
      <c r="AK663" s="204"/>
      <c r="AL663" s="204"/>
      <c r="AM663" s="178"/>
      <c r="AN663" s="178"/>
      <c r="AO663" s="178"/>
      <c r="AP663" s="178"/>
      <c r="AQ663" s="182"/>
      <c r="AR663" s="296"/>
      <c r="AS663" s="298"/>
      <c r="AT663" s="298"/>
      <c r="AU663" s="298"/>
      <c r="AV663" s="298"/>
      <c r="AW663" s="298"/>
      <c r="AX663" s="180"/>
    </row>
    <row r="664" spans="1:50" s="98" customFormat="1" ht="12.75">
      <c r="A664" s="175"/>
      <c r="B664" s="296" t="s">
        <v>277</v>
      </c>
      <c r="C664" s="296"/>
      <c r="D664" s="296"/>
      <c r="E664" s="296"/>
      <c r="F664" s="296"/>
      <c r="G664" s="296"/>
      <c r="H664" s="296"/>
      <c r="I664" s="296"/>
      <c r="J664" s="296"/>
      <c r="K664" s="296"/>
      <c r="L664" s="296"/>
      <c r="M664" s="296"/>
      <c r="N664" s="178"/>
      <c r="O664" s="293">
        <v>2</v>
      </c>
      <c r="P664" s="293"/>
      <c r="Q664" s="293"/>
      <c r="R664" s="293"/>
      <c r="S664" s="213"/>
      <c r="T664" s="213"/>
      <c r="U664" s="213"/>
      <c r="V664" s="178"/>
      <c r="W664" s="293"/>
      <c r="X664" s="293"/>
      <c r="Y664" s="293"/>
      <c r="Z664" s="293"/>
      <c r="AA664" s="213"/>
      <c r="AB664" s="213"/>
      <c r="AC664" s="213"/>
      <c r="AD664" s="178"/>
      <c r="AE664" s="298">
        <v>800</v>
      </c>
      <c r="AF664" s="298"/>
      <c r="AG664" s="298"/>
      <c r="AH664" s="298"/>
      <c r="AI664" s="298"/>
      <c r="AJ664" s="298"/>
      <c r="AK664" s="204"/>
      <c r="AL664" s="204"/>
      <c r="AM664" s="178"/>
      <c r="AN664" s="178"/>
      <c r="AO664" s="178"/>
      <c r="AP664" s="178"/>
      <c r="AQ664" s="182"/>
      <c r="AR664" s="296"/>
      <c r="AS664" s="298"/>
      <c r="AT664" s="298"/>
      <c r="AU664" s="298"/>
      <c r="AV664" s="298"/>
      <c r="AW664" s="298"/>
      <c r="AX664" s="180"/>
    </row>
    <row r="665" spans="1:50" s="98" customFormat="1" ht="12.75">
      <c r="A665" s="175"/>
      <c r="B665" s="296" t="s">
        <v>279</v>
      </c>
      <c r="C665" s="296"/>
      <c r="D665" s="296"/>
      <c r="E665" s="296"/>
      <c r="F665" s="296"/>
      <c r="G665" s="296"/>
      <c r="H665" s="296"/>
      <c r="I665" s="296"/>
      <c r="J665" s="296"/>
      <c r="K665" s="296"/>
      <c r="L665" s="296"/>
      <c r="M665" s="296"/>
      <c r="N665" s="178"/>
      <c r="O665" s="293">
        <v>2</v>
      </c>
      <c r="P665" s="293"/>
      <c r="Q665" s="293"/>
      <c r="R665" s="293"/>
      <c r="S665" s="213"/>
      <c r="T665" s="213"/>
      <c r="U665" s="213"/>
      <c r="V665" s="178"/>
      <c r="W665" s="293"/>
      <c r="X665" s="293"/>
      <c r="Y665" s="293"/>
      <c r="Z665" s="293"/>
      <c r="AA665" s="213"/>
      <c r="AB665" s="213"/>
      <c r="AC665" s="213"/>
      <c r="AD665" s="178"/>
      <c r="AE665" s="298">
        <v>1200</v>
      </c>
      <c r="AF665" s="298"/>
      <c r="AG665" s="298"/>
      <c r="AH665" s="298"/>
      <c r="AI665" s="298"/>
      <c r="AJ665" s="298"/>
      <c r="AK665" s="204"/>
      <c r="AL665" s="204"/>
      <c r="AM665" s="178"/>
      <c r="AN665" s="178"/>
      <c r="AO665" s="178"/>
      <c r="AP665" s="178"/>
      <c r="AQ665" s="182"/>
      <c r="AR665" s="296"/>
      <c r="AS665" s="298"/>
      <c r="AT665" s="298"/>
      <c r="AU665" s="298"/>
      <c r="AV665" s="298"/>
      <c r="AW665" s="298"/>
      <c r="AX665" s="180"/>
    </row>
    <row r="666" spans="1:50" s="98" customFormat="1" ht="12.75">
      <c r="A666" s="175"/>
      <c r="B666" s="296" t="s">
        <v>278</v>
      </c>
      <c r="C666" s="296"/>
      <c r="D666" s="296"/>
      <c r="E666" s="296"/>
      <c r="F666" s="296"/>
      <c r="G666" s="296"/>
      <c r="H666" s="296"/>
      <c r="I666" s="296"/>
      <c r="J666" s="296"/>
      <c r="K666" s="296"/>
      <c r="L666" s="296"/>
      <c r="M666" s="296"/>
      <c r="N666" s="178"/>
      <c r="O666" s="293">
        <v>1</v>
      </c>
      <c r="P666" s="293"/>
      <c r="Q666" s="293"/>
      <c r="R666" s="293"/>
      <c r="S666" s="213"/>
      <c r="T666" s="213"/>
      <c r="U666" s="213"/>
      <c r="V666" s="178"/>
      <c r="W666" s="293"/>
      <c r="X666" s="293"/>
      <c r="Y666" s="293"/>
      <c r="Z666" s="293"/>
      <c r="AA666" s="213"/>
      <c r="AB666" s="213"/>
      <c r="AC666" s="213"/>
      <c r="AD666" s="178"/>
      <c r="AE666" s="298">
        <v>1100</v>
      </c>
      <c r="AF666" s="298"/>
      <c r="AG666" s="298"/>
      <c r="AH666" s="298"/>
      <c r="AI666" s="298"/>
      <c r="AJ666" s="298"/>
      <c r="AK666" s="204"/>
      <c r="AL666" s="204"/>
      <c r="AM666" s="178"/>
      <c r="AN666" s="178"/>
      <c r="AO666" s="178"/>
      <c r="AP666" s="178"/>
      <c r="AQ666" s="182"/>
      <c r="AR666" s="296"/>
      <c r="AS666" s="298"/>
      <c r="AT666" s="298"/>
      <c r="AU666" s="298"/>
      <c r="AV666" s="298"/>
      <c r="AW666" s="298"/>
      <c r="AX666" s="180"/>
    </row>
    <row r="667" spans="1:50" s="98" customFormat="1" ht="12.75">
      <c r="A667" s="175"/>
      <c r="B667" s="214"/>
      <c r="C667" s="214"/>
      <c r="D667" s="214"/>
      <c r="E667" s="214"/>
      <c r="F667" s="214"/>
      <c r="G667" s="214"/>
      <c r="H667" s="214"/>
      <c r="I667" s="214"/>
      <c r="J667" s="214"/>
      <c r="K667" s="214"/>
      <c r="L667" s="214"/>
      <c r="M667" s="214"/>
      <c r="N667" s="178"/>
      <c r="O667" s="213"/>
      <c r="P667" s="213"/>
      <c r="Q667" s="213"/>
      <c r="R667" s="213"/>
      <c r="S667" s="213"/>
      <c r="T667" s="213"/>
      <c r="U667" s="213"/>
      <c r="V667" s="178"/>
      <c r="W667" s="213"/>
      <c r="X667" s="213"/>
      <c r="Y667" s="213"/>
      <c r="Z667" s="213"/>
      <c r="AA667" s="213"/>
      <c r="AB667" s="213"/>
      <c r="AC667" s="213"/>
      <c r="AD667" s="178"/>
      <c r="AE667" s="219"/>
      <c r="AF667" s="219"/>
      <c r="AG667" s="219"/>
      <c r="AH667" s="219"/>
      <c r="AI667" s="219"/>
      <c r="AJ667" s="219"/>
      <c r="AK667" s="204"/>
      <c r="AL667" s="204"/>
      <c r="AM667" s="178"/>
      <c r="AN667" s="178"/>
      <c r="AO667" s="178"/>
      <c r="AP667" s="178"/>
      <c r="AQ667" s="182"/>
      <c r="AR667" s="214"/>
      <c r="AS667" s="219"/>
      <c r="AT667" s="219"/>
      <c r="AU667" s="219"/>
      <c r="AV667" s="219"/>
      <c r="AW667" s="219"/>
      <c r="AX667" s="180"/>
    </row>
    <row r="668" spans="1:50" s="98" customFormat="1" ht="12.75" customHeight="1">
      <c r="A668" s="175"/>
      <c r="B668" s="296" t="s">
        <v>275</v>
      </c>
      <c r="C668" s="296"/>
      <c r="D668" s="296"/>
      <c r="E668" s="296"/>
      <c r="F668" s="296"/>
      <c r="G668" s="296"/>
      <c r="H668" s="296"/>
      <c r="I668" s="296"/>
      <c r="J668" s="296"/>
      <c r="K668" s="296"/>
      <c r="L668" s="296"/>
      <c r="M668" s="296"/>
      <c r="N668" s="178"/>
      <c r="O668" s="293">
        <v>1</v>
      </c>
      <c r="P668" s="293"/>
      <c r="Q668" s="293"/>
      <c r="R668" s="293"/>
      <c r="S668" s="293"/>
      <c r="T668" s="293"/>
      <c r="U668" s="293"/>
      <c r="V668" s="178"/>
      <c r="W668" s="293" t="s">
        <v>281</v>
      </c>
      <c r="X668" s="293"/>
      <c r="Y668" s="293"/>
      <c r="Z668" s="293"/>
      <c r="AA668" s="293"/>
      <c r="AB668" s="293"/>
      <c r="AC668" s="293"/>
      <c r="AD668" s="178"/>
      <c r="AE668" s="298">
        <v>2733</v>
      </c>
      <c r="AF668" s="298"/>
      <c r="AG668" s="298"/>
      <c r="AH668" s="298"/>
      <c r="AI668" s="298"/>
      <c r="AJ668" s="298"/>
      <c r="AK668" s="204"/>
      <c r="AL668" s="204"/>
      <c r="AM668" s="178"/>
      <c r="AN668" s="178"/>
      <c r="AO668" s="178"/>
      <c r="AP668" s="178"/>
      <c r="AQ668" s="182"/>
      <c r="AR668" s="296" t="s">
        <v>57</v>
      </c>
      <c r="AS668" s="298">
        <f>AE668+AE669+AE670+AE671+AE672</f>
        <v>7803</v>
      </c>
      <c r="AT668" s="298"/>
      <c r="AU668" s="298"/>
      <c r="AV668" s="298"/>
      <c r="AW668" s="298"/>
      <c r="AX668" s="180"/>
    </row>
    <row r="669" spans="1:50" s="98" customFormat="1" ht="12.75" customHeight="1">
      <c r="A669" s="175"/>
      <c r="B669" s="296" t="s">
        <v>276</v>
      </c>
      <c r="C669" s="296"/>
      <c r="D669" s="296"/>
      <c r="E669" s="296"/>
      <c r="F669" s="296"/>
      <c r="G669" s="296"/>
      <c r="H669" s="296"/>
      <c r="I669" s="296"/>
      <c r="J669" s="296"/>
      <c r="K669" s="296"/>
      <c r="L669" s="296"/>
      <c r="M669" s="296"/>
      <c r="N669" s="178"/>
      <c r="O669" s="293">
        <v>2</v>
      </c>
      <c r="P669" s="293"/>
      <c r="Q669" s="293"/>
      <c r="R669" s="293"/>
      <c r="S669" s="213"/>
      <c r="T669" s="213"/>
      <c r="U669" s="213"/>
      <c r="V669" s="178"/>
      <c r="W669" s="293"/>
      <c r="X669" s="293"/>
      <c r="Y669" s="293"/>
      <c r="Z669" s="293"/>
      <c r="AA669" s="213"/>
      <c r="AB669" s="213"/>
      <c r="AC669" s="213"/>
      <c r="AD669" s="178"/>
      <c r="AE669" s="298">
        <v>1008</v>
      </c>
      <c r="AF669" s="298"/>
      <c r="AG669" s="298"/>
      <c r="AH669" s="298"/>
      <c r="AI669" s="298"/>
      <c r="AJ669" s="298"/>
      <c r="AK669" s="204"/>
      <c r="AL669" s="204"/>
      <c r="AM669" s="178"/>
      <c r="AN669" s="178"/>
      <c r="AO669" s="178"/>
      <c r="AP669" s="178"/>
      <c r="AQ669" s="182"/>
      <c r="AR669" s="296"/>
      <c r="AS669" s="298"/>
      <c r="AT669" s="298"/>
      <c r="AU669" s="298"/>
      <c r="AV669" s="298"/>
      <c r="AW669" s="298"/>
      <c r="AX669" s="180"/>
    </row>
    <row r="670" spans="1:50" s="98" customFormat="1" ht="12.75" customHeight="1">
      <c r="A670" s="175"/>
      <c r="B670" s="296" t="s">
        <v>277</v>
      </c>
      <c r="C670" s="296"/>
      <c r="D670" s="296"/>
      <c r="E670" s="296"/>
      <c r="F670" s="296"/>
      <c r="G670" s="296"/>
      <c r="H670" s="296"/>
      <c r="I670" s="296"/>
      <c r="J670" s="296"/>
      <c r="K670" s="296"/>
      <c r="L670" s="296"/>
      <c r="M670" s="296"/>
      <c r="N670" s="178"/>
      <c r="O670" s="293">
        <v>2</v>
      </c>
      <c r="P670" s="293"/>
      <c r="Q670" s="293"/>
      <c r="R670" s="293"/>
      <c r="S670" s="213"/>
      <c r="T670" s="213"/>
      <c r="U670" s="213"/>
      <c r="V670" s="178"/>
      <c r="W670" s="293"/>
      <c r="X670" s="293"/>
      <c r="Y670" s="293"/>
      <c r="Z670" s="293"/>
      <c r="AA670" s="213"/>
      <c r="AB670" s="213"/>
      <c r="AC670" s="213"/>
      <c r="AD670" s="178"/>
      <c r="AE670" s="298">
        <v>808</v>
      </c>
      <c r="AF670" s="298"/>
      <c r="AG670" s="298"/>
      <c r="AH670" s="298"/>
      <c r="AI670" s="298"/>
      <c r="AJ670" s="298"/>
      <c r="AK670" s="204"/>
      <c r="AL670" s="204"/>
      <c r="AM670" s="178"/>
      <c r="AN670" s="178"/>
      <c r="AO670" s="178"/>
      <c r="AP670" s="178"/>
      <c r="AQ670" s="182"/>
      <c r="AR670" s="296"/>
      <c r="AS670" s="298"/>
      <c r="AT670" s="298"/>
      <c r="AU670" s="298"/>
      <c r="AV670" s="298"/>
      <c r="AW670" s="298"/>
      <c r="AX670" s="180"/>
    </row>
    <row r="671" spans="1:50" s="98" customFormat="1" ht="12.75" customHeight="1">
      <c r="A671" s="175"/>
      <c r="B671" s="296" t="s">
        <v>279</v>
      </c>
      <c r="C671" s="296"/>
      <c r="D671" s="296"/>
      <c r="E671" s="296"/>
      <c r="F671" s="296"/>
      <c r="G671" s="296"/>
      <c r="H671" s="296"/>
      <c r="I671" s="296"/>
      <c r="J671" s="296"/>
      <c r="K671" s="296"/>
      <c r="L671" s="296"/>
      <c r="M671" s="296"/>
      <c r="N671" s="178"/>
      <c r="O671" s="293">
        <v>2</v>
      </c>
      <c r="P671" s="293"/>
      <c r="Q671" s="293"/>
      <c r="R671" s="293"/>
      <c r="S671" s="213"/>
      <c r="T671" s="213"/>
      <c r="U671" s="213"/>
      <c r="V671" s="178"/>
      <c r="W671" s="293"/>
      <c r="X671" s="293"/>
      <c r="Y671" s="293"/>
      <c r="Z671" s="293"/>
      <c r="AA671" s="213"/>
      <c r="AB671" s="213"/>
      <c r="AC671" s="213"/>
      <c r="AD671" s="178"/>
      <c r="AE671" s="298">
        <v>1990</v>
      </c>
      <c r="AF671" s="298"/>
      <c r="AG671" s="298"/>
      <c r="AH671" s="298"/>
      <c r="AI671" s="298"/>
      <c r="AJ671" s="298"/>
      <c r="AK671" s="204"/>
      <c r="AL671" s="204"/>
      <c r="AM671" s="178"/>
      <c r="AN671" s="178"/>
      <c r="AO671" s="178"/>
      <c r="AP671" s="178"/>
      <c r="AQ671" s="182"/>
      <c r="AR671" s="296"/>
      <c r="AS671" s="298"/>
      <c r="AT671" s="298"/>
      <c r="AU671" s="298"/>
      <c r="AV671" s="298"/>
      <c r="AW671" s="298"/>
      <c r="AX671" s="180"/>
    </row>
    <row r="672" spans="1:50" s="98" customFormat="1" ht="12.75" customHeight="1">
      <c r="A672" s="175"/>
      <c r="B672" s="296" t="s">
        <v>278</v>
      </c>
      <c r="C672" s="296"/>
      <c r="D672" s="296"/>
      <c r="E672" s="296"/>
      <c r="F672" s="296"/>
      <c r="G672" s="296"/>
      <c r="H672" s="296"/>
      <c r="I672" s="296"/>
      <c r="J672" s="296"/>
      <c r="K672" s="296"/>
      <c r="L672" s="296"/>
      <c r="M672" s="296"/>
      <c r="N672" s="178"/>
      <c r="O672" s="293">
        <v>1</v>
      </c>
      <c r="P672" s="293"/>
      <c r="Q672" s="293"/>
      <c r="R672" s="293"/>
      <c r="S672" s="213"/>
      <c r="T672" s="213"/>
      <c r="U672" s="213"/>
      <c r="V672" s="178"/>
      <c r="W672" s="293"/>
      <c r="X672" s="293"/>
      <c r="Y672" s="293"/>
      <c r="Z672" s="293"/>
      <c r="AA672" s="213"/>
      <c r="AB672" s="213"/>
      <c r="AC672" s="213"/>
      <c r="AD672" s="178"/>
      <c r="AE672" s="298">
        <v>1264</v>
      </c>
      <c r="AF672" s="298"/>
      <c r="AG672" s="298"/>
      <c r="AH672" s="298"/>
      <c r="AI672" s="298"/>
      <c r="AJ672" s="298"/>
      <c r="AK672" s="204"/>
      <c r="AL672" s="204"/>
      <c r="AM672" s="178"/>
      <c r="AN672" s="178"/>
      <c r="AO672" s="178"/>
      <c r="AP672" s="178"/>
      <c r="AQ672" s="182"/>
      <c r="AR672" s="296"/>
      <c r="AS672" s="298"/>
      <c r="AT672" s="298"/>
      <c r="AU672" s="298"/>
      <c r="AV672" s="298"/>
      <c r="AW672" s="298"/>
      <c r="AX672" s="180"/>
    </row>
    <row r="673" spans="1:50" s="98" customFormat="1" ht="12.75">
      <c r="A673" s="175"/>
      <c r="B673" s="214"/>
      <c r="C673" s="214"/>
      <c r="D673" s="214"/>
      <c r="E673" s="214"/>
      <c r="F673" s="214"/>
      <c r="G673" s="214"/>
      <c r="H673" s="214"/>
      <c r="I673" s="214"/>
      <c r="J673" s="214"/>
      <c r="K673" s="214"/>
      <c r="L673" s="214"/>
      <c r="M673" s="214"/>
      <c r="N673" s="178"/>
      <c r="O673" s="213"/>
      <c r="P673" s="213"/>
      <c r="Q673" s="213"/>
      <c r="R673" s="213"/>
      <c r="S673" s="213"/>
      <c r="T673" s="213"/>
      <c r="U673" s="213"/>
      <c r="V673" s="178"/>
      <c r="W673" s="213"/>
      <c r="X673" s="213"/>
      <c r="Y673" s="213"/>
      <c r="Z673" s="213"/>
      <c r="AA673" s="213"/>
      <c r="AB673" s="213"/>
      <c r="AC673" s="213"/>
      <c r="AD673" s="178"/>
      <c r="AE673" s="219"/>
      <c r="AF673" s="219"/>
      <c r="AG673" s="219"/>
      <c r="AH673" s="219"/>
      <c r="AI673" s="219"/>
      <c r="AJ673" s="204"/>
      <c r="AK673" s="204"/>
      <c r="AL673" s="204"/>
      <c r="AM673" s="178"/>
      <c r="AN673" s="178"/>
      <c r="AO673" s="178"/>
      <c r="AP673" s="178"/>
      <c r="AQ673" s="182"/>
      <c r="AR673" s="214"/>
      <c r="AS673" s="219"/>
      <c r="AT673" s="219"/>
      <c r="AU673" s="219"/>
      <c r="AV673" s="219"/>
      <c r="AW673" s="219"/>
      <c r="AX673" s="180"/>
    </row>
    <row r="674" spans="1:50" s="98" customFormat="1" ht="12.75" customHeight="1">
      <c r="A674" s="175"/>
      <c r="B674" s="296" t="s">
        <v>275</v>
      </c>
      <c r="C674" s="296"/>
      <c r="D674" s="296"/>
      <c r="E674" s="296"/>
      <c r="F674" s="296"/>
      <c r="G674" s="296"/>
      <c r="H674" s="296"/>
      <c r="I674" s="296"/>
      <c r="J674" s="296"/>
      <c r="K674" s="296"/>
      <c r="L674" s="296"/>
      <c r="M674" s="296"/>
      <c r="N674" s="178"/>
      <c r="O674" s="293">
        <v>1</v>
      </c>
      <c r="P674" s="293"/>
      <c r="Q674" s="293"/>
      <c r="R674" s="293"/>
      <c r="S674" s="293"/>
      <c r="T674" s="293"/>
      <c r="U674" s="293"/>
      <c r="V674" s="178"/>
      <c r="W674" s="293" t="s">
        <v>282</v>
      </c>
      <c r="X674" s="293"/>
      <c r="Y674" s="293"/>
      <c r="Z674" s="293"/>
      <c r="AA674" s="293"/>
      <c r="AB674" s="293"/>
      <c r="AC674" s="293"/>
      <c r="AD674" s="178"/>
      <c r="AE674" s="298">
        <v>4620</v>
      </c>
      <c r="AF674" s="298"/>
      <c r="AG674" s="298"/>
      <c r="AH674" s="298"/>
      <c r="AI674" s="298"/>
      <c r="AJ674" s="298"/>
      <c r="AK674" s="204"/>
      <c r="AL674" s="204"/>
      <c r="AM674" s="178"/>
      <c r="AN674" s="178"/>
      <c r="AO674" s="178"/>
      <c r="AP674" s="178"/>
      <c r="AQ674" s="182"/>
      <c r="AR674" s="296" t="s">
        <v>57</v>
      </c>
      <c r="AS674" s="298">
        <f>AE674+AE675+AE676+AE677+AE678</f>
        <v>10920</v>
      </c>
      <c r="AT674" s="298"/>
      <c r="AU674" s="298"/>
      <c r="AV674" s="298"/>
      <c r="AW674" s="298"/>
      <c r="AX674" s="180"/>
    </row>
    <row r="675" spans="1:50" s="98" customFormat="1" ht="12.75" customHeight="1">
      <c r="A675" s="175"/>
      <c r="B675" s="296" t="s">
        <v>276</v>
      </c>
      <c r="C675" s="296"/>
      <c r="D675" s="296"/>
      <c r="E675" s="296"/>
      <c r="F675" s="296"/>
      <c r="G675" s="296"/>
      <c r="H675" s="296"/>
      <c r="I675" s="296"/>
      <c r="J675" s="296"/>
      <c r="K675" s="296"/>
      <c r="L675" s="296"/>
      <c r="M675" s="296"/>
      <c r="N675" s="178"/>
      <c r="O675" s="293">
        <v>2</v>
      </c>
      <c r="P675" s="293"/>
      <c r="Q675" s="293"/>
      <c r="R675" s="293"/>
      <c r="S675" s="213"/>
      <c r="T675" s="213"/>
      <c r="U675" s="213"/>
      <c r="V675" s="178"/>
      <c r="W675" s="293"/>
      <c r="X675" s="293"/>
      <c r="Y675" s="293"/>
      <c r="Z675" s="293"/>
      <c r="AA675" s="213"/>
      <c r="AB675" s="213"/>
      <c r="AC675" s="213"/>
      <c r="AD675" s="178"/>
      <c r="AE675" s="298">
        <v>1960</v>
      </c>
      <c r="AF675" s="298"/>
      <c r="AG675" s="298"/>
      <c r="AH675" s="298"/>
      <c r="AI675" s="298"/>
      <c r="AJ675" s="298"/>
      <c r="AK675" s="204"/>
      <c r="AL675" s="204"/>
      <c r="AM675" s="178"/>
      <c r="AN675" s="178"/>
      <c r="AO675" s="178"/>
      <c r="AP675" s="178"/>
      <c r="AQ675" s="182"/>
      <c r="AR675" s="296"/>
      <c r="AS675" s="298"/>
      <c r="AT675" s="298"/>
      <c r="AU675" s="298"/>
      <c r="AV675" s="298"/>
      <c r="AW675" s="298"/>
      <c r="AX675" s="180"/>
    </row>
    <row r="676" spans="1:50" s="98" customFormat="1" ht="12.75" customHeight="1">
      <c r="A676" s="175"/>
      <c r="B676" s="296" t="s">
        <v>277</v>
      </c>
      <c r="C676" s="296"/>
      <c r="D676" s="296"/>
      <c r="E676" s="296"/>
      <c r="F676" s="296"/>
      <c r="G676" s="296"/>
      <c r="H676" s="296"/>
      <c r="I676" s="296"/>
      <c r="J676" s="296"/>
      <c r="K676" s="296"/>
      <c r="L676" s="296"/>
      <c r="M676" s="296"/>
      <c r="N676" s="178"/>
      <c r="O676" s="293">
        <v>2</v>
      </c>
      <c r="P676" s="293"/>
      <c r="Q676" s="293"/>
      <c r="R676" s="293"/>
      <c r="S676" s="213"/>
      <c r="T676" s="213"/>
      <c r="U676" s="213"/>
      <c r="V676" s="178"/>
      <c r="W676" s="293"/>
      <c r="X676" s="293"/>
      <c r="Y676" s="293"/>
      <c r="Z676" s="293"/>
      <c r="AA676" s="213"/>
      <c r="AB676" s="213"/>
      <c r="AC676" s="213"/>
      <c r="AD676" s="178"/>
      <c r="AE676" s="298">
        <v>1330</v>
      </c>
      <c r="AF676" s="298"/>
      <c r="AG676" s="298"/>
      <c r="AH676" s="298"/>
      <c r="AI676" s="298"/>
      <c r="AJ676" s="298"/>
      <c r="AK676" s="204"/>
      <c r="AL676" s="204"/>
      <c r="AM676" s="178"/>
      <c r="AN676" s="178"/>
      <c r="AO676" s="178"/>
      <c r="AP676" s="178"/>
      <c r="AQ676" s="182"/>
      <c r="AR676" s="296"/>
      <c r="AS676" s="298"/>
      <c r="AT676" s="298"/>
      <c r="AU676" s="298"/>
      <c r="AV676" s="298"/>
      <c r="AW676" s="298"/>
      <c r="AX676" s="180"/>
    </row>
    <row r="677" spans="1:50" s="98" customFormat="1" ht="12.75" customHeight="1">
      <c r="A677" s="175"/>
      <c r="B677" s="296" t="s">
        <v>279</v>
      </c>
      <c r="C677" s="296"/>
      <c r="D677" s="296"/>
      <c r="E677" s="296"/>
      <c r="F677" s="296"/>
      <c r="G677" s="296"/>
      <c r="H677" s="296"/>
      <c r="I677" s="296"/>
      <c r="J677" s="296"/>
      <c r="K677" s="296"/>
      <c r="L677" s="296"/>
      <c r="M677" s="296"/>
      <c r="N677" s="178"/>
      <c r="O677" s="293">
        <v>2</v>
      </c>
      <c r="P677" s="293"/>
      <c r="Q677" s="293"/>
      <c r="R677" s="293"/>
      <c r="S677" s="213"/>
      <c r="T677" s="213"/>
      <c r="U677" s="213"/>
      <c r="V677" s="178"/>
      <c r="W677" s="293"/>
      <c r="X677" s="293"/>
      <c r="Y677" s="293"/>
      <c r="Z677" s="293"/>
      <c r="AA677" s="213"/>
      <c r="AB677" s="213"/>
      <c r="AC677" s="213"/>
      <c r="AD677" s="178"/>
      <c r="AE677" s="298">
        <v>1680</v>
      </c>
      <c r="AF677" s="298"/>
      <c r="AG677" s="298"/>
      <c r="AH677" s="298"/>
      <c r="AI677" s="298"/>
      <c r="AJ677" s="298"/>
      <c r="AK677" s="204"/>
      <c r="AL677" s="204"/>
      <c r="AM677" s="178"/>
      <c r="AN677" s="178"/>
      <c r="AO677" s="178"/>
      <c r="AP677" s="178"/>
      <c r="AQ677" s="182"/>
      <c r="AR677" s="296"/>
      <c r="AS677" s="298"/>
      <c r="AT677" s="298"/>
      <c r="AU677" s="298"/>
      <c r="AV677" s="298"/>
      <c r="AW677" s="298"/>
      <c r="AX677" s="180"/>
    </row>
    <row r="678" spans="1:50" s="98" customFormat="1" ht="12.75" customHeight="1">
      <c r="A678" s="175"/>
      <c r="B678" s="296" t="s">
        <v>278</v>
      </c>
      <c r="C678" s="296"/>
      <c r="D678" s="296"/>
      <c r="E678" s="296"/>
      <c r="F678" s="296"/>
      <c r="G678" s="296"/>
      <c r="H678" s="296"/>
      <c r="I678" s="296"/>
      <c r="J678" s="296"/>
      <c r="K678" s="296"/>
      <c r="L678" s="296"/>
      <c r="M678" s="296"/>
      <c r="N678" s="178"/>
      <c r="O678" s="293">
        <v>1</v>
      </c>
      <c r="P678" s="293"/>
      <c r="Q678" s="293"/>
      <c r="R678" s="293"/>
      <c r="S678" s="213"/>
      <c r="T678" s="213"/>
      <c r="U678" s="213"/>
      <c r="V678" s="178"/>
      <c r="W678" s="293"/>
      <c r="X678" s="293"/>
      <c r="Y678" s="293"/>
      <c r="Z678" s="293"/>
      <c r="AA678" s="213"/>
      <c r="AB678" s="213"/>
      <c r="AC678" s="213"/>
      <c r="AD678" s="178"/>
      <c r="AE678" s="298">
        <v>1330</v>
      </c>
      <c r="AF678" s="298"/>
      <c r="AG678" s="298"/>
      <c r="AH678" s="298"/>
      <c r="AI678" s="298"/>
      <c r="AJ678" s="298"/>
      <c r="AK678" s="204"/>
      <c r="AL678" s="204"/>
      <c r="AM678" s="178"/>
      <c r="AN678" s="178"/>
      <c r="AO678" s="178"/>
      <c r="AP678" s="178"/>
      <c r="AQ678" s="182"/>
      <c r="AR678" s="296"/>
      <c r="AS678" s="298"/>
      <c r="AT678" s="298"/>
      <c r="AU678" s="298"/>
      <c r="AV678" s="298"/>
      <c r="AW678" s="298"/>
      <c r="AX678" s="180"/>
    </row>
    <row r="679" spans="1:50" s="98" customFormat="1" ht="12.75">
      <c r="A679" s="175"/>
      <c r="B679" s="214"/>
      <c r="C679" s="214"/>
      <c r="D679" s="214"/>
      <c r="E679" s="214"/>
      <c r="F679" s="214"/>
      <c r="G679" s="214"/>
      <c r="H679" s="214"/>
      <c r="I679" s="214"/>
      <c r="J679" s="214"/>
      <c r="K679" s="214"/>
      <c r="L679" s="214"/>
      <c r="M679" s="214"/>
      <c r="N679" s="178"/>
      <c r="O679" s="213"/>
      <c r="P679" s="213"/>
      <c r="Q679" s="213"/>
      <c r="R679" s="213"/>
      <c r="S679" s="213"/>
      <c r="T679" s="213"/>
      <c r="U679" s="213"/>
      <c r="V679" s="178"/>
      <c r="W679" s="213"/>
      <c r="X679" s="213"/>
      <c r="Y679" s="213"/>
      <c r="Z679" s="213"/>
      <c r="AA679" s="213"/>
      <c r="AB679" s="213"/>
      <c r="AC679" s="213"/>
      <c r="AD679" s="178"/>
      <c r="AE679" s="219"/>
      <c r="AF679" s="219"/>
      <c r="AG679" s="219"/>
      <c r="AH679" s="219"/>
      <c r="AI679" s="219"/>
      <c r="AJ679" s="204"/>
      <c r="AK679" s="204"/>
      <c r="AL679" s="204"/>
      <c r="AM679" s="178"/>
      <c r="AN679" s="178"/>
      <c r="AO679" s="178"/>
      <c r="AP679" s="178"/>
      <c r="AQ679" s="182"/>
      <c r="AR679" s="214"/>
      <c r="AS679" s="219"/>
      <c r="AT679" s="219"/>
      <c r="AU679" s="219"/>
      <c r="AV679" s="219"/>
      <c r="AW679" s="219"/>
      <c r="AX679" s="180"/>
    </row>
    <row r="680" spans="1:50" s="98" customFormat="1" ht="12.75">
      <c r="A680" s="175"/>
      <c r="B680" s="296"/>
      <c r="C680" s="296"/>
      <c r="D680" s="296"/>
      <c r="E680" s="296"/>
      <c r="F680" s="296"/>
      <c r="G680" s="296"/>
      <c r="H680" s="296"/>
      <c r="I680" s="296"/>
      <c r="J680" s="296"/>
      <c r="K680" s="296"/>
      <c r="L680" s="296"/>
      <c r="M680" s="296"/>
      <c r="N680" s="178"/>
      <c r="O680" s="293"/>
      <c r="P680" s="293"/>
      <c r="Q680" s="293"/>
      <c r="R680" s="293"/>
      <c r="S680" s="293"/>
      <c r="T680" s="293"/>
      <c r="U680" s="293"/>
      <c r="V680" s="178"/>
      <c r="W680" s="293"/>
      <c r="X680" s="293"/>
      <c r="Y680" s="293"/>
      <c r="Z680" s="293"/>
      <c r="AA680" s="293"/>
      <c r="AB680" s="293"/>
      <c r="AC680" s="293"/>
      <c r="AD680" s="178"/>
      <c r="AE680" s="298"/>
      <c r="AF680" s="298"/>
      <c r="AG680" s="298"/>
      <c r="AH680" s="298"/>
      <c r="AI680" s="298"/>
      <c r="AJ680" s="204"/>
      <c r="AK680" s="204"/>
      <c r="AL680" s="204"/>
      <c r="AM680" s="178"/>
      <c r="AN680" s="178"/>
      <c r="AO680" s="178"/>
      <c r="AP680" s="178"/>
      <c r="AQ680" s="182"/>
      <c r="AR680" s="214"/>
      <c r="AS680" s="298"/>
      <c r="AT680" s="298"/>
      <c r="AU680" s="298"/>
      <c r="AV680" s="298"/>
      <c r="AW680" s="298"/>
      <c r="AX680" s="180"/>
    </row>
    <row r="681" spans="1:50" s="98" customFormat="1" ht="12.75">
      <c r="A681" s="17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2"/>
      <c r="AB681" s="185"/>
      <c r="AC681" s="185"/>
      <c r="AD681" s="185"/>
      <c r="AE681" s="185"/>
      <c r="AF681" s="185"/>
      <c r="AG681" s="185"/>
      <c r="AH681" s="185"/>
      <c r="AI681" s="185"/>
      <c r="AJ681" s="185"/>
      <c r="AK681" s="185"/>
      <c r="AL681" s="185"/>
      <c r="AM681" s="185"/>
      <c r="AN681" s="185" t="s">
        <v>58</v>
      </c>
      <c r="AO681" s="185"/>
      <c r="AP681" s="185"/>
      <c r="AQ681" s="182"/>
      <c r="AR681" s="214" t="s">
        <v>57</v>
      </c>
      <c r="AS681" s="293">
        <f>AS674+AS668+AS662</f>
        <v>25923</v>
      </c>
      <c r="AT681" s="293"/>
      <c r="AU681" s="293"/>
      <c r="AV681" s="293"/>
      <c r="AW681" s="293"/>
      <c r="AX681" s="180"/>
    </row>
    <row r="682" spans="1:50" s="98" customFormat="1" ht="12.75">
      <c r="A682" s="175"/>
      <c r="B682" s="202"/>
      <c r="C682" s="202"/>
      <c r="D682" s="202"/>
      <c r="E682" s="202"/>
      <c r="F682" s="202"/>
      <c r="G682" s="202"/>
      <c r="H682" s="202"/>
      <c r="I682" s="202"/>
      <c r="J682" s="202"/>
      <c r="K682" s="202"/>
      <c r="L682" s="202"/>
      <c r="M682" s="202"/>
      <c r="N682" s="202"/>
      <c r="O682" s="202"/>
      <c r="P682" s="202"/>
      <c r="Q682" s="202"/>
      <c r="R682" s="202"/>
      <c r="S682" s="202"/>
      <c r="T682" s="202"/>
      <c r="U682" s="202"/>
      <c r="V682" s="202"/>
      <c r="W682" s="202"/>
      <c r="X682" s="202"/>
      <c r="Y682" s="202"/>
      <c r="Z682" s="202"/>
      <c r="AA682" s="202"/>
      <c r="AB682" s="202"/>
      <c r="AC682" s="202"/>
      <c r="AD682" s="202"/>
      <c r="AE682" s="202"/>
      <c r="AF682" s="202"/>
      <c r="AG682" s="202"/>
      <c r="AH682" s="202"/>
      <c r="AI682" s="202"/>
      <c r="AJ682" s="202"/>
      <c r="AK682" s="202"/>
      <c r="AL682" s="202"/>
      <c r="AM682" s="202"/>
      <c r="AN682" s="202"/>
      <c r="AO682" s="202"/>
      <c r="AP682" s="202"/>
      <c r="AQ682" s="202"/>
      <c r="AR682" s="202"/>
      <c r="AS682" s="202"/>
      <c r="AT682" s="202"/>
      <c r="AU682" s="202"/>
      <c r="AV682" s="202"/>
      <c r="AW682" s="179"/>
      <c r="AX682" s="180"/>
    </row>
  </sheetData>
  <sheetProtection selectLockedCells="1" selectUnlockedCells="1"/>
  <mergeCells count="1933">
    <mergeCell ref="B523:AV523"/>
    <mergeCell ref="O525:Q525"/>
    <mergeCell ref="S525:V525"/>
    <mergeCell ref="AF525:AH525"/>
    <mergeCell ref="AJ525:AL525"/>
    <mergeCell ref="AS525:AU525"/>
    <mergeCell ref="O526:Q526"/>
    <mergeCell ref="S526:U526"/>
    <mergeCell ref="W526:Y526"/>
    <mergeCell ref="AA526:AC526"/>
    <mergeCell ref="AF526:AH526"/>
    <mergeCell ref="AJ526:AL526"/>
    <mergeCell ref="AS526:AU526"/>
    <mergeCell ref="AS527:AU527"/>
    <mergeCell ref="O466:Q466"/>
    <mergeCell ref="S466:U466"/>
    <mergeCell ref="W466:Y466"/>
    <mergeCell ref="AA466:AC466"/>
    <mergeCell ref="AF466:AH466"/>
    <mergeCell ref="AJ466:AL466"/>
    <mergeCell ref="AS466:AU466"/>
    <mergeCell ref="AS467:AU467"/>
    <mergeCell ref="B469:AV469"/>
    <mergeCell ref="O471:Q471"/>
    <mergeCell ref="S471:V471"/>
    <mergeCell ref="AF471:AH471"/>
    <mergeCell ref="AJ471:AL471"/>
    <mergeCell ref="AS471:AU471"/>
    <mergeCell ref="O501:Q501"/>
    <mergeCell ref="S501:V501"/>
    <mergeCell ref="AF501:AH501"/>
    <mergeCell ref="AJ501:AL501"/>
    <mergeCell ref="O616:Q616"/>
    <mergeCell ref="O617:Q617"/>
    <mergeCell ref="O618:Q618"/>
    <mergeCell ref="O619:Q619"/>
    <mergeCell ref="O620:Q620"/>
    <mergeCell ref="O621:Q621"/>
    <mergeCell ref="O622:Q622"/>
    <mergeCell ref="B444:AV444"/>
    <mergeCell ref="O446:Q446"/>
    <mergeCell ref="S446:V446"/>
    <mergeCell ref="AF446:AH446"/>
    <mergeCell ref="AJ446:AL446"/>
    <mergeCell ref="AS446:AU446"/>
    <mergeCell ref="O447:Q447"/>
    <mergeCell ref="S447:U447"/>
    <mergeCell ref="W447:Y447"/>
    <mergeCell ref="AA447:AC447"/>
    <mergeCell ref="AF447:AH447"/>
    <mergeCell ref="AJ447:AL447"/>
    <mergeCell ref="AS447:AU447"/>
    <mergeCell ref="AS448:AU448"/>
    <mergeCell ref="B450:AV450"/>
    <mergeCell ref="O452:Q452"/>
    <mergeCell ref="S452:V452"/>
    <mergeCell ref="AF452:AH452"/>
    <mergeCell ref="AJ452:AL452"/>
    <mergeCell ref="AS452:AU452"/>
    <mergeCell ref="O453:Q453"/>
    <mergeCell ref="S453:U453"/>
    <mergeCell ref="W453:Y453"/>
    <mergeCell ref="AA453:AC453"/>
    <mergeCell ref="AF453:AH453"/>
    <mergeCell ref="AS603:AU603"/>
    <mergeCell ref="O604:Q604"/>
    <mergeCell ref="O605:Q605"/>
    <mergeCell ref="O606:Q606"/>
    <mergeCell ref="O607:Q607"/>
    <mergeCell ref="O608:Q608"/>
    <mergeCell ref="O609:Q609"/>
    <mergeCell ref="B611:AV611"/>
    <mergeCell ref="O613:Q613"/>
    <mergeCell ref="S613:U613"/>
    <mergeCell ref="W613:Y613"/>
    <mergeCell ref="AA613:AC613"/>
    <mergeCell ref="AF613:AH613"/>
    <mergeCell ref="AJ613:AL613"/>
    <mergeCell ref="AS613:AU613"/>
    <mergeCell ref="AS614:AU614"/>
    <mergeCell ref="O615:Q615"/>
    <mergeCell ref="AS598:AU598"/>
    <mergeCell ref="B600:AV600"/>
    <mergeCell ref="O602:Q602"/>
    <mergeCell ref="S602:U602"/>
    <mergeCell ref="W602:Y602"/>
    <mergeCell ref="AA602:AC602"/>
    <mergeCell ref="AF602:AH602"/>
    <mergeCell ref="AJ602:AL602"/>
    <mergeCell ref="AS602:AU602"/>
    <mergeCell ref="O60:Q60"/>
    <mergeCell ref="S60:U60"/>
    <mergeCell ref="AS60:AU60"/>
    <mergeCell ref="AS61:AU61"/>
    <mergeCell ref="W60:Y60"/>
    <mergeCell ref="AA60:AC60"/>
    <mergeCell ref="B69:AV69"/>
    <mergeCell ref="O71:Q71"/>
    <mergeCell ref="S71:U71"/>
    <mergeCell ref="AS71:AU71"/>
    <mergeCell ref="O72:Q72"/>
    <mergeCell ref="S72:U72"/>
    <mergeCell ref="AS72:AU72"/>
    <mergeCell ref="AS73:AU73"/>
    <mergeCell ref="B75:AV75"/>
    <mergeCell ref="AS79:AU79"/>
    <mergeCell ref="S459:V459"/>
    <mergeCell ref="AF459:AH459"/>
    <mergeCell ref="AJ459:AL459"/>
    <mergeCell ref="AS459:AU459"/>
    <mergeCell ref="O460:Q460"/>
    <mergeCell ref="S460:U460"/>
    <mergeCell ref="W460:Y460"/>
    <mergeCell ref="AS67:AU67"/>
    <mergeCell ref="B63:AV63"/>
    <mergeCell ref="O65:Q65"/>
    <mergeCell ref="S65:U65"/>
    <mergeCell ref="AS65:AU65"/>
    <mergeCell ref="O66:Q66"/>
    <mergeCell ref="S66:U66"/>
    <mergeCell ref="AS66:AU66"/>
    <mergeCell ref="O46:Q46"/>
    <mergeCell ref="S46:U46"/>
    <mergeCell ref="AS46:AU46"/>
    <mergeCell ref="O47:Q47"/>
    <mergeCell ref="S47:U47"/>
    <mergeCell ref="AS47:AU47"/>
    <mergeCell ref="O597:Q597"/>
    <mergeCell ref="S597:U597"/>
    <mergeCell ref="W597:Y597"/>
    <mergeCell ref="AA597:AC597"/>
    <mergeCell ref="AF597:AH597"/>
    <mergeCell ref="AJ597:AL597"/>
    <mergeCell ref="AS597:AU597"/>
    <mergeCell ref="AA460:AC460"/>
    <mergeCell ref="AF460:AH460"/>
    <mergeCell ref="AJ460:AL460"/>
    <mergeCell ref="AS460:AU460"/>
    <mergeCell ref="AS461:AU461"/>
    <mergeCell ref="B463:AV463"/>
    <mergeCell ref="O465:Q465"/>
    <mergeCell ref="S465:V465"/>
    <mergeCell ref="AF465:AH465"/>
    <mergeCell ref="AJ465:AL465"/>
    <mergeCell ref="AS465:AU465"/>
    <mergeCell ref="AS53:AU53"/>
    <mergeCell ref="AS54:AU54"/>
    <mergeCell ref="O53:S53"/>
    <mergeCell ref="W53:Y53"/>
    <mergeCell ref="AD53:AE53"/>
    <mergeCell ref="AJ53:AK53"/>
    <mergeCell ref="AS48:AU48"/>
    <mergeCell ref="B50:AV50"/>
    <mergeCell ref="AS52:AU52"/>
    <mergeCell ref="W52:Y52"/>
    <mergeCell ref="AC52:AG52"/>
    <mergeCell ref="AJ52:AK52"/>
    <mergeCell ref="B56:AV56"/>
    <mergeCell ref="B57:AV57"/>
    <mergeCell ref="O59:Q59"/>
    <mergeCell ref="S59:U59"/>
    <mergeCell ref="AS59:AU59"/>
    <mergeCell ref="AS35:AU35"/>
    <mergeCell ref="B37:AV37"/>
    <mergeCell ref="B38:AV38"/>
    <mergeCell ref="O40:Q40"/>
    <mergeCell ref="S40:U40"/>
    <mergeCell ref="AS40:AU40"/>
    <mergeCell ref="O33:Q33"/>
    <mergeCell ref="S33:U33"/>
    <mergeCell ref="AS33:AU33"/>
    <mergeCell ref="O34:Q34"/>
    <mergeCell ref="S34:U34"/>
    <mergeCell ref="AS34:AU34"/>
    <mergeCell ref="O41:Q41"/>
    <mergeCell ref="S41:U41"/>
    <mergeCell ref="AS41:AU41"/>
    <mergeCell ref="AS42:AU42"/>
    <mergeCell ref="B44:AV44"/>
    <mergeCell ref="S21:U21"/>
    <mergeCell ref="AS21:AU21"/>
    <mergeCell ref="O22:Q22"/>
    <mergeCell ref="S22:U22"/>
    <mergeCell ref="AS22:AU22"/>
    <mergeCell ref="B19:AV19"/>
    <mergeCell ref="O28:Q28"/>
    <mergeCell ref="S28:U28"/>
    <mergeCell ref="AS28:AU28"/>
    <mergeCell ref="AS29:AU29"/>
    <mergeCell ref="O21:Q21"/>
    <mergeCell ref="B31:AV31"/>
    <mergeCell ref="AS23:AU23"/>
    <mergeCell ref="B25:AV25"/>
    <mergeCell ref="O27:Q27"/>
    <mergeCell ref="S27:U27"/>
    <mergeCell ref="AS27:AU27"/>
    <mergeCell ref="A1:AX1"/>
    <mergeCell ref="A2:AX2"/>
    <mergeCell ref="B7:AV7"/>
    <mergeCell ref="B8:AV8"/>
    <mergeCell ref="B9:AV9"/>
    <mergeCell ref="AR5:AX5"/>
    <mergeCell ref="O11:Q11"/>
    <mergeCell ref="S11:U11"/>
    <mergeCell ref="AS11:AU11"/>
    <mergeCell ref="B14:AV14"/>
    <mergeCell ref="O16:Q16"/>
    <mergeCell ref="S16:U16"/>
    <mergeCell ref="AS16:AU16"/>
    <mergeCell ref="AS17:AU17"/>
    <mergeCell ref="S15:U15"/>
    <mergeCell ref="AS15:AU15"/>
    <mergeCell ref="O10:Q10"/>
    <mergeCell ref="S10:U10"/>
    <mergeCell ref="AS10:AU10"/>
    <mergeCell ref="AS12:AU12"/>
    <mergeCell ref="O15:Q15"/>
    <mergeCell ref="B81:AV81"/>
    <mergeCell ref="B83:AV83"/>
    <mergeCell ref="O85:Q85"/>
    <mergeCell ref="AS85:AU85"/>
    <mergeCell ref="O86:Q86"/>
    <mergeCell ref="S86:U86"/>
    <mergeCell ref="W86:Y86"/>
    <mergeCell ref="AA86:AC86"/>
    <mergeCell ref="AS86:AU86"/>
    <mergeCell ref="W77:Y77"/>
    <mergeCell ref="AC77:AG77"/>
    <mergeCell ref="AJ77:AK77"/>
    <mergeCell ref="AS77:AU77"/>
    <mergeCell ref="O78:S78"/>
    <mergeCell ref="W78:Y78"/>
    <mergeCell ref="AD78:AE78"/>
    <mergeCell ref="AJ78:AK78"/>
    <mergeCell ref="AS78:AU78"/>
    <mergeCell ref="B82:AV82"/>
    <mergeCell ref="AF86:AH86"/>
    <mergeCell ref="AJ86:AL86"/>
    <mergeCell ref="S85:V85"/>
    <mergeCell ref="AF85:AH85"/>
    <mergeCell ref="AJ85:AL85"/>
    <mergeCell ref="AF88:AH88"/>
    <mergeCell ref="AJ88:AL88"/>
    <mergeCell ref="O93:Q93"/>
    <mergeCell ref="AF93:AH93"/>
    <mergeCell ref="AJ93:AL93"/>
    <mergeCell ref="AS93:AU93"/>
    <mergeCell ref="O94:Q94"/>
    <mergeCell ref="AF94:AH94"/>
    <mergeCell ref="AJ94:AL94"/>
    <mergeCell ref="AS94:AU94"/>
    <mergeCell ref="O95:Q95"/>
    <mergeCell ref="O108:Q108"/>
    <mergeCell ref="AF108:AH108"/>
    <mergeCell ref="AJ108:AL108"/>
    <mergeCell ref="AS108:AU108"/>
    <mergeCell ref="O109:Q109"/>
    <mergeCell ref="AF109:AH109"/>
    <mergeCell ref="AJ109:AL109"/>
    <mergeCell ref="AS109:AU109"/>
    <mergeCell ref="O104:Q104"/>
    <mergeCell ref="AF104:AH104"/>
    <mergeCell ref="AJ104:AL104"/>
    <mergeCell ref="AS104:AU104"/>
    <mergeCell ref="O105:Q105"/>
    <mergeCell ref="AF105:AH105"/>
    <mergeCell ref="AJ105:AL105"/>
    <mergeCell ref="O89:Q89"/>
    <mergeCell ref="AS89:AU89"/>
    <mergeCell ref="AF89:AH89"/>
    <mergeCell ref="AJ89:AL89"/>
    <mergeCell ref="AF90:AH90"/>
    <mergeCell ref="AJ90:AL90"/>
    <mergeCell ref="O90:Q90"/>
    <mergeCell ref="AS90:AU90"/>
    <mergeCell ref="O91:Q91"/>
    <mergeCell ref="AF91:AH91"/>
    <mergeCell ref="AJ91:AL91"/>
    <mergeCell ref="AS91:AU91"/>
    <mergeCell ref="O92:Q92"/>
    <mergeCell ref="AF92:AH92"/>
    <mergeCell ref="AJ92:AL92"/>
    <mergeCell ref="AS92:AU92"/>
    <mergeCell ref="AS119:AU119"/>
    <mergeCell ref="AF95:AH95"/>
    <mergeCell ref="AJ95:AL95"/>
    <mergeCell ref="AS95:AU95"/>
    <mergeCell ref="O96:Q96"/>
    <mergeCell ref="AF96:AH96"/>
    <mergeCell ref="AJ96:AL96"/>
    <mergeCell ref="AS96:AU96"/>
    <mergeCell ref="O97:Q97"/>
    <mergeCell ref="AF97:AH97"/>
    <mergeCell ref="AJ97:AL97"/>
    <mergeCell ref="AS97:AU97"/>
    <mergeCell ref="O101:Q101"/>
    <mergeCell ref="AF101:AH101"/>
    <mergeCell ref="AJ101:AL101"/>
    <mergeCell ref="AS101:AU101"/>
    <mergeCell ref="O102:Q102"/>
    <mergeCell ref="AF102:AH102"/>
    <mergeCell ref="AJ102:AL102"/>
    <mergeCell ref="AS102:AU102"/>
    <mergeCell ref="O103:Q103"/>
    <mergeCell ref="AF103:AH103"/>
    <mergeCell ref="AJ103:AL103"/>
    <mergeCell ref="AS103:AU103"/>
    <mergeCell ref="O98:Q98"/>
    <mergeCell ref="AF98:AH98"/>
    <mergeCell ref="AJ98:AL98"/>
    <mergeCell ref="AS98:AU98"/>
    <mergeCell ref="O99:Q99"/>
    <mergeCell ref="AF99:AH99"/>
    <mergeCell ref="AJ99:AL99"/>
    <mergeCell ref="AS99:AU99"/>
    <mergeCell ref="O100:Q100"/>
    <mergeCell ref="AF100:AH100"/>
    <mergeCell ref="AJ100:AL100"/>
    <mergeCell ref="AS100:AU100"/>
    <mergeCell ref="O107:Q107"/>
    <mergeCell ref="AF107:AH107"/>
    <mergeCell ref="AJ107:AL107"/>
    <mergeCell ref="AS107:AU107"/>
    <mergeCell ref="AS105:AU105"/>
    <mergeCell ref="O106:Q106"/>
    <mergeCell ref="AF106:AH106"/>
    <mergeCell ref="AJ106:AL106"/>
    <mergeCell ref="AS106:AU106"/>
    <mergeCell ref="O113:Q113"/>
    <mergeCell ref="AF113:AH113"/>
    <mergeCell ref="AJ113:AL113"/>
    <mergeCell ref="AS113:AU113"/>
    <mergeCell ref="O114:Q114"/>
    <mergeCell ref="AF114:AH114"/>
    <mergeCell ref="AJ114:AL114"/>
    <mergeCell ref="AS114:AU114"/>
    <mergeCell ref="O115:Q115"/>
    <mergeCell ref="AF115:AH115"/>
    <mergeCell ref="AJ115:AL115"/>
    <mergeCell ref="AS115:AU115"/>
    <mergeCell ref="O110:Q110"/>
    <mergeCell ref="AF110:AH110"/>
    <mergeCell ref="AJ110:AL110"/>
    <mergeCell ref="AS110:AU110"/>
    <mergeCell ref="O111:Q111"/>
    <mergeCell ref="AF111:AH111"/>
    <mergeCell ref="AJ111:AL111"/>
    <mergeCell ref="AS111:AU111"/>
    <mergeCell ref="O112:Q112"/>
    <mergeCell ref="AF112:AH112"/>
    <mergeCell ref="AJ112:AL112"/>
    <mergeCell ref="AS112:AU112"/>
    <mergeCell ref="O118:Q118"/>
    <mergeCell ref="AF118:AH118"/>
    <mergeCell ref="AJ118:AL118"/>
    <mergeCell ref="AS118:AU118"/>
    <mergeCell ref="O123:Q123"/>
    <mergeCell ref="S123:V123"/>
    <mergeCell ref="AF123:AH123"/>
    <mergeCell ref="AJ123:AL123"/>
    <mergeCell ref="AS123:AU123"/>
    <mergeCell ref="O116:Q116"/>
    <mergeCell ref="AF116:AH116"/>
    <mergeCell ref="AJ116:AL116"/>
    <mergeCell ref="AS116:AU116"/>
    <mergeCell ref="O117:Q117"/>
    <mergeCell ref="AF117:AH117"/>
    <mergeCell ref="AJ117:AL117"/>
    <mergeCell ref="AS117:AU117"/>
    <mergeCell ref="B121:AV121"/>
    <mergeCell ref="O127:Q127"/>
    <mergeCell ref="AF127:AH127"/>
    <mergeCell ref="AJ127:AL127"/>
    <mergeCell ref="AS127:AU127"/>
    <mergeCell ref="O128:Q128"/>
    <mergeCell ref="AF128:AH128"/>
    <mergeCell ref="AJ128:AL128"/>
    <mergeCell ref="AS128:AU128"/>
    <mergeCell ref="O129:Q129"/>
    <mergeCell ref="AF129:AH129"/>
    <mergeCell ref="AJ129:AL129"/>
    <mergeCell ref="AS129:AU129"/>
    <mergeCell ref="O124:Q124"/>
    <mergeCell ref="S124:U124"/>
    <mergeCell ref="W124:Y124"/>
    <mergeCell ref="AA124:AC124"/>
    <mergeCell ref="AF124:AH124"/>
    <mergeCell ref="AJ124:AL124"/>
    <mergeCell ref="AS124:AU124"/>
    <mergeCell ref="AF126:AH126"/>
    <mergeCell ref="AJ126:AL126"/>
    <mergeCell ref="O133:Q133"/>
    <mergeCell ref="AF133:AH133"/>
    <mergeCell ref="AJ133:AL133"/>
    <mergeCell ref="AS133:AU133"/>
    <mergeCell ref="O134:Q134"/>
    <mergeCell ref="AF134:AH134"/>
    <mergeCell ref="AJ134:AL134"/>
    <mergeCell ref="AS134:AU134"/>
    <mergeCell ref="O135:Q135"/>
    <mergeCell ref="AF135:AH135"/>
    <mergeCell ref="AJ135:AL135"/>
    <mergeCell ref="AS135:AU135"/>
    <mergeCell ref="O130:Q130"/>
    <mergeCell ref="AF130:AH130"/>
    <mergeCell ref="AJ130:AL130"/>
    <mergeCell ref="AS130:AU130"/>
    <mergeCell ref="O131:Q131"/>
    <mergeCell ref="AF131:AH131"/>
    <mergeCell ref="AJ131:AL131"/>
    <mergeCell ref="AS131:AU131"/>
    <mergeCell ref="O132:Q132"/>
    <mergeCell ref="AF132:AH132"/>
    <mergeCell ref="AJ132:AL132"/>
    <mergeCell ref="AS132:AU132"/>
    <mergeCell ref="O139:Q139"/>
    <mergeCell ref="AF139:AH139"/>
    <mergeCell ref="AJ139:AL139"/>
    <mergeCell ref="AS139:AU139"/>
    <mergeCell ref="O140:Q140"/>
    <mergeCell ref="AF140:AH140"/>
    <mergeCell ref="AJ140:AL140"/>
    <mergeCell ref="AS140:AU140"/>
    <mergeCell ref="O141:Q141"/>
    <mergeCell ref="AF141:AH141"/>
    <mergeCell ref="AJ141:AL141"/>
    <mergeCell ref="AS141:AU141"/>
    <mergeCell ref="O136:Q136"/>
    <mergeCell ref="AF136:AH136"/>
    <mergeCell ref="AJ136:AL136"/>
    <mergeCell ref="AS136:AU136"/>
    <mergeCell ref="O137:Q137"/>
    <mergeCell ref="AF137:AH137"/>
    <mergeCell ref="AJ137:AL137"/>
    <mergeCell ref="AS137:AU137"/>
    <mergeCell ref="O138:Q138"/>
    <mergeCell ref="AF138:AH138"/>
    <mergeCell ref="AJ138:AL138"/>
    <mergeCell ref="AS138:AU138"/>
    <mergeCell ref="O145:Q145"/>
    <mergeCell ref="AF145:AH145"/>
    <mergeCell ref="AJ145:AL145"/>
    <mergeCell ref="AS145:AU145"/>
    <mergeCell ref="O146:Q146"/>
    <mergeCell ref="AF146:AH146"/>
    <mergeCell ref="AJ146:AL146"/>
    <mergeCell ref="AS146:AU146"/>
    <mergeCell ref="O147:Q147"/>
    <mergeCell ref="AF147:AH147"/>
    <mergeCell ref="AJ147:AL147"/>
    <mergeCell ref="AS147:AU147"/>
    <mergeCell ref="O142:Q142"/>
    <mergeCell ref="AF142:AH142"/>
    <mergeCell ref="AJ142:AL142"/>
    <mergeCell ref="AS142:AU142"/>
    <mergeCell ref="O143:Q143"/>
    <mergeCell ref="AF143:AH143"/>
    <mergeCell ref="AJ143:AL143"/>
    <mergeCell ref="AS143:AU143"/>
    <mergeCell ref="O144:Q144"/>
    <mergeCell ref="AF144:AH144"/>
    <mergeCell ref="AJ144:AL144"/>
    <mergeCell ref="AS144:AU144"/>
    <mergeCell ref="O151:Q151"/>
    <mergeCell ref="AF151:AH151"/>
    <mergeCell ref="AJ151:AL151"/>
    <mergeCell ref="AS151:AU151"/>
    <mergeCell ref="O152:Q152"/>
    <mergeCell ref="AF152:AH152"/>
    <mergeCell ref="AJ152:AL152"/>
    <mergeCell ref="AS152:AU152"/>
    <mergeCell ref="O153:Q153"/>
    <mergeCell ref="AF153:AH153"/>
    <mergeCell ref="AJ153:AL153"/>
    <mergeCell ref="AS153:AU153"/>
    <mergeCell ref="O148:Q148"/>
    <mergeCell ref="AF148:AH148"/>
    <mergeCell ref="AJ148:AL148"/>
    <mergeCell ref="AS148:AU148"/>
    <mergeCell ref="O149:Q149"/>
    <mergeCell ref="AF149:AH149"/>
    <mergeCell ref="AJ149:AL149"/>
    <mergeCell ref="AS149:AU149"/>
    <mergeCell ref="O150:Q150"/>
    <mergeCell ref="AF150:AH150"/>
    <mergeCell ref="AJ150:AL150"/>
    <mergeCell ref="AS150:AU150"/>
    <mergeCell ref="AS157:AU157"/>
    <mergeCell ref="B159:AV159"/>
    <mergeCell ref="O161:Q161"/>
    <mergeCell ref="S161:V161"/>
    <mergeCell ref="AF161:AH161"/>
    <mergeCell ref="AJ161:AL161"/>
    <mergeCell ref="AS161:AU161"/>
    <mergeCell ref="O162:Q162"/>
    <mergeCell ref="S162:U162"/>
    <mergeCell ref="W162:Y162"/>
    <mergeCell ref="AA162:AC162"/>
    <mergeCell ref="AF162:AH162"/>
    <mergeCell ref="AJ162:AL162"/>
    <mergeCell ref="AS162:AU162"/>
    <mergeCell ref="O154:Q154"/>
    <mergeCell ref="AF154:AH154"/>
    <mergeCell ref="AJ154:AL154"/>
    <mergeCell ref="AS154:AU154"/>
    <mergeCell ref="O155:Q155"/>
    <mergeCell ref="AF155:AH155"/>
    <mergeCell ref="AJ155:AL155"/>
    <mergeCell ref="AS155:AU155"/>
    <mergeCell ref="O156:Q156"/>
    <mergeCell ref="AF156:AH156"/>
    <mergeCell ref="AJ156:AL156"/>
    <mergeCell ref="AS156:AU156"/>
    <mergeCell ref="AS169:AU169"/>
    <mergeCell ref="O169:Q169"/>
    <mergeCell ref="AF169:AH169"/>
    <mergeCell ref="AJ169:AL169"/>
    <mergeCell ref="O170:Q170"/>
    <mergeCell ref="AF170:AH170"/>
    <mergeCell ref="AJ170:AL170"/>
    <mergeCell ref="AS170:AU170"/>
    <mergeCell ref="O171:Q171"/>
    <mergeCell ref="AF171:AH171"/>
    <mergeCell ref="AJ171:AL171"/>
    <mergeCell ref="AS171:AU171"/>
    <mergeCell ref="AS163:AU163"/>
    <mergeCell ref="B165:AV165"/>
    <mergeCell ref="AF167:AH167"/>
    <mergeCell ref="AJ167:AL167"/>
    <mergeCell ref="O168:Q168"/>
    <mergeCell ref="AF168:AH168"/>
    <mergeCell ref="AJ168:AL168"/>
    <mergeCell ref="AS168:AU168"/>
    <mergeCell ref="P167:S167"/>
    <mergeCell ref="O175:Q175"/>
    <mergeCell ref="AF175:AH175"/>
    <mergeCell ref="AJ175:AL175"/>
    <mergeCell ref="AS175:AU175"/>
    <mergeCell ref="O176:Q176"/>
    <mergeCell ref="AF176:AH176"/>
    <mergeCell ref="AJ176:AL176"/>
    <mergeCell ref="AS176:AU176"/>
    <mergeCell ref="O177:Q177"/>
    <mergeCell ref="AF177:AH177"/>
    <mergeCell ref="AJ177:AL177"/>
    <mergeCell ref="AS177:AU177"/>
    <mergeCell ref="O172:Q172"/>
    <mergeCell ref="AF172:AH172"/>
    <mergeCell ref="AJ172:AL172"/>
    <mergeCell ref="AS172:AU172"/>
    <mergeCell ref="O173:Q173"/>
    <mergeCell ref="AF173:AH173"/>
    <mergeCell ref="AJ173:AL173"/>
    <mergeCell ref="AS173:AU173"/>
    <mergeCell ref="O174:Q174"/>
    <mergeCell ref="AF174:AH174"/>
    <mergeCell ref="AJ174:AL174"/>
    <mergeCell ref="AS174:AU174"/>
    <mergeCell ref="O181:Q181"/>
    <mergeCell ref="AF181:AH181"/>
    <mergeCell ref="AJ181:AL181"/>
    <mergeCell ref="AS181:AU181"/>
    <mergeCell ref="O182:Q182"/>
    <mergeCell ref="AF182:AH182"/>
    <mergeCell ref="AJ182:AL182"/>
    <mergeCell ref="AS182:AU182"/>
    <mergeCell ref="O183:Q183"/>
    <mergeCell ref="AF183:AH183"/>
    <mergeCell ref="AJ183:AL183"/>
    <mergeCell ref="AS183:AU183"/>
    <mergeCell ref="O178:Q178"/>
    <mergeCell ref="AF178:AH178"/>
    <mergeCell ref="AJ178:AL178"/>
    <mergeCell ref="AS178:AU178"/>
    <mergeCell ref="O179:Q179"/>
    <mergeCell ref="AF179:AH179"/>
    <mergeCell ref="AJ179:AL179"/>
    <mergeCell ref="AS179:AU179"/>
    <mergeCell ref="O180:Q180"/>
    <mergeCell ref="AF180:AH180"/>
    <mergeCell ref="AJ180:AL180"/>
    <mergeCell ref="AS180:AU180"/>
    <mergeCell ref="O187:Q187"/>
    <mergeCell ref="AF187:AH187"/>
    <mergeCell ref="AJ187:AL187"/>
    <mergeCell ref="AS187:AU187"/>
    <mergeCell ref="O188:Q188"/>
    <mergeCell ref="AF188:AH188"/>
    <mergeCell ref="AJ188:AL188"/>
    <mergeCell ref="AS188:AU188"/>
    <mergeCell ref="O189:Q189"/>
    <mergeCell ref="AF189:AH189"/>
    <mergeCell ref="AJ189:AL189"/>
    <mergeCell ref="AS189:AU189"/>
    <mergeCell ref="O184:Q184"/>
    <mergeCell ref="AF184:AH184"/>
    <mergeCell ref="AJ184:AL184"/>
    <mergeCell ref="AS184:AU184"/>
    <mergeCell ref="O185:Q185"/>
    <mergeCell ref="AF185:AH185"/>
    <mergeCell ref="AJ185:AL185"/>
    <mergeCell ref="AS185:AU185"/>
    <mergeCell ref="O186:Q186"/>
    <mergeCell ref="AF186:AH186"/>
    <mergeCell ref="AJ186:AL186"/>
    <mergeCell ref="AS186:AU186"/>
    <mergeCell ref="O193:Q193"/>
    <mergeCell ref="AF193:AH193"/>
    <mergeCell ref="AJ193:AL193"/>
    <mergeCell ref="AS193:AU193"/>
    <mergeCell ref="O194:Q194"/>
    <mergeCell ref="AF194:AH194"/>
    <mergeCell ref="AJ194:AL194"/>
    <mergeCell ref="AS194:AU194"/>
    <mergeCell ref="O195:Q195"/>
    <mergeCell ref="AF195:AH195"/>
    <mergeCell ref="AJ195:AL195"/>
    <mergeCell ref="AS195:AU195"/>
    <mergeCell ref="O190:Q190"/>
    <mergeCell ref="AF190:AH190"/>
    <mergeCell ref="AJ190:AL190"/>
    <mergeCell ref="AS190:AU190"/>
    <mergeCell ref="O191:Q191"/>
    <mergeCell ref="AF191:AH191"/>
    <mergeCell ref="AJ191:AL191"/>
    <mergeCell ref="AS191:AU191"/>
    <mergeCell ref="O192:Q192"/>
    <mergeCell ref="AF192:AH192"/>
    <mergeCell ref="AJ192:AL192"/>
    <mergeCell ref="AS192:AU192"/>
    <mergeCell ref="B200:AV200"/>
    <mergeCell ref="O202:Q202"/>
    <mergeCell ref="S202:V202"/>
    <mergeCell ref="AF202:AH202"/>
    <mergeCell ref="AJ202:AL202"/>
    <mergeCell ref="AS202:AU202"/>
    <mergeCell ref="O203:Q203"/>
    <mergeCell ref="S203:U203"/>
    <mergeCell ref="W203:Y203"/>
    <mergeCell ref="AA203:AC203"/>
    <mergeCell ref="AF203:AH203"/>
    <mergeCell ref="AJ203:AL203"/>
    <mergeCell ref="AS203:AU203"/>
    <mergeCell ref="O196:Q196"/>
    <mergeCell ref="AF196:AH196"/>
    <mergeCell ref="AJ196:AL196"/>
    <mergeCell ref="AS196:AU196"/>
    <mergeCell ref="O197:Q197"/>
    <mergeCell ref="AF197:AH197"/>
    <mergeCell ref="AJ197:AL197"/>
    <mergeCell ref="AS197:AU197"/>
    <mergeCell ref="AS198:AU198"/>
    <mergeCell ref="O208:Q208"/>
    <mergeCell ref="AF208:AH208"/>
    <mergeCell ref="AJ208:AL208"/>
    <mergeCell ref="AS208:AU208"/>
    <mergeCell ref="O209:Q209"/>
    <mergeCell ref="AF209:AH209"/>
    <mergeCell ref="AJ209:AL209"/>
    <mergeCell ref="AS209:AU209"/>
    <mergeCell ref="O210:Q210"/>
    <mergeCell ref="AF210:AH210"/>
    <mergeCell ref="AJ210:AL210"/>
    <mergeCell ref="AS210:AU210"/>
    <mergeCell ref="AF205:AH205"/>
    <mergeCell ref="AJ205:AL205"/>
    <mergeCell ref="O206:Q206"/>
    <mergeCell ref="AF206:AH206"/>
    <mergeCell ref="AJ206:AL206"/>
    <mergeCell ref="AS206:AU206"/>
    <mergeCell ref="O207:Q207"/>
    <mergeCell ref="AF207:AH207"/>
    <mergeCell ref="AJ207:AL207"/>
    <mergeCell ref="AS207:AU207"/>
    <mergeCell ref="O214:Q214"/>
    <mergeCell ref="AF214:AH214"/>
    <mergeCell ref="AJ214:AL214"/>
    <mergeCell ref="AS214:AU214"/>
    <mergeCell ref="O215:Q215"/>
    <mergeCell ref="AF215:AH215"/>
    <mergeCell ref="AJ215:AL215"/>
    <mergeCell ref="AS215:AU215"/>
    <mergeCell ref="O216:Q216"/>
    <mergeCell ref="AF216:AH216"/>
    <mergeCell ref="AJ216:AL216"/>
    <mergeCell ref="AS216:AU216"/>
    <mergeCell ref="O211:Q211"/>
    <mergeCell ref="AF211:AH211"/>
    <mergeCell ref="AJ211:AL211"/>
    <mergeCell ref="AS211:AU211"/>
    <mergeCell ref="O212:Q212"/>
    <mergeCell ref="AF212:AH212"/>
    <mergeCell ref="AJ212:AL212"/>
    <mergeCell ref="AS212:AU212"/>
    <mergeCell ref="O213:Q213"/>
    <mergeCell ref="AF213:AH213"/>
    <mergeCell ref="AJ213:AL213"/>
    <mergeCell ref="AS213:AU213"/>
    <mergeCell ref="O220:Q220"/>
    <mergeCell ref="AF220:AH220"/>
    <mergeCell ref="AJ220:AL220"/>
    <mergeCell ref="AS220:AU220"/>
    <mergeCell ref="O221:Q221"/>
    <mergeCell ref="AF221:AH221"/>
    <mergeCell ref="AJ221:AL221"/>
    <mergeCell ref="AS221:AU221"/>
    <mergeCell ref="O222:Q222"/>
    <mergeCell ref="AF222:AH222"/>
    <mergeCell ref="AJ222:AL222"/>
    <mergeCell ref="AS222:AU222"/>
    <mergeCell ref="O217:Q217"/>
    <mergeCell ref="AF217:AH217"/>
    <mergeCell ref="AJ217:AL217"/>
    <mergeCell ref="AS217:AU217"/>
    <mergeCell ref="O218:Q218"/>
    <mergeCell ref="AF218:AH218"/>
    <mergeCell ref="AJ218:AL218"/>
    <mergeCell ref="AS218:AU218"/>
    <mergeCell ref="O219:Q219"/>
    <mergeCell ref="AF219:AH219"/>
    <mergeCell ref="AJ219:AL219"/>
    <mergeCell ref="AS219:AU219"/>
    <mergeCell ref="O226:Q226"/>
    <mergeCell ref="AF226:AH226"/>
    <mergeCell ref="AJ226:AL226"/>
    <mergeCell ref="AS226:AU226"/>
    <mergeCell ref="O227:Q227"/>
    <mergeCell ref="AF227:AH227"/>
    <mergeCell ref="AJ227:AL227"/>
    <mergeCell ref="AS227:AU227"/>
    <mergeCell ref="O228:Q228"/>
    <mergeCell ref="AF228:AH228"/>
    <mergeCell ref="AJ228:AL228"/>
    <mergeCell ref="AS228:AU228"/>
    <mergeCell ref="O223:Q223"/>
    <mergeCell ref="AF223:AH223"/>
    <mergeCell ref="AJ223:AL223"/>
    <mergeCell ref="AS223:AU223"/>
    <mergeCell ref="O224:Q224"/>
    <mergeCell ref="AF224:AH224"/>
    <mergeCell ref="AJ224:AL224"/>
    <mergeCell ref="AS224:AU224"/>
    <mergeCell ref="O225:Q225"/>
    <mergeCell ref="AF225:AH225"/>
    <mergeCell ref="AJ225:AL225"/>
    <mergeCell ref="AS225:AU225"/>
    <mergeCell ref="O232:Q232"/>
    <mergeCell ref="AF232:AH232"/>
    <mergeCell ref="AJ232:AL232"/>
    <mergeCell ref="AS232:AU232"/>
    <mergeCell ref="O233:Q233"/>
    <mergeCell ref="AF233:AH233"/>
    <mergeCell ref="AJ233:AL233"/>
    <mergeCell ref="AS233:AU233"/>
    <mergeCell ref="O234:Q234"/>
    <mergeCell ref="AF234:AH234"/>
    <mergeCell ref="AJ234:AL234"/>
    <mergeCell ref="AS234:AU234"/>
    <mergeCell ref="O229:Q229"/>
    <mergeCell ref="AF229:AH229"/>
    <mergeCell ref="AJ229:AL229"/>
    <mergeCell ref="AS229:AU229"/>
    <mergeCell ref="O230:Q230"/>
    <mergeCell ref="AF230:AH230"/>
    <mergeCell ref="AJ230:AL230"/>
    <mergeCell ref="AS230:AU230"/>
    <mergeCell ref="O231:Q231"/>
    <mergeCell ref="AF231:AH231"/>
    <mergeCell ref="AJ231:AL231"/>
    <mergeCell ref="AS231:AU231"/>
    <mergeCell ref="O241:S241"/>
    <mergeCell ref="W241:Y241"/>
    <mergeCell ref="AD241:AE241"/>
    <mergeCell ref="AJ241:AK241"/>
    <mergeCell ref="AS241:AU241"/>
    <mergeCell ref="AS242:AU242"/>
    <mergeCell ref="B244:AV244"/>
    <mergeCell ref="O247:Q247"/>
    <mergeCell ref="S247:U247"/>
    <mergeCell ref="AS247:AU247"/>
    <mergeCell ref="O235:Q235"/>
    <mergeCell ref="AF235:AH235"/>
    <mergeCell ref="AJ235:AL235"/>
    <mergeCell ref="AS235:AU235"/>
    <mergeCell ref="AS236:AU236"/>
    <mergeCell ref="B238:AV238"/>
    <mergeCell ref="W240:Y240"/>
    <mergeCell ref="AC240:AG240"/>
    <mergeCell ref="AJ240:AK240"/>
    <mergeCell ref="AS240:AU240"/>
    <mergeCell ref="O252:Q252"/>
    <mergeCell ref="AF252:AH252"/>
    <mergeCell ref="AJ252:AL252"/>
    <mergeCell ref="AS252:AU252"/>
    <mergeCell ref="O253:Q253"/>
    <mergeCell ref="AF253:AH253"/>
    <mergeCell ref="AJ253:AL253"/>
    <mergeCell ref="AS253:AU253"/>
    <mergeCell ref="O254:Q254"/>
    <mergeCell ref="AF254:AH254"/>
    <mergeCell ref="AJ254:AL254"/>
    <mergeCell ref="AS254:AU254"/>
    <mergeCell ref="O248:Q248"/>
    <mergeCell ref="S248:U248"/>
    <mergeCell ref="AS248:AU248"/>
    <mergeCell ref="AS249:AU249"/>
    <mergeCell ref="B245:AV245"/>
    <mergeCell ref="W248:Y248"/>
    <mergeCell ref="AF250:AH250"/>
    <mergeCell ref="AJ250:AL250"/>
    <mergeCell ref="O251:Q251"/>
    <mergeCell ref="AF251:AH251"/>
    <mergeCell ref="AJ251:AL251"/>
    <mergeCell ref="AS251:AU251"/>
    <mergeCell ref="AF248:AH248"/>
    <mergeCell ref="AJ248:AL248"/>
    <mergeCell ref="O258:Q258"/>
    <mergeCell ref="AF258:AH258"/>
    <mergeCell ref="AJ258:AL258"/>
    <mergeCell ref="AS258:AU258"/>
    <mergeCell ref="O259:Q259"/>
    <mergeCell ref="AF259:AH259"/>
    <mergeCell ref="AJ259:AL259"/>
    <mergeCell ref="AS259:AU259"/>
    <mergeCell ref="O260:Q260"/>
    <mergeCell ref="AF260:AH260"/>
    <mergeCell ref="AJ260:AL260"/>
    <mergeCell ref="AS260:AU260"/>
    <mergeCell ref="O255:Q255"/>
    <mergeCell ref="AF255:AH255"/>
    <mergeCell ref="AJ255:AL255"/>
    <mergeCell ref="AS255:AU255"/>
    <mergeCell ref="O256:Q256"/>
    <mergeCell ref="AF256:AH256"/>
    <mergeCell ref="AJ256:AL256"/>
    <mergeCell ref="AS256:AU256"/>
    <mergeCell ref="O257:Q257"/>
    <mergeCell ref="AF257:AH257"/>
    <mergeCell ref="AJ257:AL257"/>
    <mergeCell ref="AS257:AU257"/>
    <mergeCell ref="O264:Q264"/>
    <mergeCell ref="AF264:AH264"/>
    <mergeCell ref="AJ264:AL264"/>
    <mergeCell ref="AS264:AU264"/>
    <mergeCell ref="O265:Q265"/>
    <mergeCell ref="AF265:AH265"/>
    <mergeCell ref="AJ265:AL265"/>
    <mergeCell ref="AS265:AU265"/>
    <mergeCell ref="O266:Q266"/>
    <mergeCell ref="AF266:AH266"/>
    <mergeCell ref="AJ266:AL266"/>
    <mergeCell ref="AS266:AU266"/>
    <mergeCell ref="O261:Q261"/>
    <mergeCell ref="AF261:AH261"/>
    <mergeCell ref="AJ261:AL261"/>
    <mergeCell ref="AS261:AU261"/>
    <mergeCell ref="O262:Q262"/>
    <mergeCell ref="AF262:AH262"/>
    <mergeCell ref="AJ262:AL262"/>
    <mergeCell ref="AS262:AU262"/>
    <mergeCell ref="O263:Q263"/>
    <mergeCell ref="AF263:AH263"/>
    <mergeCell ref="AJ263:AL263"/>
    <mergeCell ref="AS263:AU263"/>
    <mergeCell ref="O270:Q270"/>
    <mergeCell ref="AF270:AH270"/>
    <mergeCell ref="AJ270:AL270"/>
    <mergeCell ref="AS270:AU270"/>
    <mergeCell ref="O271:Q271"/>
    <mergeCell ref="AF271:AH271"/>
    <mergeCell ref="AJ271:AL271"/>
    <mergeCell ref="AS271:AU271"/>
    <mergeCell ref="O272:Q272"/>
    <mergeCell ref="AF272:AH272"/>
    <mergeCell ref="AJ272:AL272"/>
    <mergeCell ref="AS272:AU272"/>
    <mergeCell ref="O267:Q267"/>
    <mergeCell ref="AF267:AH267"/>
    <mergeCell ref="AJ267:AL267"/>
    <mergeCell ref="AS267:AU267"/>
    <mergeCell ref="O268:Q268"/>
    <mergeCell ref="AF268:AH268"/>
    <mergeCell ref="AJ268:AL268"/>
    <mergeCell ref="AS268:AU268"/>
    <mergeCell ref="O269:Q269"/>
    <mergeCell ref="AF269:AH269"/>
    <mergeCell ref="AJ269:AL269"/>
    <mergeCell ref="AS269:AU269"/>
    <mergeCell ref="O276:Q276"/>
    <mergeCell ref="AF276:AH276"/>
    <mergeCell ref="AJ276:AL276"/>
    <mergeCell ref="AS276:AU276"/>
    <mergeCell ref="O277:Q277"/>
    <mergeCell ref="AF277:AH277"/>
    <mergeCell ref="AJ277:AL277"/>
    <mergeCell ref="AS277:AU277"/>
    <mergeCell ref="O278:Q278"/>
    <mergeCell ref="AF278:AH278"/>
    <mergeCell ref="AJ278:AL278"/>
    <mergeCell ref="AS278:AU278"/>
    <mergeCell ref="O273:Q273"/>
    <mergeCell ref="AF273:AH273"/>
    <mergeCell ref="AJ273:AL273"/>
    <mergeCell ref="AS273:AU273"/>
    <mergeCell ref="O274:Q274"/>
    <mergeCell ref="AF274:AH274"/>
    <mergeCell ref="AJ274:AL274"/>
    <mergeCell ref="AS274:AU274"/>
    <mergeCell ref="O275:Q275"/>
    <mergeCell ref="AF275:AH275"/>
    <mergeCell ref="AJ275:AL275"/>
    <mergeCell ref="AS275:AU275"/>
    <mergeCell ref="B283:AV283"/>
    <mergeCell ref="O285:Q285"/>
    <mergeCell ref="S285:U285"/>
    <mergeCell ref="AS285:AU285"/>
    <mergeCell ref="O286:Q286"/>
    <mergeCell ref="S286:U286"/>
    <mergeCell ref="W286:Y286"/>
    <mergeCell ref="AF286:AH286"/>
    <mergeCell ref="AJ286:AL286"/>
    <mergeCell ref="AS286:AU286"/>
    <mergeCell ref="O279:Q279"/>
    <mergeCell ref="AF279:AH279"/>
    <mergeCell ref="AJ279:AL279"/>
    <mergeCell ref="AS279:AU279"/>
    <mergeCell ref="O280:Q280"/>
    <mergeCell ref="AF280:AH280"/>
    <mergeCell ref="AJ280:AL280"/>
    <mergeCell ref="AS280:AU280"/>
    <mergeCell ref="AS281:AU281"/>
    <mergeCell ref="O291:Q291"/>
    <mergeCell ref="AF291:AH291"/>
    <mergeCell ref="AJ291:AL291"/>
    <mergeCell ref="AS291:AU291"/>
    <mergeCell ref="O292:Q292"/>
    <mergeCell ref="AF292:AH292"/>
    <mergeCell ref="AJ292:AL292"/>
    <mergeCell ref="AS292:AU292"/>
    <mergeCell ref="O293:Q293"/>
    <mergeCell ref="AF293:AH293"/>
    <mergeCell ref="AJ293:AL293"/>
    <mergeCell ref="AS293:AU293"/>
    <mergeCell ref="AS287:AU287"/>
    <mergeCell ref="AF288:AH288"/>
    <mergeCell ref="AJ288:AL288"/>
    <mergeCell ref="O289:Q289"/>
    <mergeCell ref="AF289:AH289"/>
    <mergeCell ref="AJ289:AL289"/>
    <mergeCell ref="AS289:AU289"/>
    <mergeCell ref="O290:Q290"/>
    <mergeCell ref="AF290:AH290"/>
    <mergeCell ref="AJ290:AL290"/>
    <mergeCell ref="AS290:AU290"/>
    <mergeCell ref="O297:Q297"/>
    <mergeCell ref="AF297:AH297"/>
    <mergeCell ref="AJ297:AL297"/>
    <mergeCell ref="AS297:AU297"/>
    <mergeCell ref="O298:Q298"/>
    <mergeCell ref="AF298:AH298"/>
    <mergeCell ref="AJ298:AL298"/>
    <mergeCell ref="AS298:AU298"/>
    <mergeCell ref="O299:Q299"/>
    <mergeCell ref="AF299:AH299"/>
    <mergeCell ref="AJ299:AL299"/>
    <mergeCell ref="AS299:AU299"/>
    <mergeCell ref="O294:Q294"/>
    <mergeCell ref="AF294:AH294"/>
    <mergeCell ref="AJ294:AL294"/>
    <mergeCell ref="AS294:AU294"/>
    <mergeCell ref="O295:Q295"/>
    <mergeCell ref="AF295:AH295"/>
    <mergeCell ref="AJ295:AL295"/>
    <mergeCell ref="AS295:AU295"/>
    <mergeCell ref="O296:Q296"/>
    <mergeCell ref="AF296:AH296"/>
    <mergeCell ref="AJ296:AL296"/>
    <mergeCell ref="AS296:AU296"/>
    <mergeCell ref="O303:Q303"/>
    <mergeCell ref="AF303:AH303"/>
    <mergeCell ref="AJ303:AL303"/>
    <mergeCell ref="AS303:AU303"/>
    <mergeCell ref="O304:Q304"/>
    <mergeCell ref="AF304:AH304"/>
    <mergeCell ref="AJ304:AL304"/>
    <mergeCell ref="AS304:AU304"/>
    <mergeCell ref="O305:Q305"/>
    <mergeCell ref="AF305:AH305"/>
    <mergeCell ref="AJ305:AL305"/>
    <mergeCell ref="AS305:AU305"/>
    <mergeCell ref="O300:Q300"/>
    <mergeCell ref="AF300:AH300"/>
    <mergeCell ref="AJ300:AL300"/>
    <mergeCell ref="AS300:AU300"/>
    <mergeCell ref="O301:Q301"/>
    <mergeCell ref="AF301:AH301"/>
    <mergeCell ref="AJ301:AL301"/>
    <mergeCell ref="AS301:AU301"/>
    <mergeCell ref="O302:Q302"/>
    <mergeCell ref="AF302:AH302"/>
    <mergeCell ref="AJ302:AL302"/>
    <mergeCell ref="AS302:AU302"/>
    <mergeCell ref="O309:Q309"/>
    <mergeCell ref="AF309:AH309"/>
    <mergeCell ref="AJ309:AL309"/>
    <mergeCell ref="AS309:AU309"/>
    <mergeCell ref="O310:Q310"/>
    <mergeCell ref="AF310:AH310"/>
    <mergeCell ref="AJ310:AL310"/>
    <mergeCell ref="AS310:AU310"/>
    <mergeCell ref="O311:Q311"/>
    <mergeCell ref="AF311:AH311"/>
    <mergeCell ref="AJ311:AL311"/>
    <mergeCell ref="AS311:AU311"/>
    <mergeCell ref="O306:Q306"/>
    <mergeCell ref="AF306:AH306"/>
    <mergeCell ref="AJ306:AL306"/>
    <mergeCell ref="AS306:AU306"/>
    <mergeCell ref="O307:Q307"/>
    <mergeCell ref="AF307:AH307"/>
    <mergeCell ref="AJ307:AL307"/>
    <mergeCell ref="AS307:AU307"/>
    <mergeCell ref="O308:Q308"/>
    <mergeCell ref="AF308:AH308"/>
    <mergeCell ref="AJ308:AL308"/>
    <mergeCell ref="AS308:AU308"/>
    <mergeCell ref="O315:Q315"/>
    <mergeCell ref="AF315:AH315"/>
    <mergeCell ref="AJ315:AL315"/>
    <mergeCell ref="AS315:AU315"/>
    <mergeCell ref="O316:Q316"/>
    <mergeCell ref="AF316:AH316"/>
    <mergeCell ref="AJ316:AL316"/>
    <mergeCell ref="AS316:AU316"/>
    <mergeCell ref="O317:Q317"/>
    <mergeCell ref="AF317:AH317"/>
    <mergeCell ref="AJ317:AL317"/>
    <mergeCell ref="AS317:AU317"/>
    <mergeCell ref="O312:Q312"/>
    <mergeCell ref="AF312:AH312"/>
    <mergeCell ref="AJ312:AL312"/>
    <mergeCell ref="AS312:AU312"/>
    <mergeCell ref="O313:Q313"/>
    <mergeCell ref="AF313:AH313"/>
    <mergeCell ref="AJ313:AL313"/>
    <mergeCell ref="AS313:AU313"/>
    <mergeCell ref="O314:Q314"/>
    <mergeCell ref="AF314:AH314"/>
    <mergeCell ref="AJ314:AL314"/>
    <mergeCell ref="AS314:AU314"/>
    <mergeCell ref="O324:Q324"/>
    <mergeCell ref="S324:U324"/>
    <mergeCell ref="W324:Y324"/>
    <mergeCell ref="AF324:AH324"/>
    <mergeCell ref="AJ324:AL324"/>
    <mergeCell ref="AS324:AU324"/>
    <mergeCell ref="AS325:AU325"/>
    <mergeCell ref="AF326:AH326"/>
    <mergeCell ref="AJ326:AL326"/>
    <mergeCell ref="O318:Q318"/>
    <mergeCell ref="AF318:AH318"/>
    <mergeCell ref="AJ318:AL318"/>
    <mergeCell ref="AS318:AU318"/>
    <mergeCell ref="AS319:AU319"/>
    <mergeCell ref="B321:AV321"/>
    <mergeCell ref="O323:Q323"/>
    <mergeCell ref="S323:U323"/>
    <mergeCell ref="AS323:AU323"/>
    <mergeCell ref="O330:Q330"/>
    <mergeCell ref="AF330:AH330"/>
    <mergeCell ref="AJ330:AL330"/>
    <mergeCell ref="AS330:AU330"/>
    <mergeCell ref="O331:Q331"/>
    <mergeCell ref="AF331:AH331"/>
    <mergeCell ref="AJ331:AL331"/>
    <mergeCell ref="AS331:AU331"/>
    <mergeCell ref="O332:Q332"/>
    <mergeCell ref="AF332:AH332"/>
    <mergeCell ref="AJ332:AL332"/>
    <mergeCell ref="AS332:AU332"/>
    <mergeCell ref="O327:Q327"/>
    <mergeCell ref="AF327:AH327"/>
    <mergeCell ref="AJ327:AL327"/>
    <mergeCell ref="AS327:AU327"/>
    <mergeCell ref="O328:Q328"/>
    <mergeCell ref="AF328:AH328"/>
    <mergeCell ref="AJ328:AL328"/>
    <mergeCell ref="AS328:AU328"/>
    <mergeCell ref="O329:Q329"/>
    <mergeCell ref="AF329:AH329"/>
    <mergeCell ref="AJ329:AL329"/>
    <mergeCell ref="AS329:AU329"/>
    <mergeCell ref="O336:Q336"/>
    <mergeCell ref="AF336:AH336"/>
    <mergeCell ref="AJ336:AL336"/>
    <mergeCell ref="AS336:AU336"/>
    <mergeCell ref="O337:Q337"/>
    <mergeCell ref="AF337:AH337"/>
    <mergeCell ref="AJ337:AL337"/>
    <mergeCell ref="AS337:AU337"/>
    <mergeCell ref="O338:Q338"/>
    <mergeCell ref="AF338:AH338"/>
    <mergeCell ref="AJ338:AL338"/>
    <mergeCell ref="AS338:AU338"/>
    <mergeCell ref="O333:Q333"/>
    <mergeCell ref="AF333:AH333"/>
    <mergeCell ref="AJ333:AL333"/>
    <mergeCell ref="AS333:AU333"/>
    <mergeCell ref="O334:Q334"/>
    <mergeCell ref="AF334:AH334"/>
    <mergeCell ref="AJ334:AL334"/>
    <mergeCell ref="AS334:AU334"/>
    <mergeCell ref="O335:Q335"/>
    <mergeCell ref="AF335:AH335"/>
    <mergeCell ref="AJ335:AL335"/>
    <mergeCell ref="AS335:AU335"/>
    <mergeCell ref="O342:Q342"/>
    <mergeCell ref="AF342:AH342"/>
    <mergeCell ref="AJ342:AL342"/>
    <mergeCell ref="AS342:AU342"/>
    <mergeCell ref="O343:Q343"/>
    <mergeCell ref="AF343:AH343"/>
    <mergeCell ref="AJ343:AL343"/>
    <mergeCell ref="AS343:AU343"/>
    <mergeCell ref="O344:Q344"/>
    <mergeCell ref="AF344:AH344"/>
    <mergeCell ref="AJ344:AL344"/>
    <mergeCell ref="AS344:AU344"/>
    <mergeCell ref="O339:Q339"/>
    <mergeCell ref="AF339:AH339"/>
    <mergeCell ref="AJ339:AL339"/>
    <mergeCell ref="AS339:AU339"/>
    <mergeCell ref="O340:Q340"/>
    <mergeCell ref="AF340:AH340"/>
    <mergeCell ref="AJ340:AL340"/>
    <mergeCell ref="AS340:AU340"/>
    <mergeCell ref="O341:Q341"/>
    <mergeCell ref="AF341:AH341"/>
    <mergeCell ref="AJ341:AL341"/>
    <mergeCell ref="AS341:AU341"/>
    <mergeCell ref="O348:Q348"/>
    <mergeCell ref="AF348:AH348"/>
    <mergeCell ref="AJ348:AL348"/>
    <mergeCell ref="AS348:AU348"/>
    <mergeCell ref="O349:Q349"/>
    <mergeCell ref="AF349:AH349"/>
    <mergeCell ref="AJ349:AL349"/>
    <mergeCell ref="AS349:AU349"/>
    <mergeCell ref="O350:Q350"/>
    <mergeCell ref="AF350:AH350"/>
    <mergeCell ref="AJ350:AL350"/>
    <mergeCell ref="AS350:AU350"/>
    <mergeCell ref="O345:Q345"/>
    <mergeCell ref="AF345:AH345"/>
    <mergeCell ref="AJ345:AL345"/>
    <mergeCell ref="AS345:AU345"/>
    <mergeCell ref="O346:Q346"/>
    <mergeCell ref="AF346:AH346"/>
    <mergeCell ref="AJ346:AL346"/>
    <mergeCell ref="AS346:AU346"/>
    <mergeCell ref="O347:Q347"/>
    <mergeCell ref="AF347:AH347"/>
    <mergeCell ref="AJ347:AL347"/>
    <mergeCell ref="AS347:AU347"/>
    <mergeCell ref="AS357:AU357"/>
    <mergeCell ref="B359:AV359"/>
    <mergeCell ref="B360:AV360"/>
    <mergeCell ref="O354:Q354"/>
    <mergeCell ref="AF354:AH354"/>
    <mergeCell ref="AJ354:AL354"/>
    <mergeCell ref="AS354:AU354"/>
    <mergeCell ref="O355:Q355"/>
    <mergeCell ref="AF355:AH355"/>
    <mergeCell ref="AJ355:AL355"/>
    <mergeCell ref="AS355:AU355"/>
    <mergeCell ref="O356:Q356"/>
    <mergeCell ref="AF356:AH356"/>
    <mergeCell ref="AJ356:AL356"/>
    <mergeCell ref="AS356:AU356"/>
    <mergeCell ref="O351:Q351"/>
    <mergeCell ref="AF351:AH351"/>
    <mergeCell ref="AJ351:AL351"/>
    <mergeCell ref="AS351:AU351"/>
    <mergeCell ref="O352:Q352"/>
    <mergeCell ref="AF352:AH352"/>
    <mergeCell ref="AJ352:AL352"/>
    <mergeCell ref="AS352:AU352"/>
    <mergeCell ref="O353:Q353"/>
    <mergeCell ref="AF353:AH353"/>
    <mergeCell ref="AJ353:AL353"/>
    <mergeCell ref="AS353:AU353"/>
    <mergeCell ref="O362:Q362"/>
    <mergeCell ref="S362:V362"/>
    <mergeCell ref="AF362:AH362"/>
    <mergeCell ref="AJ362:AL362"/>
    <mergeCell ref="AS362:AU362"/>
    <mergeCell ref="O363:Q363"/>
    <mergeCell ref="S363:U363"/>
    <mergeCell ref="W363:Y363"/>
    <mergeCell ref="AA363:AC363"/>
    <mergeCell ref="AF363:AH363"/>
    <mergeCell ref="AJ363:AL363"/>
    <mergeCell ref="AS363:AU363"/>
    <mergeCell ref="AS364:AU364"/>
    <mergeCell ref="B366:AV366"/>
    <mergeCell ref="O368:Q368"/>
    <mergeCell ref="S368:V368"/>
    <mergeCell ref="AF368:AH368"/>
    <mergeCell ref="AJ368:AL368"/>
    <mergeCell ref="AS368:AU368"/>
    <mergeCell ref="O369:Q369"/>
    <mergeCell ref="S369:U369"/>
    <mergeCell ref="W369:Y369"/>
    <mergeCell ref="AA369:AC369"/>
    <mergeCell ref="AF369:AH369"/>
    <mergeCell ref="AJ369:AL369"/>
    <mergeCell ref="AS369:AU369"/>
    <mergeCell ref="AS370:AU370"/>
    <mergeCell ref="O374:Q374"/>
    <mergeCell ref="S374:V374"/>
    <mergeCell ref="AF374:AH374"/>
    <mergeCell ref="AJ374:AL374"/>
    <mergeCell ref="O375:Q375"/>
    <mergeCell ref="S375:U375"/>
    <mergeCell ref="W375:Y375"/>
    <mergeCell ref="AA375:AC375"/>
    <mergeCell ref="AF375:AH375"/>
    <mergeCell ref="AJ375:AL375"/>
    <mergeCell ref="AS375:AU375"/>
    <mergeCell ref="B372:AV372"/>
    <mergeCell ref="AJ389:AL389"/>
    <mergeCell ref="AS389:AU389"/>
    <mergeCell ref="AS374:AU374"/>
    <mergeCell ref="AS376:AU376"/>
    <mergeCell ref="B378:AV378"/>
    <mergeCell ref="O380:Q380"/>
    <mergeCell ref="S380:V380"/>
    <mergeCell ref="AF380:AH380"/>
    <mergeCell ref="AJ380:AL380"/>
    <mergeCell ref="AS380:AU380"/>
    <mergeCell ref="O381:Q381"/>
    <mergeCell ref="S381:U381"/>
    <mergeCell ref="W381:Y381"/>
    <mergeCell ref="AA381:AC381"/>
    <mergeCell ref="AF381:AH381"/>
    <mergeCell ref="AJ381:AL381"/>
    <mergeCell ref="AS381:AU381"/>
    <mergeCell ref="AS383:AU383"/>
    <mergeCell ref="AS382:AU382"/>
    <mergeCell ref="O382:Q382"/>
    <mergeCell ref="S382:U382"/>
    <mergeCell ref="W382:Y382"/>
    <mergeCell ref="AA382:AC382"/>
    <mergeCell ref="AF382:AH382"/>
    <mergeCell ref="AJ382:AL382"/>
    <mergeCell ref="AS390:AU390"/>
    <mergeCell ref="B392:AV392"/>
    <mergeCell ref="O394:Q394"/>
    <mergeCell ref="S394:V394"/>
    <mergeCell ref="AF394:AH394"/>
    <mergeCell ref="AJ394:AL394"/>
    <mergeCell ref="AS394:AU394"/>
    <mergeCell ref="O395:Q395"/>
    <mergeCell ref="S395:U395"/>
    <mergeCell ref="W395:Y395"/>
    <mergeCell ref="AA395:AC395"/>
    <mergeCell ref="AF395:AH395"/>
    <mergeCell ref="AJ395:AL395"/>
    <mergeCell ref="AS395:AU395"/>
    <mergeCell ref="B385:AV385"/>
    <mergeCell ref="O387:Q387"/>
    <mergeCell ref="S387:V387"/>
    <mergeCell ref="AF387:AH387"/>
    <mergeCell ref="AJ387:AL387"/>
    <mergeCell ref="AS387:AU387"/>
    <mergeCell ref="O388:Q388"/>
    <mergeCell ref="S388:U388"/>
    <mergeCell ref="W388:Y388"/>
    <mergeCell ref="AA388:AC388"/>
    <mergeCell ref="AF388:AH388"/>
    <mergeCell ref="AJ388:AL388"/>
    <mergeCell ref="AS388:AU388"/>
    <mergeCell ref="O389:Q389"/>
    <mergeCell ref="S389:U389"/>
    <mergeCell ref="W389:Y389"/>
    <mergeCell ref="AA389:AC389"/>
    <mergeCell ref="AF389:AH389"/>
    <mergeCell ref="AS397:AU397"/>
    <mergeCell ref="O396:Q396"/>
    <mergeCell ref="S396:U396"/>
    <mergeCell ref="W396:Y396"/>
    <mergeCell ref="AA396:AC396"/>
    <mergeCell ref="AF396:AH396"/>
    <mergeCell ref="AJ396:AL396"/>
    <mergeCell ref="AS396:AU396"/>
    <mergeCell ref="B399:AV399"/>
    <mergeCell ref="O401:Q401"/>
    <mergeCell ref="S401:V401"/>
    <mergeCell ref="AF401:AH401"/>
    <mergeCell ref="AJ401:AL401"/>
    <mergeCell ref="AS401:AU401"/>
    <mergeCell ref="O402:Q402"/>
    <mergeCell ref="S402:U402"/>
    <mergeCell ref="W402:Y402"/>
    <mergeCell ref="AA402:AC402"/>
    <mergeCell ref="AF402:AH402"/>
    <mergeCell ref="AJ402:AL402"/>
    <mergeCell ref="AS402:AU402"/>
    <mergeCell ref="O403:Q403"/>
    <mergeCell ref="S403:U403"/>
    <mergeCell ref="W403:Y403"/>
    <mergeCell ref="AA403:AC403"/>
    <mergeCell ref="AF403:AH403"/>
    <mergeCell ref="AJ403:AL403"/>
    <mergeCell ref="AS403:AU403"/>
    <mergeCell ref="AS404:AU404"/>
    <mergeCell ref="B406:AV406"/>
    <mergeCell ref="B407:AV407"/>
    <mergeCell ref="O409:Q409"/>
    <mergeCell ref="S409:V409"/>
    <mergeCell ref="AF409:AH409"/>
    <mergeCell ref="AJ409:AL409"/>
    <mergeCell ref="AS409:AU409"/>
    <mergeCell ref="O410:Q410"/>
    <mergeCell ref="S410:U410"/>
    <mergeCell ref="W410:Y410"/>
    <mergeCell ref="AA410:AC410"/>
    <mergeCell ref="AF410:AH410"/>
    <mergeCell ref="AJ410:AL410"/>
    <mergeCell ref="AS410:AU410"/>
    <mergeCell ref="AS411:AU411"/>
    <mergeCell ref="B413:AV413"/>
    <mergeCell ref="O415:Q415"/>
    <mergeCell ref="S415:V415"/>
    <mergeCell ref="AF415:AH415"/>
    <mergeCell ref="AJ415:AL415"/>
    <mergeCell ref="AS415:AU415"/>
    <mergeCell ref="O416:Q416"/>
    <mergeCell ref="S416:U416"/>
    <mergeCell ref="W416:Y416"/>
    <mergeCell ref="AA416:AC416"/>
    <mergeCell ref="AF416:AH416"/>
    <mergeCell ref="AJ416:AL416"/>
    <mergeCell ref="AS416:AU416"/>
    <mergeCell ref="AS417:AU417"/>
    <mergeCell ref="B419:AV419"/>
    <mergeCell ref="O421:Q421"/>
    <mergeCell ref="S421:V421"/>
    <mergeCell ref="AF421:AH421"/>
    <mergeCell ref="AJ421:AL421"/>
    <mergeCell ref="AS421:AU421"/>
    <mergeCell ref="O422:Q422"/>
    <mergeCell ref="S422:U422"/>
    <mergeCell ref="W422:Y422"/>
    <mergeCell ref="AA422:AC422"/>
    <mergeCell ref="AF422:AH422"/>
    <mergeCell ref="AJ422:AL422"/>
    <mergeCell ref="AS422:AU422"/>
    <mergeCell ref="AS423:AU423"/>
    <mergeCell ref="B425:AV425"/>
    <mergeCell ref="O427:Q427"/>
    <mergeCell ref="S427:V427"/>
    <mergeCell ref="AF427:AH427"/>
    <mergeCell ref="AJ427:AL427"/>
    <mergeCell ref="AS427:AU427"/>
    <mergeCell ref="O428:Q428"/>
    <mergeCell ref="S428:U428"/>
    <mergeCell ref="W428:Y428"/>
    <mergeCell ref="AA428:AC428"/>
    <mergeCell ref="AF428:AH428"/>
    <mergeCell ref="AJ428:AL428"/>
    <mergeCell ref="AS428:AU428"/>
    <mergeCell ref="AF532:AH532"/>
    <mergeCell ref="AJ532:AL532"/>
    <mergeCell ref="AS532:AU532"/>
    <mergeCell ref="AS429:AU429"/>
    <mergeCell ref="B431:AV431"/>
    <mergeCell ref="O433:Q433"/>
    <mergeCell ref="S433:V433"/>
    <mergeCell ref="AF433:AH433"/>
    <mergeCell ref="AJ433:AL433"/>
    <mergeCell ref="AS433:AU433"/>
    <mergeCell ref="O434:Q434"/>
    <mergeCell ref="S434:U434"/>
    <mergeCell ref="W434:Y434"/>
    <mergeCell ref="AA434:AC434"/>
    <mergeCell ref="AF434:AH434"/>
    <mergeCell ref="AJ434:AL434"/>
    <mergeCell ref="AS434:AU434"/>
    <mergeCell ref="AS435:AU435"/>
    <mergeCell ref="B437:AV437"/>
    <mergeCell ref="B438:AV438"/>
    <mergeCell ref="AJ453:AL453"/>
    <mergeCell ref="AS453:AU453"/>
    <mergeCell ref="AS455:AU455"/>
    <mergeCell ref="O454:Q454"/>
    <mergeCell ref="S454:U454"/>
    <mergeCell ref="W454:Y454"/>
    <mergeCell ref="AA454:AC454"/>
    <mergeCell ref="AF454:AH454"/>
    <mergeCell ref="AJ454:AL454"/>
    <mergeCell ref="AS454:AU454"/>
    <mergeCell ref="B457:AV457"/>
    <mergeCell ref="O459:Q459"/>
    <mergeCell ref="AS539:AU539"/>
    <mergeCell ref="O535:Q535"/>
    <mergeCell ref="S535:U535"/>
    <mergeCell ref="W535:Y535"/>
    <mergeCell ref="AA535:AC535"/>
    <mergeCell ref="AF535:AH535"/>
    <mergeCell ref="AJ535:AL535"/>
    <mergeCell ref="AS535:AU535"/>
    <mergeCell ref="O536:Q536"/>
    <mergeCell ref="S536:U536"/>
    <mergeCell ref="W536:Y536"/>
    <mergeCell ref="AA536:AC536"/>
    <mergeCell ref="AF536:AH536"/>
    <mergeCell ref="AJ536:AL536"/>
    <mergeCell ref="AS536:AU536"/>
    <mergeCell ref="O440:Q440"/>
    <mergeCell ref="S440:V440"/>
    <mergeCell ref="AF440:AH440"/>
    <mergeCell ref="AJ440:AL440"/>
    <mergeCell ref="AS440:AU440"/>
    <mergeCell ref="O441:Q441"/>
    <mergeCell ref="S441:U441"/>
    <mergeCell ref="W441:Y441"/>
    <mergeCell ref="AA441:AC441"/>
    <mergeCell ref="AF441:AH441"/>
    <mergeCell ref="AJ441:AL441"/>
    <mergeCell ref="AS441:AU441"/>
    <mergeCell ref="AS442:AU442"/>
    <mergeCell ref="B529:AV529"/>
    <mergeCell ref="B530:AV530"/>
    <mergeCell ref="O532:Q532"/>
    <mergeCell ref="S532:V532"/>
    <mergeCell ref="O533:Q533"/>
    <mergeCell ref="S533:U533"/>
    <mergeCell ref="W533:Y533"/>
    <mergeCell ref="AA533:AC533"/>
    <mergeCell ref="AF533:AH533"/>
    <mergeCell ref="AJ533:AL533"/>
    <mergeCell ref="AS533:AU533"/>
    <mergeCell ref="O537:Q537"/>
    <mergeCell ref="S537:U537"/>
    <mergeCell ref="W537:Y537"/>
    <mergeCell ref="AA537:AC537"/>
    <mergeCell ref="AF537:AH537"/>
    <mergeCell ref="AJ537:AL537"/>
    <mergeCell ref="AS537:AU537"/>
    <mergeCell ref="O538:Q538"/>
    <mergeCell ref="S538:U538"/>
    <mergeCell ref="W538:Y538"/>
    <mergeCell ref="AA538:AC538"/>
    <mergeCell ref="AF538:AH538"/>
    <mergeCell ref="AJ538:AL538"/>
    <mergeCell ref="AS538:AU538"/>
    <mergeCell ref="O534:Q534"/>
    <mergeCell ref="S534:U534"/>
    <mergeCell ref="W534:Y534"/>
    <mergeCell ref="AA534:AC534"/>
    <mergeCell ref="AF534:AH534"/>
    <mergeCell ref="AJ534:AL534"/>
    <mergeCell ref="AS534:AU534"/>
    <mergeCell ref="B541:AV541"/>
    <mergeCell ref="O543:Q543"/>
    <mergeCell ref="S543:V543"/>
    <mergeCell ref="AF543:AH543"/>
    <mergeCell ref="AJ543:AL543"/>
    <mergeCell ref="AS543:AU543"/>
    <mergeCell ref="O544:Q544"/>
    <mergeCell ref="S544:U544"/>
    <mergeCell ref="W544:Y544"/>
    <mergeCell ref="AA544:AC544"/>
    <mergeCell ref="AF544:AH544"/>
    <mergeCell ref="AJ544:AL544"/>
    <mergeCell ref="AS544:AU544"/>
    <mergeCell ref="O545:Q545"/>
    <mergeCell ref="S545:U545"/>
    <mergeCell ref="W545:Y545"/>
    <mergeCell ref="AA545:AC545"/>
    <mergeCell ref="AF545:AH545"/>
    <mergeCell ref="AJ545:AL545"/>
    <mergeCell ref="AS545:AU545"/>
    <mergeCell ref="AN543:AP543"/>
    <mergeCell ref="AN544:AP544"/>
    <mergeCell ref="AA543:AC543"/>
    <mergeCell ref="O546:Q546"/>
    <mergeCell ref="S546:U546"/>
    <mergeCell ref="W546:Y546"/>
    <mergeCell ref="AA546:AC546"/>
    <mergeCell ref="AF546:AH546"/>
    <mergeCell ref="AJ546:AL546"/>
    <mergeCell ref="AS546:AU546"/>
    <mergeCell ref="O547:Q547"/>
    <mergeCell ref="S547:U547"/>
    <mergeCell ref="W547:Y547"/>
    <mergeCell ref="AA547:AC547"/>
    <mergeCell ref="AF547:AH547"/>
    <mergeCell ref="AJ547:AL547"/>
    <mergeCell ref="AS547:AU547"/>
    <mergeCell ref="O548:Q548"/>
    <mergeCell ref="S548:U548"/>
    <mergeCell ref="W548:Y548"/>
    <mergeCell ref="AA548:AC548"/>
    <mergeCell ref="AF548:AH548"/>
    <mergeCell ref="AJ548:AL548"/>
    <mergeCell ref="AS548:AU548"/>
    <mergeCell ref="S556:U556"/>
    <mergeCell ref="AA556:AC556"/>
    <mergeCell ref="O561:Q561"/>
    <mergeCell ref="S561:U561"/>
    <mergeCell ref="W561:Y561"/>
    <mergeCell ref="AA561:AC561"/>
    <mergeCell ref="AF561:AH561"/>
    <mergeCell ref="AJ561:AL561"/>
    <mergeCell ref="AS561:AU561"/>
    <mergeCell ref="O549:Q549"/>
    <mergeCell ref="S549:U549"/>
    <mergeCell ref="W549:Y549"/>
    <mergeCell ref="AA549:AC549"/>
    <mergeCell ref="AF549:AH549"/>
    <mergeCell ref="AJ549:AL549"/>
    <mergeCell ref="AS549:AU549"/>
    <mergeCell ref="AS550:AU550"/>
    <mergeCell ref="B552:AV552"/>
    <mergeCell ref="B553:AV553"/>
    <mergeCell ref="S555:V555"/>
    <mergeCell ref="AS555:AU555"/>
    <mergeCell ref="B556:M556"/>
    <mergeCell ref="D555:K555"/>
    <mergeCell ref="O556:R556"/>
    <mergeCell ref="O555:R555"/>
    <mergeCell ref="W555:Z555"/>
    <mergeCell ref="W556:Z556"/>
    <mergeCell ref="AE556:AI556"/>
    <mergeCell ref="AS556:AW556"/>
    <mergeCell ref="B558:M558"/>
    <mergeCell ref="O558:R558"/>
    <mergeCell ref="S558:U558"/>
    <mergeCell ref="W558:Z558"/>
    <mergeCell ref="AA558:AC558"/>
    <mergeCell ref="AE558:AI558"/>
    <mergeCell ref="AS558:AW558"/>
    <mergeCell ref="B560:M560"/>
    <mergeCell ref="O560:R560"/>
    <mergeCell ref="S560:U560"/>
    <mergeCell ref="W560:Z560"/>
    <mergeCell ref="AA560:AC560"/>
    <mergeCell ref="AE560:AI560"/>
    <mergeCell ref="AS560:AW560"/>
    <mergeCell ref="AS573:AU573"/>
    <mergeCell ref="D573:K573"/>
    <mergeCell ref="O573:R573"/>
    <mergeCell ref="S573:V573"/>
    <mergeCell ref="W573:Z573"/>
    <mergeCell ref="AS562:AW562"/>
    <mergeCell ref="B574:M574"/>
    <mergeCell ref="O574:R574"/>
    <mergeCell ref="S574:U574"/>
    <mergeCell ref="W574:Z574"/>
    <mergeCell ref="AA574:AC574"/>
    <mergeCell ref="AE574:AI574"/>
    <mergeCell ref="AS574:AW574"/>
    <mergeCell ref="B564:AV564"/>
    <mergeCell ref="B565:AV565"/>
    <mergeCell ref="O567:Q567"/>
    <mergeCell ref="S567:V567"/>
    <mergeCell ref="AF567:AH567"/>
    <mergeCell ref="AJ567:AL567"/>
    <mergeCell ref="AS567:AU567"/>
    <mergeCell ref="O568:Q568"/>
    <mergeCell ref="S568:U568"/>
    <mergeCell ref="W568:Y568"/>
    <mergeCell ref="AA568:AC568"/>
    <mergeCell ref="AF568:AH568"/>
    <mergeCell ref="AJ568:AL568"/>
    <mergeCell ref="AS568:AU568"/>
    <mergeCell ref="AS569:AU569"/>
    <mergeCell ref="B571:AV571"/>
    <mergeCell ref="AS580:AW580"/>
    <mergeCell ref="B582:AV582"/>
    <mergeCell ref="B583:AV583"/>
    <mergeCell ref="B576:M576"/>
    <mergeCell ref="O576:R576"/>
    <mergeCell ref="S576:U576"/>
    <mergeCell ref="W576:Z576"/>
    <mergeCell ref="AA576:AC576"/>
    <mergeCell ref="AE576:AI576"/>
    <mergeCell ref="AS576:AW576"/>
    <mergeCell ref="B578:M578"/>
    <mergeCell ref="O578:R578"/>
    <mergeCell ref="S578:U578"/>
    <mergeCell ref="W578:Z578"/>
    <mergeCell ref="AA578:AC578"/>
    <mergeCell ref="AE578:AI578"/>
    <mergeCell ref="AS578:AW578"/>
    <mergeCell ref="O579:Q579"/>
    <mergeCell ref="S579:U579"/>
    <mergeCell ref="W579:Y579"/>
    <mergeCell ref="AA579:AC579"/>
    <mergeCell ref="AF579:AH579"/>
    <mergeCell ref="AJ579:AL579"/>
    <mergeCell ref="AS579:AU579"/>
    <mergeCell ref="D585:K585"/>
    <mergeCell ref="O585:R585"/>
    <mergeCell ref="S585:V585"/>
    <mergeCell ref="W585:Z585"/>
    <mergeCell ref="AS585:AU585"/>
    <mergeCell ref="B586:M586"/>
    <mergeCell ref="O586:R586"/>
    <mergeCell ref="S586:U586"/>
    <mergeCell ref="W586:Z586"/>
    <mergeCell ref="AA586:AC586"/>
    <mergeCell ref="AE586:AI586"/>
    <mergeCell ref="AS586:AW586"/>
    <mergeCell ref="B588:M588"/>
    <mergeCell ref="O588:R588"/>
    <mergeCell ref="S588:U588"/>
    <mergeCell ref="W588:Z588"/>
    <mergeCell ref="AA588:AC588"/>
    <mergeCell ref="AE588:AI588"/>
    <mergeCell ref="AS588:AW588"/>
    <mergeCell ref="B590:M590"/>
    <mergeCell ref="O590:R590"/>
    <mergeCell ref="S590:U590"/>
    <mergeCell ref="W590:Z590"/>
    <mergeCell ref="AA590:AC590"/>
    <mergeCell ref="AE590:AI590"/>
    <mergeCell ref="AS590:AW590"/>
    <mergeCell ref="O591:Q591"/>
    <mergeCell ref="S591:U591"/>
    <mergeCell ref="W591:Y591"/>
    <mergeCell ref="AA591:AC591"/>
    <mergeCell ref="AF591:AH591"/>
    <mergeCell ref="AJ591:AL591"/>
    <mergeCell ref="AS591:AU591"/>
    <mergeCell ref="AS592:AW592"/>
    <mergeCell ref="B594:AV594"/>
    <mergeCell ref="B595:AV595"/>
    <mergeCell ref="B624:AV624"/>
    <mergeCell ref="B625:AV625"/>
    <mergeCell ref="D627:K627"/>
    <mergeCell ref="O627:R627"/>
    <mergeCell ref="S627:V627"/>
    <mergeCell ref="W627:Z627"/>
    <mergeCell ref="AS627:AU627"/>
    <mergeCell ref="B628:M628"/>
    <mergeCell ref="O628:R628"/>
    <mergeCell ref="S628:U628"/>
    <mergeCell ref="W628:Z628"/>
    <mergeCell ref="AA628:AC628"/>
    <mergeCell ref="AS628:AW628"/>
    <mergeCell ref="B630:M630"/>
    <mergeCell ref="O630:R630"/>
    <mergeCell ref="S630:U630"/>
    <mergeCell ref="W630:Z630"/>
    <mergeCell ref="AA630:AC630"/>
    <mergeCell ref="AE630:AI630"/>
    <mergeCell ref="AS630:AW630"/>
    <mergeCell ref="B632:M632"/>
    <mergeCell ref="O632:R632"/>
    <mergeCell ref="S632:U632"/>
    <mergeCell ref="W632:Z632"/>
    <mergeCell ref="AA632:AC632"/>
    <mergeCell ref="AE632:AI632"/>
    <mergeCell ref="AS632:AW632"/>
    <mergeCell ref="AE628:AJ628"/>
    <mergeCell ref="AS633:AW633"/>
    <mergeCell ref="B635:AV635"/>
    <mergeCell ref="D637:K637"/>
    <mergeCell ref="O637:R637"/>
    <mergeCell ref="S637:V637"/>
    <mergeCell ref="W637:Z637"/>
    <mergeCell ref="AS637:AU637"/>
    <mergeCell ref="B638:M638"/>
    <mergeCell ref="O638:R638"/>
    <mergeCell ref="S638:U638"/>
    <mergeCell ref="AA638:AC638"/>
    <mergeCell ref="AE638:AJ638"/>
    <mergeCell ref="B639:M639"/>
    <mergeCell ref="B640:M640"/>
    <mergeCell ref="B641:M641"/>
    <mergeCell ref="B642:M642"/>
    <mergeCell ref="O639:R639"/>
    <mergeCell ref="O640:R640"/>
    <mergeCell ref="O641:R641"/>
    <mergeCell ref="O642:R642"/>
    <mergeCell ref="AE639:AJ639"/>
    <mergeCell ref="AE640:AJ640"/>
    <mergeCell ref="AE641:AJ641"/>
    <mergeCell ref="AE642:AJ642"/>
    <mergeCell ref="W638:Z642"/>
    <mergeCell ref="AS638:AW642"/>
    <mergeCell ref="AR638:AR642"/>
    <mergeCell ref="B644:M644"/>
    <mergeCell ref="O644:R644"/>
    <mergeCell ref="S644:U644"/>
    <mergeCell ref="W644:Z648"/>
    <mergeCell ref="AA644:AC644"/>
    <mergeCell ref="AE644:AJ644"/>
    <mergeCell ref="AR644:AR648"/>
    <mergeCell ref="AS644:AW648"/>
    <mergeCell ref="B645:M645"/>
    <mergeCell ref="O645:R645"/>
    <mergeCell ref="AE645:AJ645"/>
    <mergeCell ref="B646:M646"/>
    <mergeCell ref="O646:R646"/>
    <mergeCell ref="AE646:AJ646"/>
    <mergeCell ref="B647:M647"/>
    <mergeCell ref="O647:R647"/>
    <mergeCell ref="AE647:AJ647"/>
    <mergeCell ref="B648:M648"/>
    <mergeCell ref="O648:R648"/>
    <mergeCell ref="AE648:AJ648"/>
    <mergeCell ref="B650:M650"/>
    <mergeCell ref="O650:R650"/>
    <mergeCell ref="S650:U650"/>
    <mergeCell ref="W650:Z654"/>
    <mergeCell ref="AA650:AC650"/>
    <mergeCell ref="AE650:AJ650"/>
    <mergeCell ref="AR650:AR654"/>
    <mergeCell ref="AS650:AW654"/>
    <mergeCell ref="B651:M651"/>
    <mergeCell ref="O651:R651"/>
    <mergeCell ref="AE651:AJ651"/>
    <mergeCell ref="B652:M652"/>
    <mergeCell ref="O652:R652"/>
    <mergeCell ref="AE652:AJ652"/>
    <mergeCell ref="B653:M653"/>
    <mergeCell ref="O653:R653"/>
    <mergeCell ref="AE653:AJ653"/>
    <mergeCell ref="AE654:AJ654"/>
    <mergeCell ref="B654:M654"/>
    <mergeCell ref="O654:R654"/>
    <mergeCell ref="B659:AV659"/>
    <mergeCell ref="D661:K661"/>
    <mergeCell ref="O661:R661"/>
    <mergeCell ref="S661:V661"/>
    <mergeCell ref="W661:Z661"/>
    <mergeCell ref="AS661:AU661"/>
    <mergeCell ref="B656:M656"/>
    <mergeCell ref="O656:R656"/>
    <mergeCell ref="S656:U656"/>
    <mergeCell ref="W656:Z656"/>
    <mergeCell ref="AA656:AC656"/>
    <mergeCell ref="AE656:AI656"/>
    <mergeCell ref="AS656:AW656"/>
    <mergeCell ref="AS657:AW657"/>
    <mergeCell ref="B662:M662"/>
    <mergeCell ref="O662:R662"/>
    <mergeCell ref="S662:U662"/>
    <mergeCell ref="W662:Z666"/>
    <mergeCell ref="AA662:AC662"/>
    <mergeCell ref="AE662:AJ662"/>
    <mergeCell ref="AR662:AR666"/>
    <mergeCell ref="AS662:AW666"/>
    <mergeCell ref="B663:M663"/>
    <mergeCell ref="O663:R663"/>
    <mergeCell ref="AE663:AJ663"/>
    <mergeCell ref="B664:M664"/>
    <mergeCell ref="O664:R664"/>
    <mergeCell ref="AE664:AJ664"/>
    <mergeCell ref="B665:M665"/>
    <mergeCell ref="O665:R665"/>
    <mergeCell ref="AE665:AJ665"/>
    <mergeCell ref="B666:M666"/>
    <mergeCell ref="O666:R666"/>
    <mergeCell ref="AE666:AJ666"/>
    <mergeCell ref="B668:M668"/>
    <mergeCell ref="O668:R668"/>
    <mergeCell ref="S668:U668"/>
    <mergeCell ref="W668:Z672"/>
    <mergeCell ref="AA668:AC668"/>
    <mergeCell ref="AE668:AJ668"/>
    <mergeCell ref="AR668:AR672"/>
    <mergeCell ref="AS668:AW672"/>
    <mergeCell ref="B669:M669"/>
    <mergeCell ref="O669:R669"/>
    <mergeCell ref="AE669:AJ669"/>
    <mergeCell ref="B670:M670"/>
    <mergeCell ref="O670:R670"/>
    <mergeCell ref="AE670:AJ670"/>
    <mergeCell ref="B671:M671"/>
    <mergeCell ref="O671:R671"/>
    <mergeCell ref="AE671:AJ671"/>
    <mergeCell ref="B672:M672"/>
    <mergeCell ref="O672:R672"/>
    <mergeCell ref="AE672:AJ672"/>
    <mergeCell ref="B680:M680"/>
    <mergeCell ref="O680:R680"/>
    <mergeCell ref="S680:U680"/>
    <mergeCell ref="W680:Z680"/>
    <mergeCell ref="AA680:AC680"/>
    <mergeCell ref="AE680:AI680"/>
    <mergeCell ref="AS680:AW680"/>
    <mergeCell ref="AS681:AW681"/>
    <mergeCell ref="AR674:AR678"/>
    <mergeCell ref="AS674:AW678"/>
    <mergeCell ref="B675:M675"/>
    <mergeCell ref="O675:R675"/>
    <mergeCell ref="AE675:AJ675"/>
    <mergeCell ref="B676:M676"/>
    <mergeCell ref="O676:R676"/>
    <mergeCell ref="AE676:AJ676"/>
    <mergeCell ref="B677:M677"/>
    <mergeCell ref="O677:R677"/>
    <mergeCell ref="AE677:AJ677"/>
    <mergeCell ref="B678:M678"/>
    <mergeCell ref="O678:R678"/>
    <mergeCell ref="AE678:AJ678"/>
    <mergeCell ref="B674:M674"/>
    <mergeCell ref="O674:R674"/>
    <mergeCell ref="S674:U674"/>
    <mergeCell ref="W674:Z678"/>
    <mergeCell ref="AA674:AC674"/>
    <mergeCell ref="AE674:AJ674"/>
    <mergeCell ref="AF495:AH495"/>
    <mergeCell ref="AJ495:AL495"/>
    <mergeCell ref="AS495:AU495"/>
    <mergeCell ref="O472:Q472"/>
    <mergeCell ref="S472:U472"/>
    <mergeCell ref="W472:Y472"/>
    <mergeCell ref="AA472:AC472"/>
    <mergeCell ref="AF472:AH472"/>
    <mergeCell ref="AJ472:AL472"/>
    <mergeCell ref="AS472:AU472"/>
    <mergeCell ref="AS473:AU473"/>
    <mergeCell ref="B475:AV475"/>
    <mergeCell ref="O477:Q477"/>
    <mergeCell ref="S477:V477"/>
    <mergeCell ref="AF477:AH477"/>
    <mergeCell ref="AJ477:AL477"/>
    <mergeCell ref="AS477:AU477"/>
    <mergeCell ref="O478:Q478"/>
    <mergeCell ref="S478:U478"/>
    <mergeCell ref="W478:Y478"/>
    <mergeCell ref="AA478:AC478"/>
    <mergeCell ref="AF478:AH478"/>
    <mergeCell ref="AJ478:AL478"/>
    <mergeCell ref="AS478:AU478"/>
    <mergeCell ref="AS497:AU497"/>
    <mergeCell ref="B499:AV499"/>
    <mergeCell ref="AS501:AU501"/>
    <mergeCell ref="O502:Q502"/>
    <mergeCell ref="S502:U502"/>
    <mergeCell ref="W502:Y502"/>
    <mergeCell ref="AA502:AC502"/>
    <mergeCell ref="AF502:AH502"/>
    <mergeCell ref="AJ502:AL502"/>
    <mergeCell ref="AS502:AU502"/>
    <mergeCell ref="AS479:AU479"/>
    <mergeCell ref="B481:AV481"/>
    <mergeCell ref="O483:Q483"/>
    <mergeCell ref="S483:V483"/>
    <mergeCell ref="AF483:AH483"/>
    <mergeCell ref="AJ483:AL483"/>
    <mergeCell ref="AS483:AU483"/>
    <mergeCell ref="O484:Q484"/>
    <mergeCell ref="S484:U484"/>
    <mergeCell ref="W484:Y484"/>
    <mergeCell ref="AA484:AC484"/>
    <mergeCell ref="AF484:AH484"/>
    <mergeCell ref="AJ484:AL484"/>
    <mergeCell ref="AS484:AU484"/>
    <mergeCell ref="AS485:AU485"/>
    <mergeCell ref="B493:AV493"/>
    <mergeCell ref="O495:Q495"/>
    <mergeCell ref="S495:V495"/>
    <mergeCell ref="AA514:AC514"/>
    <mergeCell ref="AF514:AH514"/>
    <mergeCell ref="AJ514:AL514"/>
    <mergeCell ref="AS514:AU514"/>
    <mergeCell ref="AS503:AU503"/>
    <mergeCell ref="B487:AV487"/>
    <mergeCell ref="O489:Q489"/>
    <mergeCell ref="S489:V489"/>
    <mergeCell ref="AF489:AH489"/>
    <mergeCell ref="AJ489:AL489"/>
    <mergeCell ref="AS489:AU489"/>
    <mergeCell ref="O490:Q490"/>
    <mergeCell ref="S490:U490"/>
    <mergeCell ref="W490:Y490"/>
    <mergeCell ref="AA490:AC490"/>
    <mergeCell ref="AF490:AH490"/>
    <mergeCell ref="AJ490:AL490"/>
    <mergeCell ref="AS490:AU490"/>
    <mergeCell ref="AS491:AU491"/>
    <mergeCell ref="B505:AV505"/>
    <mergeCell ref="O507:Q507"/>
    <mergeCell ref="S507:V507"/>
    <mergeCell ref="AF507:AH507"/>
    <mergeCell ref="AJ507:AL507"/>
    <mergeCell ref="AS507:AU507"/>
    <mergeCell ref="O496:Q496"/>
    <mergeCell ref="S496:U496"/>
    <mergeCell ref="W496:Y496"/>
    <mergeCell ref="AA496:AC496"/>
    <mergeCell ref="AF496:AH496"/>
    <mergeCell ref="AJ496:AL496"/>
    <mergeCell ref="AS496:AU496"/>
    <mergeCell ref="AS515:AU515"/>
    <mergeCell ref="B517:AV517"/>
    <mergeCell ref="O519:Q519"/>
    <mergeCell ref="S519:V519"/>
    <mergeCell ref="AF519:AH519"/>
    <mergeCell ref="AJ519:AL519"/>
    <mergeCell ref="AS519:AU519"/>
    <mergeCell ref="O520:Q520"/>
    <mergeCell ref="S520:U520"/>
    <mergeCell ref="W520:Y520"/>
    <mergeCell ref="AA520:AC520"/>
    <mergeCell ref="AF520:AH520"/>
    <mergeCell ref="AJ520:AL520"/>
    <mergeCell ref="AS520:AU520"/>
    <mergeCell ref="AS521:AU521"/>
    <mergeCell ref="O508:Q508"/>
    <mergeCell ref="S508:U508"/>
    <mergeCell ref="W508:Y508"/>
    <mergeCell ref="AA508:AC508"/>
    <mergeCell ref="AF508:AH508"/>
    <mergeCell ref="AJ508:AL508"/>
    <mergeCell ref="AS508:AU508"/>
    <mergeCell ref="AS509:AU509"/>
    <mergeCell ref="B511:AV511"/>
    <mergeCell ref="O513:Q513"/>
    <mergeCell ref="S513:V513"/>
    <mergeCell ref="AF513:AH513"/>
    <mergeCell ref="AJ513:AL513"/>
    <mergeCell ref="AS513:AU513"/>
    <mergeCell ref="O514:Q514"/>
    <mergeCell ref="S514:U514"/>
    <mergeCell ref="W514:Y514"/>
  </mergeCells>
  <printOptions horizontalCentered="1"/>
  <pageMargins left="0.59055118110236227" right="0.39370078740157483" top="0.78740157480314965" bottom="0.59055118110236227" header="0.11811023622047245" footer="0.11811023622047245"/>
  <pageSetup paperSize="9" scale="66" firstPageNumber="0" fitToHeight="0" orientation="portrait" r:id="rId1"/>
  <headerFooter alignWithMargins="0">
    <oddFooter>&amp;CPágina &amp;P de &amp;N</oddFooter>
  </headerFooter>
  <rowBreaks count="6" manualBreakCount="6">
    <brk id="80" max="49" man="1"/>
    <brk id="158" max="49" man="1"/>
    <brk id="237" max="49" man="1"/>
    <brk id="317" max="49" man="1"/>
    <brk id="551" max="49" man="1"/>
    <brk id="599" max="4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2"/>
  <sheetViews>
    <sheetView tabSelected="1" view="pageBreakPreview" topLeftCell="A5" zoomScaleNormal="100" zoomScaleSheetLayoutView="100" workbookViewId="0">
      <selection activeCell="E14" sqref="E14"/>
    </sheetView>
  </sheetViews>
  <sheetFormatPr defaultColWidth="8.375" defaultRowHeight="6.75" customHeight="1"/>
  <cols>
    <col min="1" max="1" width="4.25" style="105" customWidth="1"/>
    <col min="2" max="2" width="19.375" style="105" customWidth="1"/>
    <col min="3" max="3" width="10.625" style="105" customWidth="1"/>
    <col min="4" max="4" width="15.875" style="105" customWidth="1"/>
    <col min="5" max="5" width="10.25" style="105" customWidth="1"/>
    <col min="6" max="6" width="7.375" style="106" customWidth="1"/>
    <col min="7" max="7" width="10.25" style="105" bestFit="1" customWidth="1"/>
    <col min="8" max="8" width="10.75" style="105" customWidth="1"/>
    <col min="9" max="9" width="10.375" style="105" customWidth="1"/>
    <col min="10" max="10" width="10.125" style="105" customWidth="1"/>
    <col min="11" max="11" width="9.75" style="105" customWidth="1"/>
    <col min="12" max="12" width="10.5" style="105" customWidth="1"/>
    <col min="13" max="13" width="10.25" style="105" customWidth="1"/>
    <col min="14" max="14" width="10.875" style="105" customWidth="1"/>
    <col min="15" max="16384" width="8.375" style="105"/>
  </cols>
  <sheetData>
    <row r="2" spans="1:14" ht="15.75" customHeight="1">
      <c r="A2" s="314" t="s">
        <v>330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</row>
    <row r="3" spans="1:14" ht="15.75" customHeight="1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</row>
    <row r="4" spans="1:14" ht="24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</row>
    <row r="5" spans="1:14" ht="20.100000000000001" customHeight="1"/>
    <row r="6" spans="1:14" ht="20.100000000000001" customHeight="1">
      <c r="A6" s="252" t="s">
        <v>327</v>
      </c>
      <c r="B6" s="108"/>
      <c r="C6" s="109"/>
      <c r="D6" s="110"/>
      <c r="E6" s="111"/>
      <c r="F6" s="112"/>
      <c r="G6" s="113"/>
      <c r="H6" s="114"/>
      <c r="I6" s="115"/>
    </row>
    <row r="7" spans="1:14" ht="20.100000000000001" customHeight="1">
      <c r="A7" s="252" t="s">
        <v>329</v>
      </c>
      <c r="B7" s="108"/>
      <c r="C7" s="109"/>
      <c r="D7" s="110"/>
      <c r="E7" s="111"/>
      <c r="F7" s="113"/>
      <c r="G7" s="115"/>
      <c r="H7" s="116"/>
      <c r="I7" s="115"/>
    </row>
    <row r="8" spans="1:14" ht="17.25" customHeight="1" thickBot="1">
      <c r="A8" s="252" t="s">
        <v>328</v>
      </c>
      <c r="B8" s="108"/>
      <c r="C8" s="109"/>
      <c r="D8" s="107"/>
      <c r="E8" s="111"/>
      <c r="F8" s="113"/>
      <c r="G8" s="115"/>
      <c r="H8" s="116"/>
      <c r="I8" s="117"/>
      <c r="K8" s="118"/>
      <c r="M8" s="333" t="str">
        <f>Memória!AR5</f>
        <v>DATA: 25/06/2020</v>
      </c>
      <c r="N8" s="333"/>
    </row>
    <row r="9" spans="1:14" ht="12.75" customHeight="1" thickBot="1">
      <c r="A9" s="315" t="s">
        <v>0</v>
      </c>
      <c r="B9" s="317" t="s">
        <v>62</v>
      </c>
      <c r="C9" s="318"/>
      <c r="D9" s="319"/>
      <c r="E9" s="323" t="s">
        <v>63</v>
      </c>
      <c r="F9" s="325" t="s">
        <v>64</v>
      </c>
      <c r="G9" s="249" t="s">
        <v>65</v>
      </c>
      <c r="H9" s="249">
        <v>1</v>
      </c>
      <c r="I9" s="249" t="str">
        <f>G9</f>
        <v>mês</v>
      </c>
      <c r="J9" s="249">
        <f>H9+1</f>
        <v>2</v>
      </c>
      <c r="K9" s="249" t="str">
        <f>I9</f>
        <v>mês</v>
      </c>
      <c r="L9" s="249">
        <f>J9+1</f>
        <v>3</v>
      </c>
      <c r="M9" s="249" t="str">
        <f>K9</f>
        <v>mês</v>
      </c>
      <c r="N9" s="249">
        <f>L9+1</f>
        <v>4</v>
      </c>
    </row>
    <row r="10" spans="1:14" ht="12.75" customHeight="1" thickBot="1">
      <c r="A10" s="316"/>
      <c r="B10" s="320"/>
      <c r="C10" s="321"/>
      <c r="D10" s="322"/>
      <c r="E10" s="324"/>
      <c r="F10" s="326"/>
      <c r="G10" s="250" t="s">
        <v>66</v>
      </c>
      <c r="H10" s="250" t="s">
        <v>67</v>
      </c>
      <c r="I10" s="250" t="str">
        <f>G10</f>
        <v>SIMPLES</v>
      </c>
      <c r="J10" s="250" t="s">
        <v>67</v>
      </c>
      <c r="K10" s="250" t="str">
        <f>I10</f>
        <v>SIMPLES</v>
      </c>
      <c r="L10" s="250" t="s">
        <v>67</v>
      </c>
      <c r="M10" s="250" t="str">
        <f>K10</f>
        <v>SIMPLES</v>
      </c>
      <c r="N10" s="250" t="s">
        <v>67</v>
      </c>
    </row>
    <row r="11" spans="1:14" ht="12.75" customHeight="1">
      <c r="A11" s="279">
        <v>1</v>
      </c>
      <c r="B11" s="327" t="str">
        <f>' Plan Orç. Total'!$D$8</f>
        <v>SERVIÇOS PRELIMINARES</v>
      </c>
      <c r="C11" s="328"/>
      <c r="D11" s="328"/>
      <c r="E11" s="253">
        <f>' Plan Orç. Total'!I14</f>
        <v>9635.5</v>
      </c>
      <c r="F11" s="268">
        <f t="shared" ref="F11:F23" si="0">IF($E$25=0,0,E11/$E$25)</f>
        <v>3.192767596135955E-2</v>
      </c>
      <c r="G11" s="273">
        <v>100</v>
      </c>
      <c r="H11" s="253">
        <f t="shared" ref="H11:H23" si="1">G11</f>
        <v>100</v>
      </c>
      <c r="I11" s="254">
        <v>0</v>
      </c>
      <c r="J11" s="253">
        <f>H11+I11</f>
        <v>100</v>
      </c>
      <c r="K11" s="254">
        <v>0</v>
      </c>
      <c r="L11" s="253">
        <f>J11+K11</f>
        <v>100</v>
      </c>
      <c r="M11" s="254">
        <v>0</v>
      </c>
      <c r="N11" s="255">
        <f>L11+M11</f>
        <v>100</v>
      </c>
    </row>
    <row r="12" spans="1:14" s="247" customFormat="1" ht="12.75" customHeight="1">
      <c r="A12" s="280">
        <v>2</v>
      </c>
      <c r="B12" s="329" t="str">
        <f>' Plan Orç. Total'!$D$16</f>
        <v>LIMPEZA TERRENO</v>
      </c>
      <c r="C12" s="330"/>
      <c r="D12" s="330"/>
      <c r="E12" s="256">
        <f>' Plan Orç. Total'!I20</f>
        <v>2071.87</v>
      </c>
      <c r="F12" s="269">
        <f t="shared" si="0"/>
        <v>6.86523729895304E-3</v>
      </c>
      <c r="G12" s="274">
        <v>100</v>
      </c>
      <c r="H12" s="256">
        <f t="shared" si="1"/>
        <v>100</v>
      </c>
      <c r="I12" s="257">
        <v>0</v>
      </c>
      <c r="J12" s="256">
        <f t="shared" ref="J12:J23" si="2">H12+I12</f>
        <v>100</v>
      </c>
      <c r="K12" s="257">
        <v>0</v>
      </c>
      <c r="L12" s="256">
        <f t="shared" ref="L12:L23" si="3">J12+K12</f>
        <v>100</v>
      </c>
      <c r="M12" s="257">
        <v>0</v>
      </c>
      <c r="N12" s="258">
        <f t="shared" ref="N12:N23" si="4">L12+M12</f>
        <v>100</v>
      </c>
    </row>
    <row r="13" spans="1:14" ht="12.75" customHeight="1">
      <c r="A13" s="281">
        <v>3</v>
      </c>
      <c r="B13" s="312" t="str">
        <f>' Plan Orç. Total'!$D$22</f>
        <v>LOCAÇÃO DE OBRA</v>
      </c>
      <c r="C13" s="331"/>
      <c r="D13" s="313"/>
      <c r="E13" s="259">
        <f>' Plan Orç. Total'!I27</f>
        <v>4666.17</v>
      </c>
      <c r="F13" s="270">
        <f t="shared" si="0"/>
        <v>1.5461570623280277E-2</v>
      </c>
      <c r="G13" s="275">
        <v>80</v>
      </c>
      <c r="H13" s="259">
        <f t="shared" si="1"/>
        <v>80</v>
      </c>
      <c r="I13" s="260">
        <v>20</v>
      </c>
      <c r="J13" s="259">
        <f t="shared" si="2"/>
        <v>100</v>
      </c>
      <c r="K13" s="260">
        <v>0</v>
      </c>
      <c r="L13" s="259">
        <f t="shared" si="3"/>
        <v>100</v>
      </c>
      <c r="M13" s="260">
        <v>0</v>
      </c>
      <c r="N13" s="261">
        <f t="shared" si="4"/>
        <v>100</v>
      </c>
    </row>
    <row r="14" spans="1:14" s="247" customFormat="1" ht="12.75" customHeight="1">
      <c r="A14" s="280">
        <v>4</v>
      </c>
      <c r="B14" s="329" t="str">
        <f>' Plan Orç. Total'!$D$29</f>
        <v>PAVIMENTO INTERTRAVADO</v>
      </c>
      <c r="C14" s="332"/>
      <c r="D14" s="330"/>
      <c r="E14" s="256">
        <f>' Plan Orç. Total'!I42</f>
        <v>154644.57</v>
      </c>
      <c r="F14" s="269">
        <f t="shared" si="0"/>
        <v>0.51242195217101183</v>
      </c>
      <c r="G14" s="274"/>
      <c r="H14" s="256">
        <f t="shared" si="1"/>
        <v>0</v>
      </c>
      <c r="I14" s="257">
        <v>50</v>
      </c>
      <c r="J14" s="256">
        <f t="shared" si="2"/>
        <v>50</v>
      </c>
      <c r="K14" s="257">
        <v>30</v>
      </c>
      <c r="L14" s="256">
        <f t="shared" si="3"/>
        <v>80</v>
      </c>
      <c r="M14" s="257">
        <v>20</v>
      </c>
      <c r="N14" s="258">
        <f t="shared" si="4"/>
        <v>100</v>
      </c>
    </row>
    <row r="15" spans="1:14" ht="12.75" customHeight="1">
      <c r="A15" s="281">
        <v>5</v>
      </c>
      <c r="B15" s="312" t="str">
        <f>' Plan Orç. Total'!$D$44</f>
        <v>INSTALAÇÕES HIDRÁULICAS - ÁGUA FRIA</v>
      </c>
      <c r="C15" s="313"/>
      <c r="D15" s="313"/>
      <c r="E15" s="259">
        <f>' Plan Orç. Total'!I52</f>
        <v>7456.82</v>
      </c>
      <c r="F15" s="270">
        <f t="shared" si="0"/>
        <v>2.4708518775588724E-2</v>
      </c>
      <c r="G15" s="275">
        <v>60</v>
      </c>
      <c r="H15" s="259">
        <f t="shared" si="1"/>
        <v>60</v>
      </c>
      <c r="I15" s="260">
        <v>30</v>
      </c>
      <c r="J15" s="259">
        <f t="shared" si="2"/>
        <v>90</v>
      </c>
      <c r="K15" s="260">
        <v>0</v>
      </c>
      <c r="L15" s="259">
        <f t="shared" si="3"/>
        <v>90</v>
      </c>
      <c r="M15" s="260">
        <v>10</v>
      </c>
      <c r="N15" s="261">
        <f t="shared" si="4"/>
        <v>100</v>
      </c>
    </row>
    <row r="16" spans="1:14" s="247" customFormat="1" ht="12.75" customHeight="1">
      <c r="A16" s="280">
        <v>6</v>
      </c>
      <c r="B16" s="329" t="str">
        <f>' Plan Orç. Total'!$D$54</f>
        <v>INSTALAÇÕES HIDRÁULICAS - ESGOTO BEBEDOURO</v>
      </c>
      <c r="C16" s="332"/>
      <c r="D16" s="330"/>
      <c r="E16" s="256">
        <f>' Plan Orç. Total'!I60</f>
        <v>3314.41</v>
      </c>
      <c r="F16" s="269">
        <f t="shared" si="0"/>
        <v>1.0982451194342765E-2</v>
      </c>
      <c r="G16" s="274">
        <v>90</v>
      </c>
      <c r="H16" s="256">
        <f t="shared" si="1"/>
        <v>90</v>
      </c>
      <c r="I16" s="257">
        <v>0</v>
      </c>
      <c r="J16" s="256">
        <f t="shared" si="2"/>
        <v>90</v>
      </c>
      <c r="K16" s="257">
        <v>0</v>
      </c>
      <c r="L16" s="256">
        <f t="shared" si="3"/>
        <v>90</v>
      </c>
      <c r="M16" s="257">
        <v>10</v>
      </c>
      <c r="N16" s="258">
        <f t="shared" si="4"/>
        <v>100</v>
      </c>
    </row>
    <row r="17" spans="1:14" ht="12.75" customHeight="1">
      <c r="A17" s="281">
        <v>7</v>
      </c>
      <c r="B17" s="312" t="str">
        <f>' Plan Orç. Total'!$D$62</f>
        <v>INSTALAÇÕES ELÉTRICAS - ILUMINAÇÃO</v>
      </c>
      <c r="C17" s="313"/>
      <c r="D17" s="313"/>
      <c r="E17" s="259">
        <f>' Plan Orç. Total'!I78</f>
        <v>42951.961828000007</v>
      </c>
      <c r="F17" s="270">
        <f t="shared" si="0"/>
        <v>0.14232331681273094</v>
      </c>
      <c r="G17" s="275">
        <v>10</v>
      </c>
      <c r="H17" s="259">
        <f t="shared" si="1"/>
        <v>10</v>
      </c>
      <c r="I17" s="260">
        <v>10</v>
      </c>
      <c r="J17" s="259">
        <f t="shared" si="2"/>
        <v>20</v>
      </c>
      <c r="K17" s="260">
        <v>0</v>
      </c>
      <c r="L17" s="259">
        <f t="shared" si="3"/>
        <v>20</v>
      </c>
      <c r="M17" s="260">
        <v>80</v>
      </c>
      <c r="N17" s="261">
        <f t="shared" si="4"/>
        <v>100</v>
      </c>
    </row>
    <row r="18" spans="1:14" s="247" customFormat="1" ht="12.75" customHeight="1">
      <c r="A18" s="280">
        <v>8</v>
      </c>
      <c r="B18" s="329" t="str">
        <f>' Plan Orç. Total'!$D$80</f>
        <v>BASES DE CONCRETO BANCOS, LIXEIRAS, EQUIPAMENTOS, PERGOLADOS E ILUMINAÇÃO</v>
      </c>
      <c r="C18" s="330"/>
      <c r="D18" s="330"/>
      <c r="E18" s="256">
        <f>' Plan Orç. Total'!I83</f>
        <v>10124.950000000001</v>
      </c>
      <c r="F18" s="269">
        <f t="shared" si="0"/>
        <v>3.3549491227748161E-2</v>
      </c>
      <c r="G18" s="274">
        <v>50</v>
      </c>
      <c r="H18" s="256">
        <f t="shared" si="1"/>
        <v>50</v>
      </c>
      <c r="I18" s="257">
        <v>50</v>
      </c>
      <c r="J18" s="256">
        <f t="shared" si="2"/>
        <v>100</v>
      </c>
      <c r="K18" s="257">
        <v>0</v>
      </c>
      <c r="L18" s="256">
        <f t="shared" si="3"/>
        <v>100</v>
      </c>
      <c r="M18" s="257">
        <v>0</v>
      </c>
      <c r="N18" s="258">
        <f t="shared" si="4"/>
        <v>100</v>
      </c>
    </row>
    <row r="19" spans="1:14" ht="12.75" customHeight="1">
      <c r="A19" s="281">
        <v>9</v>
      </c>
      <c r="B19" s="312" t="str">
        <f>' Plan Orç. Total'!$D$85</f>
        <v>PERGOLADO DE MADEIRA PLÁSTICA</v>
      </c>
      <c r="C19" s="313"/>
      <c r="D19" s="313"/>
      <c r="E19" s="259">
        <f>' Plan Orç. Total'!I87</f>
        <v>7223.7</v>
      </c>
      <c r="F19" s="270">
        <f t="shared" si="0"/>
        <v>2.3936064847913757E-2</v>
      </c>
      <c r="G19" s="275">
        <v>0</v>
      </c>
      <c r="H19" s="259">
        <f t="shared" si="1"/>
        <v>0</v>
      </c>
      <c r="I19" s="260">
        <v>0</v>
      </c>
      <c r="J19" s="259">
        <f t="shared" si="2"/>
        <v>0</v>
      </c>
      <c r="K19" s="260">
        <v>100</v>
      </c>
      <c r="L19" s="259">
        <f t="shared" si="3"/>
        <v>100</v>
      </c>
      <c r="M19" s="260">
        <v>0</v>
      </c>
      <c r="N19" s="261">
        <f t="shared" si="4"/>
        <v>100</v>
      </c>
    </row>
    <row r="20" spans="1:14" s="247" customFormat="1" ht="12.75" customHeight="1">
      <c r="A20" s="280">
        <v>10</v>
      </c>
      <c r="B20" s="329" t="str">
        <f>' Plan Orç. Total'!$D$89</f>
        <v>PISOS EMBORRACHADO EXTERNO</v>
      </c>
      <c r="C20" s="330"/>
      <c r="D20" s="330"/>
      <c r="E20" s="256">
        <f>' Plan Orç. Total'!I92</f>
        <v>16221.07</v>
      </c>
      <c r="F20" s="269">
        <f t="shared" si="0"/>
        <v>5.3749267469932083E-2</v>
      </c>
      <c r="G20" s="274">
        <v>0</v>
      </c>
      <c r="H20" s="256">
        <f t="shared" si="1"/>
        <v>0</v>
      </c>
      <c r="I20" s="257">
        <v>0</v>
      </c>
      <c r="J20" s="256">
        <f t="shared" si="2"/>
        <v>0</v>
      </c>
      <c r="K20" s="257">
        <v>100</v>
      </c>
      <c r="L20" s="256">
        <f t="shared" si="3"/>
        <v>100</v>
      </c>
      <c r="M20" s="257">
        <v>0</v>
      </c>
      <c r="N20" s="258">
        <f t="shared" si="4"/>
        <v>100</v>
      </c>
    </row>
    <row r="21" spans="1:14" ht="12.75" customHeight="1">
      <c r="A21" s="281">
        <v>11</v>
      </c>
      <c r="B21" s="312" t="str">
        <f>' Plan Orç. Total'!$D$94</f>
        <v>MOBILHÁRIO DE CONCRETO</v>
      </c>
      <c r="C21" s="313"/>
      <c r="D21" s="313"/>
      <c r="E21" s="259">
        <f>' Plan Orç. Total'!I96</f>
        <v>6582.0836000000008</v>
      </c>
      <c r="F21" s="270">
        <f t="shared" si="0"/>
        <v>2.1810039160539564E-2</v>
      </c>
      <c r="G21" s="275">
        <v>0</v>
      </c>
      <c r="H21" s="259">
        <f t="shared" si="1"/>
        <v>0</v>
      </c>
      <c r="I21" s="260">
        <v>0</v>
      </c>
      <c r="J21" s="259">
        <f t="shared" si="2"/>
        <v>0</v>
      </c>
      <c r="K21" s="260">
        <v>50</v>
      </c>
      <c r="L21" s="259">
        <f t="shared" si="3"/>
        <v>50</v>
      </c>
      <c r="M21" s="260">
        <v>50</v>
      </c>
      <c r="N21" s="261">
        <f t="shared" si="4"/>
        <v>100</v>
      </c>
    </row>
    <row r="22" spans="1:14" s="247" customFormat="1" ht="12.75" customHeight="1">
      <c r="A22" s="280">
        <v>12</v>
      </c>
      <c r="B22" s="329" t="str">
        <f>' Plan Orç. Total'!$D$98</f>
        <v>PAISAGISMO</v>
      </c>
      <c r="C22" s="330"/>
      <c r="D22" s="330"/>
      <c r="E22" s="256">
        <f>' Plan Orç. Total'!I102</f>
        <v>9182.7699600000014</v>
      </c>
      <c r="F22" s="269">
        <f t="shared" si="0"/>
        <v>3.0427533984804803E-2</v>
      </c>
      <c r="G22" s="274">
        <v>0</v>
      </c>
      <c r="H22" s="256">
        <f t="shared" si="1"/>
        <v>0</v>
      </c>
      <c r="I22" s="257">
        <v>0</v>
      </c>
      <c r="J22" s="256">
        <f t="shared" si="2"/>
        <v>0</v>
      </c>
      <c r="K22" s="257">
        <v>0</v>
      </c>
      <c r="L22" s="256">
        <f t="shared" si="3"/>
        <v>0</v>
      </c>
      <c r="M22" s="257">
        <v>100</v>
      </c>
      <c r="N22" s="258">
        <f t="shared" si="4"/>
        <v>100</v>
      </c>
    </row>
    <row r="23" spans="1:14" ht="12.75" customHeight="1" thickBot="1">
      <c r="A23" s="282">
        <v>13</v>
      </c>
      <c r="B23" s="334" t="str">
        <f>' Plan Orç. Total'!$D$104</f>
        <v>EQUIPAMENTOS</v>
      </c>
      <c r="C23" s="335"/>
      <c r="D23" s="335"/>
      <c r="E23" s="271">
        <f>' Plan Orç. Total'!I108</f>
        <v>27715.586403999998</v>
      </c>
      <c r="F23" s="272">
        <f t="shared" si="0"/>
        <v>9.1836880471794349E-2</v>
      </c>
      <c r="G23" s="276">
        <v>0</v>
      </c>
      <c r="H23" s="271">
        <f t="shared" si="1"/>
        <v>0</v>
      </c>
      <c r="I23" s="277">
        <v>0</v>
      </c>
      <c r="J23" s="271">
        <f t="shared" si="2"/>
        <v>0</v>
      </c>
      <c r="K23" s="277">
        <v>50</v>
      </c>
      <c r="L23" s="271">
        <f t="shared" si="3"/>
        <v>50</v>
      </c>
      <c r="M23" s="277">
        <v>50</v>
      </c>
      <c r="N23" s="278">
        <f t="shared" si="4"/>
        <v>100</v>
      </c>
    </row>
    <row r="24" spans="1:14" ht="12.75" customHeight="1" thickBot="1">
      <c r="A24" s="248"/>
      <c r="B24" s="336" t="s">
        <v>68</v>
      </c>
      <c r="C24" s="337"/>
      <c r="D24" s="338"/>
      <c r="E24" s="262"/>
      <c r="F24" s="263"/>
      <c r="G24" s="264">
        <f>IF(SUM(G11:G23)=0,0,SUMPRODUCT(F11:F23,G11:G23))</f>
        <v>10.687856439434571</v>
      </c>
      <c r="H24" s="262">
        <f>G24</f>
        <v>10.687856439434571</v>
      </c>
      <c r="I24" s="264">
        <f>SUMPRODUCT($F11:$F23,I11:I23)</f>
        <v>29.77229231379858</v>
      </c>
      <c r="J24" s="262">
        <f>H24+I24</f>
        <v>40.460148753233149</v>
      </c>
      <c r="K24" s="264">
        <f>SUMPRODUCT($F11:$F23,K11:K23)</f>
        <v>28.823537778531634</v>
      </c>
      <c r="L24" s="262">
        <f>J24+K24</f>
        <v>69.283686531764786</v>
      </c>
      <c r="M24" s="264">
        <f>SUMPRODUCT($F11:$F23,M11:M23)</f>
        <v>30.716313468235207</v>
      </c>
      <c r="N24" s="262">
        <f>L24+M24</f>
        <v>100</v>
      </c>
    </row>
    <row r="25" spans="1:14" ht="12.75" customHeight="1" thickBot="1">
      <c r="A25" s="119"/>
      <c r="B25" s="339" t="s">
        <v>69</v>
      </c>
      <c r="C25" s="340"/>
      <c r="D25" s="341"/>
      <c r="E25" s="265">
        <f>SUM(E11:E23)</f>
        <v>301791.46179200005</v>
      </c>
      <c r="F25" s="266">
        <f>SUM(F11:F24)</f>
        <v>1</v>
      </c>
      <c r="G25" s="267">
        <f>SUMPRODUCT(E11:E23,G11:G23)/100</f>
        <v>32255.038182800003</v>
      </c>
      <c r="H25" s="265">
        <f>G25</f>
        <v>32255.038182800003</v>
      </c>
      <c r="I25" s="267">
        <f>SUMPRODUCT($E11:$E23,I11:I23)/100</f>
        <v>89850.236182800014</v>
      </c>
      <c r="J25" s="265">
        <f>H25+I25</f>
        <v>122105.27436560002</v>
      </c>
      <c r="K25" s="267">
        <f>SUMPRODUCT($E11:$E23,K11:K23)/100</f>
        <v>86986.97600200001</v>
      </c>
      <c r="L25" s="265">
        <f>J25+K25</f>
        <v>209092.25036760003</v>
      </c>
      <c r="M25" s="267">
        <f>SUMPRODUCT($E11:$E23,M11:M23)/100</f>
        <v>92699.211424400026</v>
      </c>
      <c r="N25" s="265">
        <f>L25+M25</f>
        <v>301791.46179200005</v>
      </c>
    </row>
    <row r="26" spans="1:14" s="125" customFormat="1" ht="6" customHeight="1">
      <c r="A26" s="120"/>
      <c r="B26" s="121"/>
      <c r="C26" s="121"/>
      <c r="D26" s="121"/>
      <c r="E26" s="122"/>
      <c r="F26" s="122"/>
      <c r="G26" s="123"/>
      <c r="H26" s="123"/>
      <c r="I26" s="124"/>
      <c r="J26" s="123"/>
      <c r="K26" s="124"/>
      <c r="L26" s="123"/>
      <c r="M26" s="124"/>
      <c r="N26" s="123"/>
    </row>
    <row r="27" spans="1:14" s="123" customFormat="1" ht="12.75" customHeight="1">
      <c r="A27" s="120"/>
      <c r="B27" s="126"/>
      <c r="C27" s="126"/>
      <c r="D27" s="127"/>
      <c r="E27" s="128"/>
      <c r="F27" s="129"/>
      <c r="G27" s="130"/>
    </row>
    <row r="28" spans="1:14" s="123" customFormat="1" ht="12.75" customHeight="1">
      <c r="A28" s="131"/>
      <c r="B28" s="126"/>
      <c r="C28" s="126"/>
      <c r="D28" s="127"/>
      <c r="F28" s="127"/>
    </row>
    <row r="29" spans="1:14" s="123" customFormat="1" ht="12.75" customHeight="1">
      <c r="A29" s="131"/>
      <c r="B29" s="126"/>
      <c r="C29" s="126"/>
      <c r="D29" s="127"/>
      <c r="F29" s="127"/>
    </row>
    <row r="30" spans="1:14" s="123" customFormat="1" ht="12.75" customHeight="1">
      <c r="A30" s="131"/>
      <c r="B30" s="126"/>
      <c r="C30" s="126"/>
      <c r="D30" s="127"/>
      <c r="F30" s="127"/>
    </row>
    <row r="31" spans="1:14" s="123" customFormat="1" ht="12.75" customHeight="1">
      <c r="A31" s="131"/>
      <c r="B31" s="126"/>
      <c r="C31" s="126"/>
      <c r="D31" s="127"/>
      <c r="F31" s="127"/>
    </row>
    <row r="32" spans="1:14" s="123" customFormat="1" ht="14.25">
      <c r="A32" s="131"/>
      <c r="B32" s="126"/>
      <c r="C32" s="126"/>
      <c r="D32" s="127"/>
      <c r="F32" s="127"/>
    </row>
  </sheetData>
  <sheetProtection selectLockedCells="1" selectUnlockedCells="1"/>
  <mergeCells count="21">
    <mergeCell ref="B23:D23"/>
    <mergeCell ref="B24:D24"/>
    <mergeCell ref="B25:D25"/>
    <mergeCell ref="B18:D18"/>
    <mergeCell ref="B19:D19"/>
    <mergeCell ref="B20:D20"/>
    <mergeCell ref="B21:D21"/>
    <mergeCell ref="B22:D22"/>
    <mergeCell ref="B17:D17"/>
    <mergeCell ref="A2:N4"/>
    <mergeCell ref="A9:A10"/>
    <mergeCell ref="B9:D10"/>
    <mergeCell ref="E9:E10"/>
    <mergeCell ref="F9:F10"/>
    <mergeCell ref="B11:D11"/>
    <mergeCell ref="B12:D12"/>
    <mergeCell ref="B13:D13"/>
    <mergeCell ref="B14:D14"/>
    <mergeCell ref="B15:D15"/>
    <mergeCell ref="B16:D16"/>
    <mergeCell ref="M8:N8"/>
  </mergeCells>
  <printOptions horizontalCentered="1"/>
  <pageMargins left="0.39370078740157483" right="0.39370078740157483" top="0.39370078740157483" bottom="0.59055118110236227" header="0.78740157480314965" footer="0.78740157480314965"/>
  <pageSetup paperSize="9" scale="8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10</vt:i4>
      </vt:variant>
    </vt:vector>
  </HeadingPairs>
  <TitlesOfParts>
    <vt:vector size="13" baseType="lpstr">
      <vt:lpstr> Plan Orç. Total</vt:lpstr>
      <vt:lpstr>Memória</vt:lpstr>
      <vt:lpstr>CronogFF</vt:lpstr>
      <vt:lpstr>' Plan Orç. Total'!____xlnm_Print_Area</vt:lpstr>
      <vt:lpstr>' Plan Orç. Total'!___xlnm_Print_Area</vt:lpstr>
      <vt:lpstr>' Plan Orç. Total'!__xlnm_Print_Area</vt:lpstr>
      <vt:lpstr>' Plan Orç. Total'!Area_de_impressao</vt:lpstr>
      <vt:lpstr>CronogFF!Area_de_impressao</vt:lpstr>
      <vt:lpstr>Memória!Area_de_impressao</vt:lpstr>
      <vt:lpstr>' Plan Orç. Total'!Excel_BuiltIn_Print_Area</vt:lpstr>
      <vt:lpstr>' Plan Orç. Total'!Titulos_de_impressao</vt:lpstr>
      <vt:lpstr>CronogFF!Titulos_de_impressao</vt:lpstr>
      <vt:lpstr>Memória!Titulos_de_impressao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Latina</cp:lastModifiedBy>
  <cp:lastPrinted>2020-07-13T18:22:47Z</cp:lastPrinted>
  <dcterms:created xsi:type="dcterms:W3CDTF">2013-04-12T17:18:48Z</dcterms:created>
  <dcterms:modified xsi:type="dcterms:W3CDTF">2020-07-13T18:23:25Z</dcterms:modified>
</cp:coreProperties>
</file>