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tamara\Desktop\Licitações - Tamara\Fossas XX de Novembro\"/>
    </mc:Choice>
  </mc:AlternateContent>
  <xr:revisionPtr revIDLastSave="0" documentId="8_{FDCD0E4B-91C6-46C7-A0F1-A482F5F150C6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Planilha Orçamentária  GERAL" sheetId="13" r:id="rId1"/>
    <sheet name="Cronograma" sheetId="11" r:id="rId2"/>
    <sheet name="Composição" sheetId="14" r:id="rId3"/>
  </sheets>
  <definedNames>
    <definedName name="__shared_1_0_0">#REF!</definedName>
    <definedName name="__shared_1_0_1">#N/A</definedName>
    <definedName name="__shared_1_0_10">#N/A</definedName>
    <definedName name="__shared_1_0_100">#N/A</definedName>
    <definedName name="__shared_1_0_101">#N/A</definedName>
    <definedName name="__shared_1_0_102">#N/A</definedName>
    <definedName name="__shared_1_0_103">#N/A</definedName>
    <definedName name="__shared_1_0_104">#N/A</definedName>
    <definedName name="__shared_1_0_105">#N/A</definedName>
    <definedName name="__shared_1_0_106">#N/A</definedName>
    <definedName name="__shared_1_0_107">#N/A</definedName>
    <definedName name="__shared_1_0_108">#N/A</definedName>
    <definedName name="__shared_1_0_109">#N/A</definedName>
    <definedName name="__shared_1_0_11">#REF!</definedName>
    <definedName name="__shared_1_0_110">#N/A</definedName>
    <definedName name="__shared_1_0_111">#N/A</definedName>
    <definedName name="__shared_1_0_112">#N/A</definedName>
    <definedName name="__shared_1_0_113">#N/A</definedName>
    <definedName name="__shared_1_0_114">#N/A</definedName>
    <definedName name="__shared_1_0_115">#N/A</definedName>
    <definedName name="__shared_1_0_116">#N/A</definedName>
    <definedName name="__shared_1_0_117">#N/A</definedName>
    <definedName name="__shared_1_0_118">#N/A</definedName>
    <definedName name="__shared_1_0_119">#N/A</definedName>
    <definedName name="__shared_1_0_12">#N/A</definedName>
    <definedName name="__shared_1_0_120">#N/A</definedName>
    <definedName name="__shared_1_0_121">#N/A</definedName>
    <definedName name="__shared_1_0_122">#REF!</definedName>
    <definedName name="__shared_1_0_123">#N/A</definedName>
    <definedName name="__shared_1_0_124">#N/A</definedName>
    <definedName name="__shared_1_0_125">#N/A</definedName>
    <definedName name="__shared_1_0_126">#N/A</definedName>
    <definedName name="__shared_1_0_127">#N/A</definedName>
    <definedName name="__shared_1_0_128">#N/A</definedName>
    <definedName name="__shared_1_0_129">#N/A</definedName>
    <definedName name="__shared_1_0_13">#N/A</definedName>
    <definedName name="__shared_1_0_130">#N/A</definedName>
    <definedName name="__shared_1_0_131">#N/A</definedName>
    <definedName name="__shared_1_0_132">#N/A</definedName>
    <definedName name="__shared_1_0_133">#N/A</definedName>
    <definedName name="__shared_1_0_134">#N/A</definedName>
    <definedName name="__shared_1_0_135">#N/A</definedName>
    <definedName name="__shared_1_0_136">#N/A</definedName>
    <definedName name="__shared_1_0_137">#N/A</definedName>
    <definedName name="__shared_1_0_138">#N/A</definedName>
    <definedName name="__shared_1_0_139">#REF!</definedName>
    <definedName name="__shared_1_0_14">#N/A</definedName>
    <definedName name="__shared_1_0_140">#N/A</definedName>
    <definedName name="__shared_1_0_141">#N/A</definedName>
    <definedName name="__shared_1_0_142">#N/A</definedName>
    <definedName name="__shared_1_0_143">#N/A</definedName>
    <definedName name="__shared_1_0_144">#N/A</definedName>
    <definedName name="__shared_1_0_145">#N/A</definedName>
    <definedName name="__shared_1_0_146">#N/A</definedName>
    <definedName name="__shared_1_0_147">#N/A</definedName>
    <definedName name="__shared_1_0_148">#N/A</definedName>
    <definedName name="__shared_1_0_149">#N/A</definedName>
    <definedName name="__shared_1_0_15">#N/A</definedName>
    <definedName name="__shared_1_0_150">#N/A</definedName>
    <definedName name="__shared_1_0_151">#REF!</definedName>
    <definedName name="__shared_1_0_152">#N/A</definedName>
    <definedName name="__shared_1_0_153">#N/A</definedName>
    <definedName name="__shared_1_0_154">#N/A</definedName>
    <definedName name="__shared_1_0_155">#N/A</definedName>
    <definedName name="__shared_1_0_156">#N/A</definedName>
    <definedName name="__shared_1_0_157">#N/A</definedName>
    <definedName name="__shared_1_0_158">#N/A</definedName>
    <definedName name="__shared_1_0_159">#N/A</definedName>
    <definedName name="__shared_1_0_16">#N/A</definedName>
    <definedName name="__shared_1_0_160">#N/A</definedName>
    <definedName name="__shared_1_0_161">#N/A</definedName>
    <definedName name="__shared_1_0_162">#N/A</definedName>
    <definedName name="__shared_1_0_163">#REF!</definedName>
    <definedName name="__shared_1_0_164">#N/A</definedName>
    <definedName name="__shared_1_0_165">#N/A</definedName>
    <definedName name="__shared_1_0_166">#N/A</definedName>
    <definedName name="__shared_1_0_167">#N/A</definedName>
    <definedName name="__shared_1_0_168">#N/A</definedName>
    <definedName name="__shared_1_0_169">#N/A</definedName>
    <definedName name="__shared_1_0_17">#N/A</definedName>
    <definedName name="__shared_1_0_170">#N/A</definedName>
    <definedName name="__shared_1_0_171">#N/A</definedName>
    <definedName name="__shared_1_0_172">#N/A</definedName>
    <definedName name="__shared_1_0_173">#N/A</definedName>
    <definedName name="__shared_1_0_174">#N/A</definedName>
    <definedName name="__shared_1_0_175">#N/A</definedName>
    <definedName name="__shared_1_0_176">#REF!</definedName>
    <definedName name="__shared_1_0_177">#N/A</definedName>
    <definedName name="__shared_1_0_178">#N/A</definedName>
    <definedName name="__shared_1_0_179">#N/A</definedName>
    <definedName name="__shared_1_0_18">#N/A</definedName>
    <definedName name="__shared_1_0_180">#N/A</definedName>
    <definedName name="__shared_1_0_181">#N/A</definedName>
    <definedName name="__shared_1_0_182">#N/A</definedName>
    <definedName name="__shared_1_0_183">#N/A</definedName>
    <definedName name="__shared_1_0_184">#N/A</definedName>
    <definedName name="__shared_1_0_185">#N/A</definedName>
    <definedName name="__shared_1_0_186">#N/A</definedName>
    <definedName name="__shared_1_0_187">#REF!</definedName>
    <definedName name="__shared_1_0_188">#N/A</definedName>
    <definedName name="__shared_1_0_189">#N/A</definedName>
    <definedName name="__shared_1_0_19">#N/A</definedName>
    <definedName name="__shared_1_0_190">#N/A</definedName>
    <definedName name="__shared_1_0_191">#N/A</definedName>
    <definedName name="__shared_1_0_192">#N/A</definedName>
    <definedName name="__shared_1_0_193">#N/A</definedName>
    <definedName name="__shared_1_0_194">#N/A</definedName>
    <definedName name="__shared_1_0_195">#N/A</definedName>
    <definedName name="__shared_1_0_196">#N/A</definedName>
    <definedName name="__shared_1_0_197">#N/A</definedName>
    <definedName name="__shared_1_0_198">#REF!</definedName>
    <definedName name="__shared_1_0_199">#N/A</definedName>
    <definedName name="__shared_1_0_2">#N/A</definedName>
    <definedName name="__shared_1_0_20">#N/A</definedName>
    <definedName name="__shared_1_0_200">#N/A</definedName>
    <definedName name="__shared_1_0_201">#N/A</definedName>
    <definedName name="__shared_1_0_202">#N/A</definedName>
    <definedName name="__shared_1_0_203">#N/A</definedName>
    <definedName name="__shared_1_0_204">#N/A</definedName>
    <definedName name="__shared_1_0_205">#N/A</definedName>
    <definedName name="__shared_1_0_206">#N/A</definedName>
    <definedName name="__shared_1_0_207">#N/A</definedName>
    <definedName name="__shared_1_0_208">#N/A</definedName>
    <definedName name="__shared_1_0_209">#REF!</definedName>
    <definedName name="__shared_1_0_21">#N/A</definedName>
    <definedName name="__shared_1_0_210">#N/A</definedName>
    <definedName name="__shared_1_0_211">#N/A</definedName>
    <definedName name="__shared_1_0_212">#N/A</definedName>
    <definedName name="__shared_1_0_213">#N/A</definedName>
    <definedName name="__shared_1_0_214">#N/A</definedName>
    <definedName name="__shared_1_0_215">#N/A</definedName>
    <definedName name="__shared_1_0_216">#N/A</definedName>
    <definedName name="__shared_1_0_217">#N/A</definedName>
    <definedName name="__shared_1_0_218">#N/A</definedName>
    <definedName name="__shared_1_0_219">#N/A</definedName>
    <definedName name="__shared_1_0_22">#REF!</definedName>
    <definedName name="__shared_1_0_220">#REF!</definedName>
    <definedName name="__shared_1_0_221">#N/A</definedName>
    <definedName name="__shared_1_0_222">#N/A</definedName>
    <definedName name="__shared_1_0_223">#N/A</definedName>
    <definedName name="__shared_1_0_224">#N/A</definedName>
    <definedName name="__shared_1_0_225">#N/A</definedName>
    <definedName name="__shared_1_0_226">#N/A</definedName>
    <definedName name="__shared_1_0_227">#N/A</definedName>
    <definedName name="__shared_1_0_228">#N/A</definedName>
    <definedName name="__shared_1_0_229">#N/A</definedName>
    <definedName name="__shared_1_0_23">#N/A</definedName>
    <definedName name="__shared_1_0_230">#N/A</definedName>
    <definedName name="__shared_1_0_231">#N/A</definedName>
    <definedName name="__shared_1_0_232">#REF!</definedName>
    <definedName name="__shared_1_0_233">#N/A</definedName>
    <definedName name="__shared_1_0_234">#N/A</definedName>
    <definedName name="__shared_1_0_235">#N/A</definedName>
    <definedName name="__shared_1_0_236">#N/A</definedName>
    <definedName name="__shared_1_0_237">#N/A</definedName>
    <definedName name="__shared_1_0_238">#N/A</definedName>
    <definedName name="__shared_1_0_239">#N/A</definedName>
    <definedName name="__shared_1_0_24">#N/A</definedName>
    <definedName name="__shared_1_0_240">#N/A</definedName>
    <definedName name="__shared_1_0_241">#N/A</definedName>
    <definedName name="__shared_1_0_242">#N/A</definedName>
    <definedName name="__shared_1_0_243">#REF!</definedName>
    <definedName name="__shared_1_0_244">#N/A</definedName>
    <definedName name="__shared_1_0_245">#N/A</definedName>
    <definedName name="__shared_1_0_246">#N/A</definedName>
    <definedName name="__shared_1_0_247">#N/A</definedName>
    <definedName name="__shared_1_0_248">#N/A</definedName>
    <definedName name="__shared_1_0_249">#N/A</definedName>
    <definedName name="__shared_1_0_25">#N/A</definedName>
    <definedName name="__shared_1_0_250">#N/A</definedName>
    <definedName name="__shared_1_0_251">#N/A</definedName>
    <definedName name="__shared_1_0_252">#N/A</definedName>
    <definedName name="__shared_1_0_253">#N/A</definedName>
    <definedName name="__shared_1_0_254">#REF!</definedName>
    <definedName name="__shared_1_0_255">#N/A</definedName>
    <definedName name="__shared_1_0_256">#N/A</definedName>
    <definedName name="__shared_1_0_257">#N/A</definedName>
    <definedName name="__shared_1_0_258">#N/A</definedName>
    <definedName name="__shared_1_0_259">#N/A</definedName>
    <definedName name="__shared_1_0_26">#N/A</definedName>
    <definedName name="__shared_1_0_260">#N/A</definedName>
    <definedName name="__shared_1_0_261">#N/A</definedName>
    <definedName name="__shared_1_0_262">#N/A</definedName>
    <definedName name="__shared_1_0_263">#N/A</definedName>
    <definedName name="__shared_1_0_264">#N/A</definedName>
    <definedName name="__shared_1_0_265">#REF!</definedName>
    <definedName name="__shared_1_0_266">#N/A</definedName>
    <definedName name="__shared_1_0_267">#N/A</definedName>
    <definedName name="__shared_1_0_268">#N/A</definedName>
    <definedName name="__shared_1_0_269">#N/A</definedName>
    <definedName name="__shared_1_0_27">#N/A</definedName>
    <definedName name="__shared_1_0_270">#N/A</definedName>
    <definedName name="__shared_1_0_271">#N/A</definedName>
    <definedName name="__shared_1_0_272">#N/A</definedName>
    <definedName name="__shared_1_0_273">#N/A</definedName>
    <definedName name="__shared_1_0_274">#N/A</definedName>
    <definedName name="__shared_1_0_275">#N/A</definedName>
    <definedName name="__shared_1_0_276">#REF!</definedName>
    <definedName name="__shared_1_0_277">#N/A</definedName>
    <definedName name="__shared_1_0_278">#N/A</definedName>
    <definedName name="__shared_1_0_279">#N/A</definedName>
    <definedName name="__shared_1_0_28">#N/A</definedName>
    <definedName name="__shared_1_0_280">#N/A</definedName>
    <definedName name="__shared_1_0_281">#N/A</definedName>
    <definedName name="__shared_1_0_282">#N/A</definedName>
    <definedName name="__shared_1_0_283">#N/A</definedName>
    <definedName name="__shared_1_0_284">#N/A</definedName>
    <definedName name="__shared_1_0_285">#N/A</definedName>
    <definedName name="__shared_1_0_286">#N/A</definedName>
    <definedName name="__shared_1_0_287">#REF!</definedName>
    <definedName name="__shared_1_0_288">#N/A</definedName>
    <definedName name="__shared_1_0_289">#N/A</definedName>
    <definedName name="__shared_1_0_29">#N/A</definedName>
    <definedName name="__shared_1_0_290">#N/A</definedName>
    <definedName name="__shared_1_0_291">#N/A</definedName>
    <definedName name="__shared_1_0_292">#N/A</definedName>
    <definedName name="__shared_1_0_293">#N/A</definedName>
    <definedName name="__shared_1_0_294">#N/A</definedName>
    <definedName name="__shared_1_0_295">#N/A</definedName>
    <definedName name="__shared_1_0_296">#N/A</definedName>
    <definedName name="__shared_1_0_297">#N/A</definedName>
    <definedName name="__shared_1_0_298">#REF!</definedName>
    <definedName name="__shared_1_0_299">#N/A</definedName>
    <definedName name="__shared_1_0_3">#N/A</definedName>
    <definedName name="__shared_1_0_30">#N/A</definedName>
    <definedName name="__shared_1_0_300">#N/A</definedName>
    <definedName name="__shared_1_0_301">#N/A</definedName>
    <definedName name="__shared_1_0_302">#N/A</definedName>
    <definedName name="__shared_1_0_303">#N/A</definedName>
    <definedName name="__shared_1_0_304">#N/A</definedName>
    <definedName name="__shared_1_0_305">#N/A</definedName>
    <definedName name="__shared_1_0_306">#N/A</definedName>
    <definedName name="__shared_1_0_307">#N/A</definedName>
    <definedName name="__shared_1_0_308">#N/A</definedName>
    <definedName name="__shared_1_0_309">#REF!</definedName>
    <definedName name="__shared_1_0_31">#N/A</definedName>
    <definedName name="__shared_1_0_310">#N/A</definedName>
    <definedName name="__shared_1_0_311">#N/A</definedName>
    <definedName name="__shared_1_0_312">#N/A</definedName>
    <definedName name="__shared_1_0_313">#N/A</definedName>
    <definedName name="__shared_1_0_314">#N/A</definedName>
    <definedName name="__shared_1_0_315">#N/A</definedName>
    <definedName name="__shared_1_0_316">#N/A</definedName>
    <definedName name="__shared_1_0_317">#N/A</definedName>
    <definedName name="__shared_1_0_318">#N/A</definedName>
    <definedName name="__shared_1_0_319">#N/A</definedName>
    <definedName name="__shared_1_0_32">#N/A</definedName>
    <definedName name="__shared_1_0_320">#REF!</definedName>
    <definedName name="__shared_1_0_321">#N/A</definedName>
    <definedName name="__shared_1_0_322">#N/A</definedName>
    <definedName name="__shared_1_0_323">#N/A</definedName>
    <definedName name="__shared_1_0_324">#N/A</definedName>
    <definedName name="__shared_1_0_325">#N/A</definedName>
    <definedName name="__shared_1_0_326">#N/A</definedName>
    <definedName name="__shared_1_0_327">#N/A</definedName>
    <definedName name="__shared_1_0_328">#N/A</definedName>
    <definedName name="__shared_1_0_329">#N/A</definedName>
    <definedName name="__shared_1_0_33">#REF!</definedName>
    <definedName name="__shared_1_0_330">#N/A</definedName>
    <definedName name="__shared_1_0_331">#REF!</definedName>
    <definedName name="__shared_1_0_332">#N/A</definedName>
    <definedName name="__shared_1_0_333">#N/A</definedName>
    <definedName name="__shared_1_0_334">#N/A</definedName>
    <definedName name="__shared_1_0_335">#N/A</definedName>
    <definedName name="__shared_1_0_336">#N/A</definedName>
    <definedName name="__shared_1_0_337">#N/A</definedName>
    <definedName name="__shared_1_0_338">#N/A</definedName>
    <definedName name="__shared_1_0_339">#N/A</definedName>
    <definedName name="__shared_1_0_34">#N/A</definedName>
    <definedName name="__shared_1_0_340">#N/A</definedName>
    <definedName name="__shared_1_0_341">#N/A</definedName>
    <definedName name="__shared_1_0_342">#REF!</definedName>
    <definedName name="__shared_1_0_343">#N/A</definedName>
    <definedName name="__shared_1_0_344">#N/A</definedName>
    <definedName name="__shared_1_0_345">#N/A</definedName>
    <definedName name="__shared_1_0_346">#N/A</definedName>
    <definedName name="__shared_1_0_347">#N/A</definedName>
    <definedName name="__shared_1_0_348">#N/A</definedName>
    <definedName name="__shared_1_0_349">#N/A</definedName>
    <definedName name="__shared_1_0_35">#N/A</definedName>
    <definedName name="__shared_1_0_350">#N/A</definedName>
    <definedName name="__shared_1_0_351">#N/A</definedName>
    <definedName name="__shared_1_0_352">#N/A</definedName>
    <definedName name="__shared_1_0_353">#REF!</definedName>
    <definedName name="__shared_1_0_354">#N/A</definedName>
    <definedName name="__shared_1_0_355">#N/A</definedName>
    <definedName name="__shared_1_0_356">#N/A</definedName>
    <definedName name="__shared_1_0_357">#N/A</definedName>
    <definedName name="__shared_1_0_358">#N/A</definedName>
    <definedName name="__shared_1_0_359">#N/A</definedName>
    <definedName name="__shared_1_0_36">#N/A</definedName>
    <definedName name="__shared_1_0_360">#N/A</definedName>
    <definedName name="__shared_1_0_361">#N/A</definedName>
    <definedName name="__shared_1_0_362">#N/A</definedName>
    <definedName name="__shared_1_0_363">#N/A</definedName>
    <definedName name="__shared_1_0_364">#REF!</definedName>
    <definedName name="__shared_1_0_365">#N/A</definedName>
    <definedName name="__shared_1_0_366">#N/A</definedName>
    <definedName name="__shared_1_0_367">#N/A</definedName>
    <definedName name="__shared_1_0_368">#N/A</definedName>
    <definedName name="__shared_1_0_369">#N/A</definedName>
    <definedName name="__shared_1_0_37">#N/A</definedName>
    <definedName name="__shared_1_0_370">#N/A</definedName>
    <definedName name="__shared_1_0_371">#N/A</definedName>
    <definedName name="__shared_1_0_372">#N/A</definedName>
    <definedName name="__shared_1_0_373">#N/A</definedName>
    <definedName name="__shared_1_0_374">#N/A</definedName>
    <definedName name="__shared_1_0_375">#REF!</definedName>
    <definedName name="__shared_1_0_376">#N/A</definedName>
    <definedName name="__shared_1_0_377">#N/A</definedName>
    <definedName name="__shared_1_0_378">#N/A</definedName>
    <definedName name="__shared_1_0_379">#N/A</definedName>
    <definedName name="__shared_1_0_38">#N/A</definedName>
    <definedName name="__shared_1_0_380">#N/A</definedName>
    <definedName name="__shared_1_0_381">#N/A</definedName>
    <definedName name="__shared_1_0_382">#N/A</definedName>
    <definedName name="__shared_1_0_383">#N/A</definedName>
    <definedName name="__shared_1_0_384">#N/A</definedName>
    <definedName name="__shared_1_0_385">#N/A</definedName>
    <definedName name="__shared_1_0_386">#REF!</definedName>
    <definedName name="__shared_1_0_387">#N/A</definedName>
    <definedName name="__shared_1_0_388">#N/A</definedName>
    <definedName name="__shared_1_0_389">#N/A</definedName>
    <definedName name="__shared_1_0_39">#N/A</definedName>
    <definedName name="__shared_1_0_390">#N/A</definedName>
    <definedName name="__shared_1_0_391">#N/A</definedName>
    <definedName name="__shared_1_0_392">#N/A</definedName>
    <definedName name="__shared_1_0_393">#N/A</definedName>
    <definedName name="__shared_1_0_394">#N/A</definedName>
    <definedName name="__shared_1_0_395">#N/A</definedName>
    <definedName name="__shared_1_0_396">#N/A</definedName>
    <definedName name="__shared_1_0_397">#REF!</definedName>
    <definedName name="__shared_1_0_398">#N/A</definedName>
    <definedName name="__shared_1_0_399">#N/A</definedName>
    <definedName name="__shared_1_0_4">#N/A</definedName>
    <definedName name="__shared_1_0_40">#N/A</definedName>
    <definedName name="__shared_1_0_400">#N/A</definedName>
    <definedName name="__shared_1_0_401">#N/A</definedName>
    <definedName name="__shared_1_0_402">#N/A</definedName>
    <definedName name="__shared_1_0_403">#N/A</definedName>
    <definedName name="__shared_1_0_404">#N/A</definedName>
    <definedName name="__shared_1_0_405">#N/A</definedName>
    <definedName name="__shared_1_0_406">#N/A</definedName>
    <definedName name="__shared_1_0_407">#N/A</definedName>
    <definedName name="__shared_1_0_408">#REF!</definedName>
    <definedName name="__shared_1_0_409">#N/A</definedName>
    <definedName name="__shared_1_0_41">#N/A</definedName>
    <definedName name="__shared_1_0_410">#N/A</definedName>
    <definedName name="__shared_1_0_411">#N/A</definedName>
    <definedName name="__shared_1_0_412">#N/A</definedName>
    <definedName name="__shared_1_0_413">#N/A</definedName>
    <definedName name="__shared_1_0_414">#N/A</definedName>
    <definedName name="__shared_1_0_415">#N/A</definedName>
    <definedName name="__shared_1_0_416">#N/A</definedName>
    <definedName name="__shared_1_0_417">#N/A</definedName>
    <definedName name="__shared_1_0_418">#N/A</definedName>
    <definedName name="__shared_1_0_419">#REF!</definedName>
    <definedName name="__shared_1_0_42">#N/A</definedName>
    <definedName name="__shared_1_0_420">#N/A</definedName>
    <definedName name="__shared_1_0_421">#N/A</definedName>
    <definedName name="__shared_1_0_422">#N/A</definedName>
    <definedName name="__shared_1_0_423">#N/A</definedName>
    <definedName name="__shared_1_0_424">#N/A</definedName>
    <definedName name="__shared_1_0_425">#N/A</definedName>
    <definedName name="__shared_1_0_426">#N/A</definedName>
    <definedName name="__shared_1_0_427">#N/A</definedName>
    <definedName name="__shared_1_0_428">#N/A</definedName>
    <definedName name="__shared_1_0_429">#N/A</definedName>
    <definedName name="__shared_1_0_43">#N/A</definedName>
    <definedName name="__shared_1_0_430">#REF!</definedName>
    <definedName name="__shared_1_0_431">#N/A</definedName>
    <definedName name="__shared_1_0_432">#N/A</definedName>
    <definedName name="__shared_1_0_433">#N/A</definedName>
    <definedName name="__shared_1_0_434">#N/A</definedName>
    <definedName name="__shared_1_0_435">#N/A</definedName>
    <definedName name="__shared_1_0_436">#N/A</definedName>
    <definedName name="__shared_1_0_437">#N/A</definedName>
    <definedName name="__shared_1_0_438">#N/A</definedName>
    <definedName name="__shared_1_0_439">#N/A</definedName>
    <definedName name="__shared_1_0_44">#REF!</definedName>
    <definedName name="__shared_1_0_440">#N/A</definedName>
    <definedName name="__shared_1_0_441">#REF!</definedName>
    <definedName name="__shared_1_0_442">#N/A</definedName>
    <definedName name="__shared_1_0_443">#N/A</definedName>
    <definedName name="__shared_1_0_444">#N/A</definedName>
    <definedName name="__shared_1_0_445">#N/A</definedName>
    <definedName name="__shared_1_0_446">#N/A</definedName>
    <definedName name="__shared_1_0_447">#N/A</definedName>
    <definedName name="__shared_1_0_448">#N/A</definedName>
    <definedName name="__shared_1_0_449">#N/A</definedName>
    <definedName name="__shared_1_0_45">#N/A</definedName>
    <definedName name="__shared_1_0_450">#N/A</definedName>
    <definedName name="__shared_1_0_451">#N/A</definedName>
    <definedName name="__shared_1_0_452">#N/A</definedName>
    <definedName name="__shared_1_0_453">#N/A</definedName>
    <definedName name="__shared_1_0_454">#REF!</definedName>
    <definedName name="__shared_1_0_455">#N/A</definedName>
    <definedName name="__shared_1_0_456">#N/A</definedName>
    <definedName name="__shared_1_0_457">#N/A</definedName>
    <definedName name="__shared_1_0_458">#N/A</definedName>
    <definedName name="__shared_1_0_459">#N/A</definedName>
    <definedName name="__shared_1_0_46">#N/A</definedName>
    <definedName name="__shared_1_0_460">#N/A</definedName>
    <definedName name="__shared_1_0_461">#N/A</definedName>
    <definedName name="__shared_1_0_462">#N/A</definedName>
    <definedName name="__shared_1_0_463">#N/A</definedName>
    <definedName name="__shared_1_0_464">#N/A</definedName>
    <definedName name="__shared_1_0_465">#REF!</definedName>
    <definedName name="__shared_1_0_466">#N/A</definedName>
    <definedName name="__shared_1_0_467">#N/A</definedName>
    <definedName name="__shared_1_0_468">#N/A</definedName>
    <definedName name="__shared_1_0_469">#N/A</definedName>
    <definedName name="__shared_1_0_47">#N/A</definedName>
    <definedName name="__shared_1_0_470">#N/A</definedName>
    <definedName name="__shared_1_0_471">#N/A</definedName>
    <definedName name="__shared_1_0_472">#N/A</definedName>
    <definedName name="__shared_1_0_473">#N/A</definedName>
    <definedName name="__shared_1_0_474">#N/A</definedName>
    <definedName name="__shared_1_0_475">#N/A</definedName>
    <definedName name="__shared_1_0_476">#N/A</definedName>
    <definedName name="__shared_1_0_477">#REF!</definedName>
    <definedName name="__shared_1_0_478">#N/A</definedName>
    <definedName name="__shared_1_0_479">#N/A</definedName>
    <definedName name="__shared_1_0_48">#N/A</definedName>
    <definedName name="__shared_1_0_480">#N/A</definedName>
    <definedName name="__shared_1_0_481">#N/A</definedName>
    <definedName name="__shared_1_0_482">#N/A</definedName>
    <definedName name="__shared_1_0_483">#N/A</definedName>
    <definedName name="__shared_1_0_484">#N/A</definedName>
    <definedName name="__shared_1_0_485">#N/A</definedName>
    <definedName name="__shared_1_0_486">#N/A</definedName>
    <definedName name="__shared_1_0_487">#N/A</definedName>
    <definedName name="__shared_1_0_488">#REF!</definedName>
    <definedName name="__shared_1_0_489">#N/A</definedName>
    <definedName name="__shared_1_0_49">#N/A</definedName>
    <definedName name="__shared_1_0_490">#N/A</definedName>
    <definedName name="__shared_1_0_491">#N/A</definedName>
    <definedName name="__shared_1_0_492">#N/A</definedName>
    <definedName name="__shared_1_0_493">#N/A</definedName>
    <definedName name="__shared_1_0_494">#N/A</definedName>
    <definedName name="__shared_1_0_495">#N/A</definedName>
    <definedName name="__shared_1_0_496">#N/A</definedName>
    <definedName name="__shared_1_0_497">#N/A</definedName>
    <definedName name="__shared_1_0_498">#N/A</definedName>
    <definedName name="__shared_1_0_5">#N/A</definedName>
    <definedName name="__shared_1_0_50">#N/A</definedName>
    <definedName name="__shared_1_0_51">#N/A</definedName>
    <definedName name="__shared_1_0_52">#N/A</definedName>
    <definedName name="__shared_1_0_53">#N/A</definedName>
    <definedName name="__shared_1_0_54">#N/A</definedName>
    <definedName name="__shared_1_0_55">#REF!</definedName>
    <definedName name="__shared_1_0_56">#N/A</definedName>
    <definedName name="__shared_1_0_57">#N/A</definedName>
    <definedName name="__shared_1_0_58">#N/A</definedName>
    <definedName name="__shared_1_0_59">#N/A</definedName>
    <definedName name="__shared_1_0_6">#N/A</definedName>
    <definedName name="__shared_1_0_60">#N/A</definedName>
    <definedName name="__shared_1_0_61">#N/A</definedName>
    <definedName name="__shared_1_0_62">#N/A</definedName>
    <definedName name="__shared_1_0_63">#N/A</definedName>
    <definedName name="__shared_1_0_64">#N/A</definedName>
    <definedName name="__shared_1_0_65">#N/A</definedName>
    <definedName name="__shared_1_0_66">#REF!</definedName>
    <definedName name="__shared_1_0_67">#N/A</definedName>
    <definedName name="__shared_1_0_68">#N/A</definedName>
    <definedName name="__shared_1_0_69">#N/A</definedName>
    <definedName name="__shared_1_0_7">#N/A</definedName>
    <definedName name="__shared_1_0_70">#N/A</definedName>
    <definedName name="__shared_1_0_71">#N/A</definedName>
    <definedName name="__shared_1_0_72">#N/A</definedName>
    <definedName name="__shared_1_0_73">#N/A</definedName>
    <definedName name="__shared_1_0_74">#N/A</definedName>
    <definedName name="__shared_1_0_75">#N/A</definedName>
    <definedName name="__shared_1_0_76">#N/A</definedName>
    <definedName name="__shared_1_0_77">#N/A</definedName>
    <definedName name="__shared_1_0_78">#REF!</definedName>
    <definedName name="__shared_1_0_79">#N/A</definedName>
    <definedName name="__shared_1_0_8">#N/A</definedName>
    <definedName name="__shared_1_0_80">#N/A</definedName>
    <definedName name="__shared_1_0_81">#N/A</definedName>
    <definedName name="__shared_1_0_82">#N/A</definedName>
    <definedName name="__shared_1_0_83">#N/A</definedName>
    <definedName name="__shared_1_0_84">#N/A</definedName>
    <definedName name="__shared_1_0_85">#N/A</definedName>
    <definedName name="__shared_1_0_86">#N/A</definedName>
    <definedName name="__shared_1_0_87">#N/A</definedName>
    <definedName name="__shared_1_0_88">#N/A</definedName>
    <definedName name="__shared_1_0_89">#N/A</definedName>
    <definedName name="__shared_1_0_9">#N/A</definedName>
    <definedName name="__shared_1_0_90">#N/A</definedName>
    <definedName name="__shared_1_0_91">#N/A</definedName>
    <definedName name="__shared_1_0_92">#REF!</definedName>
    <definedName name="__shared_1_0_93">#N/A</definedName>
    <definedName name="__shared_1_0_94">#N/A</definedName>
    <definedName name="__shared_1_0_95">#N/A</definedName>
    <definedName name="__shared_1_0_96">#N/A</definedName>
    <definedName name="__shared_1_0_97">#N/A</definedName>
    <definedName name="__shared_1_0_98">#N/A</definedName>
    <definedName name="__shared_1_0_99">#N/A</definedName>
    <definedName name="__shared_2_0_0">#N/A</definedName>
    <definedName name="__shared_2_0_1">#N/A</definedName>
    <definedName name="__shared_2_0_2">#N/A</definedName>
    <definedName name="__shared_2_0_3">#N/A</definedName>
    <definedName name="__shared_2_0_4">#N/A</definedName>
    <definedName name="__xlnm.Print_Titles" localSheetId="1">Cronograma!$1:$8</definedName>
    <definedName name="_xlnm.Print_Area" localSheetId="0">'Planilha Orçamentária  GERAL'!$B$1:$I$120</definedName>
    <definedName name="AreaTeste">#REF!</definedName>
    <definedName name="AreaTeste2">#REF!</definedName>
    <definedName name="CélulaInicioPlanilha">#REF!</definedName>
    <definedName name="CélulaResumo">#REF!</definedName>
    <definedName name="crono" localSheetId="1">Cronograma!$A$1:$L$24</definedName>
    <definedName name="Cronograma1" localSheetId="1">#N/A</definedName>
    <definedName name="Cronograma1">"#ref!"</definedName>
    <definedName name="Fl_01" localSheetId="1">#N/A</definedName>
    <definedName name="Fl_01">#REF!</definedName>
    <definedName name="Fl_03">#REF!</definedName>
    <definedName name="Fl_07">#REF!</definedName>
    <definedName name="pla" localSheetId="1">#N/A</definedName>
    <definedName name="pla">"#ref!"</definedName>
    <definedName name="planilha" localSheetId="1">#N/A</definedName>
    <definedName name="planilha">"#ref!"</definedName>
    <definedName name="SHARED_FORMULA_10_144_10_144_0">#REF!</definedName>
    <definedName name="SHARED_FORMULA_10_176_10_176_0">#REF!</definedName>
    <definedName name="SHARED_FORMULA_11_144_11_144_0">#REF!*#REF!</definedName>
    <definedName name="SHARED_FORMULA_11_176_11_176_0">#REF!*#REF!</definedName>
    <definedName name="SHARED_FORMULA_12_144_12_144_0">#REF!*#REF!</definedName>
    <definedName name="SHARED_FORMULA_12_176_12_176_0">#REF!*#REF!</definedName>
    <definedName name="SHARED_FORMULA_13_144_13_144_0">#REF!*#REF!</definedName>
    <definedName name="SHARED_FORMULA_13_176_13_176_0">#REF!*#REF!</definedName>
    <definedName name="SHARED_FORMULA_14_144_14_144_0">#REF!*#REF!</definedName>
    <definedName name="SHARED_FORMULA_14_176_14_176_0">#REF!*#REF!</definedName>
    <definedName name="SHARED_FORMULA_15_144_15_144_0">(((#REF!+#REF!+#REF!)*(1+#REF!))*(1+#REF!))</definedName>
    <definedName name="SHARED_FORMULA_15_176_15_176_0">(((#REF!+#REF!+#REF!)*(1+#REF!))*(1+#REF!))</definedName>
    <definedName name="SHARED_FORMULA_16_144_16_144_0">(((#REF!+#REF!+#REF!)*(1+#REF!))*(1+#REF!))</definedName>
    <definedName name="SHARED_FORMULA_16_176_16_176_0">(((#REF!+#REF!+#REF!)*(1+#REF!))*(1+#REF!))</definedName>
    <definedName name="SHARED_FORMULA_17_144_17_144_0">#REF!+#REF!</definedName>
    <definedName name="SHARED_FORMULA_17_176_17_176_0">#REF!+#REF!</definedName>
    <definedName name="SHARED_FORMULA_18_144_18_144_0">#REF!*#REF!</definedName>
    <definedName name="SHARED_FORMULA_18_176_18_176_0">#REF!*#REF!</definedName>
    <definedName name="SHARED_FORMULA_19_145_19_145_0">#REF!*#REF!</definedName>
    <definedName name="SHARED_FORMULA_19_177_19_177_0">#REF!*#REF!</definedName>
    <definedName name="SHARED_FORMULA_20_145_20_145_0">#REF!+#REF!</definedName>
    <definedName name="SHARED_FORMULA_20_177_20_177_0">#REF!+#REF!</definedName>
    <definedName name="SHARED_FORMULA_29_145_29_145_0">UPPER(#REF!)</definedName>
    <definedName name="SHARED_FORMULA_29_177_29_177_0">UPPER(#REF!)</definedName>
    <definedName name="SHARED_FORMULA_6_103_6_103_3">SUM(#REF!)</definedName>
    <definedName name="SHARED_FORMULA_6_124_6_124_3">SUM(#REF!)</definedName>
    <definedName name="SHARED_FORMULA_6_134_6_134_3">SUM(#REF!)</definedName>
    <definedName name="SHARED_FORMULA_6_152_6_152_3">SUM(#REF!)</definedName>
    <definedName name="SHARED_FORMULA_6_162_6_162_3">SUM(#REF!)</definedName>
    <definedName name="SHARED_FORMULA_6_176_6_176_3">SUM(#REF!)</definedName>
    <definedName name="SHARED_FORMULA_6_20_6_20_3">SUM(#REF!)</definedName>
    <definedName name="SHARED_FORMULA_6_44_6_44_3">SUM(#REF!)</definedName>
    <definedName name="SHARED_FORMULA_6_60_6_60_3">SUM(#REF!)</definedName>
    <definedName name="SHARED_FORMULA_6_69_6_69_3">SUM(#REF!)</definedName>
    <definedName name="SHARED_FORMULA_6_80_6_80_3">SUM(#REF!)</definedName>
    <definedName name="SHARED_FORMULA_6_95_6_95_3">SUM(#REF!)</definedName>
    <definedName name="_xlnm.Print_Titles" localSheetId="1">Cronograma!$A:$D,Cronograma!$1:$8</definedName>
    <definedName name="_xlnm.Print_Titles" localSheetId="0">'Planilha Orçamentária  GERAL'!$7:$7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13" l="1"/>
  <c r="F18" i="11" l="1"/>
  <c r="H18" i="11" s="1"/>
  <c r="B71" i="13"/>
  <c r="B12" i="13"/>
  <c r="B32" i="13"/>
  <c r="B53" i="13"/>
  <c r="B69" i="13"/>
  <c r="I62" i="13"/>
  <c r="I66" i="13"/>
  <c r="I59" i="13"/>
  <c r="I60" i="13"/>
  <c r="I56" i="13"/>
  <c r="I35" i="13"/>
  <c r="I50" i="13"/>
  <c r="I44" i="13"/>
  <c r="I38" i="13"/>
  <c r="I25" i="13"/>
  <c r="I29" i="13"/>
  <c r="I18" i="13"/>
  <c r="I19" i="13"/>
  <c r="I10" i="13" l="1"/>
  <c r="H11" i="14" l="1"/>
  <c r="H12" i="14"/>
  <c r="H8" i="14"/>
  <c r="H9" i="14"/>
  <c r="H10" i="14"/>
  <c r="F14" i="14"/>
  <c r="H14" i="14" s="1"/>
  <c r="H13" i="14"/>
  <c r="H7" i="14"/>
  <c r="D15" i="14" l="1"/>
  <c r="H15" i="14" s="1"/>
  <c r="H16" i="14" s="1"/>
  <c r="G5" i="14"/>
  <c r="I17" i="13"/>
  <c r="I11" i="13"/>
  <c r="I12" i="13" s="1"/>
  <c r="I71" i="13" l="1"/>
  <c r="I79" i="13" s="1"/>
  <c r="I80" i="13" s="1"/>
  <c r="C12" i="11" s="1"/>
  <c r="F5" i="14"/>
  <c r="H5" i="14" s="1"/>
  <c r="I58" i="13"/>
  <c r="I57" i="13"/>
  <c r="G52" i="13" l="1"/>
  <c r="I52" i="13" s="1"/>
  <c r="I51" i="13"/>
  <c r="I37" i="13"/>
  <c r="I36" i="13"/>
  <c r="G31" i="13"/>
  <c r="I31" i="13" s="1"/>
  <c r="I30" i="13"/>
  <c r="I16" i="13" l="1"/>
  <c r="A3" i="11" l="1"/>
  <c r="A2" i="11"/>
  <c r="G42" i="13" l="1"/>
  <c r="G43" i="13" s="1"/>
  <c r="G39" i="13"/>
  <c r="I106" i="13"/>
  <c r="G68" i="13" l="1"/>
  <c r="I63" i="13"/>
  <c r="G61" i="13"/>
  <c r="G46" i="13"/>
  <c r="G41" i="13"/>
  <c r="G40" i="13"/>
  <c r="I45" i="13"/>
  <c r="G23" i="13"/>
  <c r="G24" i="13" s="1"/>
  <c r="G22" i="13"/>
  <c r="G21" i="13"/>
  <c r="G20" i="13"/>
  <c r="I20" i="13" s="1"/>
  <c r="I65" i="13" l="1"/>
  <c r="I27" i="13"/>
  <c r="I68" i="13"/>
  <c r="I67" i="13"/>
  <c r="I64" i="13"/>
  <c r="I61" i="13"/>
  <c r="I49" i="13"/>
  <c r="I48" i="13"/>
  <c r="I47" i="13"/>
  <c r="I46" i="13"/>
  <c r="I43" i="13"/>
  <c r="I42" i="13"/>
  <c r="I41" i="13"/>
  <c r="I40" i="13"/>
  <c r="I39" i="13"/>
  <c r="I28" i="13"/>
  <c r="I26" i="13"/>
  <c r="I24" i="13"/>
  <c r="I23" i="13"/>
  <c r="I22" i="13"/>
  <c r="I21" i="13"/>
  <c r="I69" i="13" l="1"/>
  <c r="I32" i="13"/>
  <c r="I53" i="13"/>
  <c r="I75" i="13" l="1"/>
  <c r="I73" i="13"/>
  <c r="I74" i="13"/>
  <c r="F16" i="11"/>
  <c r="H16" i="11" s="1"/>
  <c r="F14" i="11"/>
  <c r="H14" i="11" s="1"/>
  <c r="F12" i="11"/>
  <c r="H12" i="11" s="1"/>
  <c r="C16" i="11" l="1"/>
  <c r="C14" i="11"/>
  <c r="C18" i="11"/>
  <c r="I76" i="13"/>
  <c r="C22" i="11" l="1"/>
  <c r="C23" i="11" s="1"/>
  <c r="D18" i="11" s="1"/>
  <c r="I82" i="13"/>
  <c r="I83" i="13" s="1"/>
  <c r="I84" i="13" s="1"/>
  <c r="I88" i="13" s="1"/>
  <c r="D16" i="11" l="1"/>
  <c r="D14" i="11"/>
  <c r="D12" i="11"/>
  <c r="G23" i="11" l="1"/>
  <c r="G24" i="11" s="1"/>
  <c r="D23" i="11"/>
  <c r="E23" i="11"/>
  <c r="F23" i="11" s="1"/>
  <c r="H23" i="11" l="1"/>
  <c r="E24" i="11"/>
</calcChain>
</file>

<file path=xl/sharedStrings.xml><?xml version="1.0" encoding="utf-8"?>
<sst xmlns="http://schemas.openxmlformats.org/spreadsheetml/2006/main" count="289" uniqueCount="161">
  <si>
    <t>ITEM</t>
  </si>
  <si>
    <t>DESCRIÇÃO DOS SERVIÇOS</t>
  </si>
  <si>
    <t>UN</t>
  </si>
  <si>
    <t>R$ UNIT</t>
  </si>
  <si>
    <t>PLANILHA ORÇAMENTÁRIA</t>
  </si>
  <si>
    <t>INST.</t>
  </si>
  <si>
    <t>SINAPI</t>
  </si>
  <si>
    <t>M³</t>
  </si>
  <si>
    <t>CÓDIGOS</t>
  </si>
  <si>
    <t>DESCRIÇÃO</t>
  </si>
  <si>
    <t>DATA BASE</t>
  </si>
  <si>
    <t>M</t>
  </si>
  <si>
    <t>M²</t>
  </si>
  <si>
    <t>CÓDIGO</t>
  </si>
  <si>
    <t>Totais de cada mês</t>
  </si>
  <si>
    <t>Total da Obra</t>
  </si>
  <si>
    <t>ACUM. %</t>
  </si>
  <si>
    <t>SIMPL.%</t>
  </si>
  <si>
    <t>PESO          %</t>
  </si>
  <si>
    <t>VALOR TOTAL SERVIÇOS (R$)</t>
  </si>
  <si>
    <t>TOTAL ITEM</t>
  </si>
  <si>
    <t>SISTEMA NACIONAL DE PESQUISA DE CUSTOS E ÍNDICES DA CONSTRUÇÃO CIVIL - COM DESONERAÇÃO</t>
  </si>
  <si>
    <t>Item Componente do BDI</t>
  </si>
  <si>
    <r>
      <t>A</t>
    </r>
    <r>
      <rPr>
        <sz val="11"/>
        <rFont val="Arial"/>
        <family val="2"/>
      </rPr>
      <t xml:space="preserve">dministração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>entral</t>
    </r>
  </si>
  <si>
    <r>
      <t>S</t>
    </r>
    <r>
      <rPr>
        <sz val="11"/>
        <rFont val="Arial"/>
        <family val="2"/>
      </rPr>
      <t xml:space="preserve">eguro e </t>
    </r>
    <r>
      <rPr>
        <b/>
        <sz val="11"/>
        <rFont val="Arial"/>
        <family val="2"/>
      </rPr>
      <t>G</t>
    </r>
    <r>
      <rPr>
        <sz val="11"/>
        <rFont val="Arial"/>
        <family val="2"/>
      </rPr>
      <t>arantia</t>
    </r>
  </si>
  <si>
    <r>
      <t>R</t>
    </r>
    <r>
      <rPr>
        <sz val="11"/>
        <rFont val="Arial"/>
        <family val="2"/>
      </rPr>
      <t>isco</t>
    </r>
  </si>
  <si>
    <r>
      <t>D</t>
    </r>
    <r>
      <rPr>
        <sz val="11"/>
        <rFont val="Arial"/>
        <family val="2"/>
      </rPr>
      <t xml:space="preserve">espesas </t>
    </r>
    <r>
      <rPr>
        <b/>
        <sz val="11"/>
        <rFont val="Arial"/>
        <family val="2"/>
      </rPr>
      <t>F</t>
    </r>
    <r>
      <rPr>
        <sz val="11"/>
        <rFont val="Arial"/>
        <family val="2"/>
      </rPr>
      <t>inanceiras</t>
    </r>
  </si>
  <si>
    <r>
      <t>L</t>
    </r>
    <r>
      <rPr>
        <sz val="11"/>
        <rFont val="Arial"/>
        <family val="2"/>
      </rPr>
      <t>ucro</t>
    </r>
  </si>
  <si>
    <r>
      <t>I1:</t>
    </r>
    <r>
      <rPr>
        <sz val="11"/>
        <rFont val="Arial"/>
        <family val="2"/>
      </rPr>
      <t xml:space="preserve"> PIS e COFINS</t>
    </r>
  </si>
  <si>
    <r>
      <t>I2:</t>
    </r>
    <r>
      <rPr>
        <sz val="11"/>
        <rFont val="Arial"/>
        <family val="2"/>
      </rPr>
      <t xml:space="preserve"> ISSQN (conforme legislação municipal)</t>
    </r>
  </si>
  <si>
    <t>BDI - SEM Desoneração da folha de pagamento</t>
  </si>
  <si>
    <t>BDI - COM Desoneração da folha de pagamento</t>
  </si>
  <si>
    <t>1º Mês</t>
  </si>
  <si>
    <t>2º Mês</t>
  </si>
  <si>
    <t>VALOR TOTAL</t>
  </si>
  <si>
    <t>QTD</t>
  </si>
  <si>
    <t>SERVIÇOS PRELIMINARES</t>
  </si>
  <si>
    <t>LOCACAO CONVENCIONAL DE OBRA, UTILIZANDO GABARITO DE TÁBUAS CORRIDAS</t>
  </si>
  <si>
    <t>FOSSA SÉPTICA</t>
  </si>
  <si>
    <t>FILTRO ANAERÓBIO</t>
  </si>
  <si>
    <t>SUMIDOURO</t>
  </si>
  <si>
    <r>
      <t xml:space="preserve">OBRA:  </t>
    </r>
    <r>
      <rPr>
        <sz val="10"/>
        <color indexed="8"/>
        <rFont val="Arial Narrow"/>
        <family val="2"/>
      </rPr>
      <t>IMPLANTAÇÃO SISTEMA DE TRATAMENTO DE EFLUENTES</t>
    </r>
  </si>
  <si>
    <t>FORNECIMENTO E ASSENTAMENTO DE ZIMBRA DE CONCRETO - DIÂM. 1,50m x 0,50m Alt.</t>
  </si>
  <si>
    <t>COMP</t>
  </si>
  <si>
    <t>UNID</t>
  </si>
  <si>
    <t>FORNECIMENTO E ASSENTAMENTO DE ZIMBRA DE CONCRETO - DIÂM. 1,00m x 0,50m Alt.</t>
  </si>
  <si>
    <t>FUNDO</t>
  </si>
  <si>
    <t>CORPO</t>
  </si>
  <si>
    <t>REATERO E RETIRADA</t>
  </si>
  <si>
    <t>1.1</t>
  </si>
  <si>
    <t>1.2</t>
  </si>
  <si>
    <t>3.3.1</t>
  </si>
  <si>
    <t>3.3.1.1</t>
  </si>
  <si>
    <r>
      <rPr>
        <b/>
        <sz val="11"/>
        <rFont val="Arial"/>
        <family val="2"/>
      </rPr>
      <t>I3:</t>
    </r>
    <r>
      <rPr>
        <sz val="11"/>
        <rFont val="Arial"/>
        <family val="2"/>
      </rPr>
      <t xml:space="preserve"> Cont.Prev s/Rec.Bruta (Lei 13.161/15 - Com desoneração)</t>
    </r>
  </si>
  <si>
    <t>LAJE DE FUNDO E FUNDO FALSO</t>
  </si>
  <si>
    <r>
      <t xml:space="preserve">LOCAL : </t>
    </r>
    <r>
      <rPr>
        <sz val="10"/>
        <color indexed="8"/>
        <rFont val="Arial Narrow"/>
        <family val="2"/>
      </rPr>
      <t>ASSENTAMENTO XX DE NOVEMBRO - MUNICÍPIO DE CORDEIRÓPOLIS / SP</t>
    </r>
  </si>
  <si>
    <t>CRONOGRAMA</t>
  </si>
  <si>
    <t>PREPARO DE FUNDO DE VALA COM LARGURA MAIOR OU IGUAL A 1,5 M E MENOR QUE 2,5 M, EM LOCAL COM NÍVEL BAIXO DE INTERFERÊNCIA. AF_08/2020</t>
  </si>
  <si>
    <t>LASTRO COM MATERIAL GRANULAR, APLICADO EM PISOS OU LAJES SOBRE SOLO, E SPESSURA DE *5 CM*. AF_08/2017</t>
  </si>
  <si>
    <t>CAMADA SEPARADORA PARA EXECUÇÃO DE RADIER, EM LONA PLÁSTICA. AF_09/2017</t>
  </si>
  <si>
    <t>ARMAÇÃO PARA EXECUÇÃO DE RADIER, COM USO DE TELA Q-92. AF_09/2017</t>
  </si>
  <si>
    <t>REATERRO MANUAL DE VALAS COM COMPACTAÇÃO MECANIZADA. AF_04/2016</t>
  </si>
  <si>
    <t>ESCAVAÇÃO VERTICAL A CÉU ABERTO, EM OBRAS DE EDIFICAÇÃO INCLUINDO CARGA, DESCARGA E TRANSPORTE, EM SOLO DE 1ª CATEGORIA COM ESCAVADEIRA HIDRÁULICA (CAÇAMBA: 0,8 M³ / 111 HP), FROTA DE 2 CAMINHÕES BASCULANTES DE18 M³, DMT ATÉ 1 KM E VELOCIDADE MÉDIA 14 KM/H. AF_05/2020</t>
  </si>
  <si>
    <t>MOVIMENTO DE TERRA</t>
  </si>
  <si>
    <t>EXECUÇÃO DA FOSSA SÉPTICA</t>
  </si>
  <si>
    <t>2.1</t>
  </si>
  <si>
    <t>2.1.1</t>
  </si>
  <si>
    <t>2.2</t>
  </si>
  <si>
    <t>2.2.1</t>
  </si>
  <si>
    <t>2.2.2</t>
  </si>
  <si>
    <t>2.3</t>
  </si>
  <si>
    <t>2.3.1</t>
  </si>
  <si>
    <t>2.3.2</t>
  </si>
  <si>
    <t>3.1</t>
  </si>
  <si>
    <t>3.2</t>
  </si>
  <si>
    <t>3.2.1</t>
  </si>
  <si>
    <t>3.2.2</t>
  </si>
  <si>
    <t>3.4</t>
  </si>
  <si>
    <t>3.4.1</t>
  </si>
  <si>
    <t>EXECUÇÃO DO SUMIDOURO</t>
  </si>
  <si>
    <t>SINAPI-I</t>
  </si>
  <si>
    <t>TAMPA DE CONCRETO ARMADO PARA FOSSA, D = *1,35* M, E = 0,05 M</t>
  </si>
  <si>
    <t>(COMPOSIÇÃO REPRESENTATIVA) DO SERVIÇO DE INSTALAÇÃO DE TUBO DE PVC, SÉRIE NORMAL, ESGOTO PREDIAL, DN 150 MM  ), INCLUSIVE CONEXÕES, CORTES E FIXAÇÕES, PARA PRÉDIOS. AF_10/2015(INSTALADO EM SUB-COLETOR AÉREO</t>
  </si>
  <si>
    <t>ENCHIMENTO DE BRITA PARA DRENO, LANÇAMENTO MECANIZADO. AF_07/2021</t>
  </si>
  <si>
    <t>FABRICAÇÃO, MONTAGEM E DESMONTAGEM DE FORMA PARA RADIER, EM MADEIRA SERRADA, 4 UTILIZAÇÕES. AF_09/2017</t>
  </si>
  <si>
    <t xml:space="preserve">QUANTIDADES MERAMENTES ILUSTRATIVAS, SENDO QUE SERA OBTIVO EXATIDAO APOS PROJETOS EXECUTIVOS COMPLEMENTARES. O PROCEDIMENTO ADOTADO NA ELABORAÇÃO DESTA PLANILHA ESTÁ DE ACORDO COM PREÇOS UNITÁRIOS, EXTRAÍDOS E  MULTIPLICADO DOS ÍNDICES DA TCPO (TABELAS DE COMPOSIÇÕES DE PREÇOS PARA ORÇAMENTO) E RESPEITANDO PREÇOS DE INSUMOS BASE SINAPI. </t>
  </si>
  <si>
    <t>CONCRETAGEM DE RADIER, PISO OU LAJE SOBRE SOLO, FCK 30 MPA, - LANÇAMENTO, ADENSAMENTO E ACABAMENTO. AF_09/2021</t>
  </si>
  <si>
    <t>CARGA, MANOBRA E DESCARGA DE SOLOS E MATERIAIS GRANULARES EM CAMINHÃO BASCULANTE 6 M³ - CARGA COM PÁ CARREGADEIRA (CAÇAMBA DE 1,7 A 2,8 M³ /128 HP) E DESCARGA LIVRE (UNIDADE: M3). AF_07/2020</t>
  </si>
  <si>
    <t>CDHU</t>
  </si>
  <si>
    <t>CANALETA MEIA CANA PRÉ-MOLDADA DE CONCRETO (D = 50 CM) - FORNECIMENTO E INSTALAÇÃO. AF_08/2021</t>
  </si>
  <si>
    <t>TAMPA DE CONCRETO ARMADO PARA FOSSA, D = 1,50 M, E = 0,05 M</t>
  </si>
  <si>
    <t>SERVIÇO</t>
  </si>
  <si>
    <t>Descrição</t>
  </si>
  <si>
    <t>Unidade</t>
  </si>
  <si>
    <t>MATERIAL</t>
  </si>
  <si>
    <t>MO</t>
  </si>
  <si>
    <t>TOTAL</t>
  </si>
  <si>
    <t>Código</t>
  </si>
  <si>
    <t>Coeficiente</t>
  </si>
  <si>
    <t>Preço</t>
  </si>
  <si>
    <t>Sub Total</t>
  </si>
  <si>
    <t>Mão Obra:</t>
  </si>
  <si>
    <t>*LS:</t>
  </si>
  <si>
    <t>SubMO:</t>
  </si>
  <si>
    <t>Materiais:</t>
  </si>
  <si>
    <t>*BDI:</t>
  </si>
  <si>
    <t>TOTAL:</t>
  </si>
  <si>
    <t>PLACA DE OBRA (PARA CONSTRUCAO CIVIL) EM CHAPA GALVANIZADA *N. 22*, ADESIVADA,DE *2,4 X 1,2* M (SEM POSTES PARA FIXACAO)</t>
  </si>
  <si>
    <t>PLACA DE IDENTIFICAÇÃO PARA OBRA</t>
  </si>
  <si>
    <t>PREGO DE ACO POLIDO COM CABECA 18 X 27 (2 1/2 X 10)</t>
  </si>
  <si>
    <t>KG</t>
  </si>
  <si>
    <t>PONTALETE *7,5 X 7,5* CM EM PINUS, MISTA OU EQUIVALENTE DA REGIAO - BRUTA</t>
  </si>
  <si>
    <t>AREIA MEDIA</t>
  </si>
  <si>
    <t>CIMENTO PORTLAND COMPOSTO CP II-32</t>
  </si>
  <si>
    <t>H</t>
  </si>
  <si>
    <t xml:space="preserve">CARPINTEIRO </t>
  </si>
  <si>
    <t>AJUDANTE DE CARPINTEIRO</t>
  </si>
  <si>
    <t>COMP.</t>
  </si>
  <si>
    <t>COMPANHIA DE DESENVOLVIMENTO HABITACIONAL E URBANO DO ESTADO DE SÃO PAULO - 185</t>
  </si>
  <si>
    <t>2.1.2</t>
  </si>
  <si>
    <t>2.2.1.1</t>
  </si>
  <si>
    <t>2.2.1.2</t>
  </si>
  <si>
    <t>2.2.1.3</t>
  </si>
  <si>
    <t>2.2.1.4</t>
  </si>
  <si>
    <t>2.2.1.5</t>
  </si>
  <si>
    <t>2.2.2.1</t>
  </si>
  <si>
    <t>2.2.2.2</t>
  </si>
  <si>
    <t>2.2.2.3</t>
  </si>
  <si>
    <t>3.3.1.2</t>
  </si>
  <si>
    <t>3.3.1.3</t>
  </si>
  <si>
    <t>3.3.1.4</t>
  </si>
  <si>
    <t>3.3.1.5</t>
  </si>
  <si>
    <t>3.3.1.6</t>
  </si>
  <si>
    <t>3.3.1.7</t>
  </si>
  <si>
    <t>3.3.1.8</t>
  </si>
  <si>
    <t>3.3.1.9</t>
  </si>
  <si>
    <t>3.3.1.10</t>
  </si>
  <si>
    <t>3.3.1.11</t>
  </si>
  <si>
    <t>3.4.1.1</t>
  </si>
  <si>
    <t>4.1</t>
  </si>
  <si>
    <t>4.2</t>
  </si>
  <si>
    <t>4.2.2</t>
  </si>
  <si>
    <t>4.2.1</t>
  </si>
  <si>
    <t>4.3</t>
  </si>
  <si>
    <t>4.3.1</t>
  </si>
  <si>
    <t>4.3.1.1</t>
  </si>
  <si>
    <t>4.3.2</t>
  </si>
  <si>
    <t>4.3.2.1</t>
  </si>
  <si>
    <t>4.3.2.2</t>
  </si>
  <si>
    <t>4.3.2.3</t>
  </si>
  <si>
    <t>4.4</t>
  </si>
  <si>
    <t>4.4.1</t>
  </si>
  <si>
    <t>4.4.2</t>
  </si>
  <si>
    <t>TOTAL 2 + 3 + 4</t>
  </si>
  <si>
    <t>FILTRO ANAERÓBICO</t>
  </si>
  <si>
    <t>TOTAL GERAL 1</t>
  </si>
  <si>
    <t>TOTAL GERAL 2 + 3 + 4</t>
  </si>
  <si>
    <t>TOTAL GERAL   COM BDI 1 + 2 + 3 + 4</t>
  </si>
  <si>
    <t>TOTAL GERAL  COM BDI DAS 49 FOSSAS</t>
  </si>
  <si>
    <t>TOTAL UNITARIO COM BDI PARA 1</t>
  </si>
  <si>
    <t>TOTAL UNITARIO COM BDI PARA 2 + 3 + 4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</si>
</sst>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#,##0.00\ ;&quot; (&quot;#,##0.00\);&quot; -&quot;#\ ;@\ "/>
    <numFmt numFmtId="167" formatCode="0.0"/>
    <numFmt numFmtId="168" formatCode="&quot; R$&quot;#,##0.00\ ;&quot; R$(&quot;#,##0.00\);&quot; R$-&quot;#\ ;@\ "/>
    <numFmt numFmtId="169" formatCode="&quot; R$ &quot;#,##0.00\ ;&quot; R$ (&quot;#,##0.00\);&quot; R$ -&quot;#\ ;@\ "/>
    <numFmt numFmtId="170" formatCode="#"/>
    <numFmt numFmtId="171" formatCode="_(&quot;Cr$&quot;* #,##0.00_);_(&quot;Cr$&quot;* \(#,##0.00\);_(&quot;Cr$&quot;* &quot;-&quot;??_);_(@_)"/>
    <numFmt numFmtId="172" formatCode="0.000000"/>
    <numFmt numFmtId="173" formatCode="#,##0.0000000"/>
  </numFmts>
  <fonts count="42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i/>
      <u/>
      <sz val="10"/>
      <name val="Arial Narrow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color rgb="FFFF0000"/>
      <name val="Arial Narrow"/>
      <family val="2"/>
    </font>
    <font>
      <b/>
      <sz val="11"/>
      <name val="Arial Narrow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i/>
      <u/>
      <sz val="10"/>
      <name val="Arial Narrow"/>
      <family val="2"/>
    </font>
    <font>
      <sz val="16"/>
      <name val="BankGothic Md BT"/>
      <family val="2"/>
    </font>
    <font>
      <b/>
      <sz val="10"/>
      <color rgb="FF7030A0"/>
      <name val="Arial Narrow"/>
      <family val="2"/>
    </font>
    <font>
      <sz val="10"/>
      <color indexed="8"/>
      <name val="Arial"/>
      <family val="2"/>
    </font>
    <font>
      <sz val="11"/>
      <color indexed="9"/>
      <name val="Arial Narrow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b/>
      <sz val="12"/>
      <color theme="0"/>
      <name val="Arial"/>
      <family val="2"/>
    </font>
    <font>
      <sz val="10"/>
      <color indexed="8"/>
      <name val="Arial"/>
      <family val="2"/>
    </font>
    <font>
      <b/>
      <sz val="9"/>
      <color indexed="8"/>
      <name val="Arial Narrow"/>
      <family val="2"/>
    </font>
    <font>
      <b/>
      <sz val="14"/>
      <color indexed="8"/>
      <name val="Arial Narrow"/>
      <family val="2"/>
    </font>
    <font>
      <b/>
      <sz val="8"/>
      <color indexed="8"/>
      <name val="Arial Narrow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sz val="20"/>
      <name val="Arial Black"/>
      <family val="2"/>
    </font>
    <font>
      <b/>
      <sz val="20"/>
      <color indexed="8"/>
      <name val="Arial Black"/>
      <family val="2"/>
    </font>
    <font>
      <b/>
      <u/>
      <sz val="10"/>
      <name val="Arial Narrow"/>
      <family val="2"/>
    </font>
    <font>
      <sz val="10"/>
      <color theme="1"/>
      <name val="Arial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34998626667073579"/>
        <bgColor indexed="26"/>
      </patternFill>
    </fill>
    <fill>
      <patternFill patternType="solid">
        <fgColor rgb="FFE8E8E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4" fillId="0" borderId="0"/>
    <xf numFmtId="0" fontId="22" fillId="0" borderId="0"/>
    <xf numFmtId="166" fontId="1" fillId="0" borderId="0"/>
    <xf numFmtId="168" fontId="1" fillId="0" borderId="0"/>
    <xf numFmtId="0" fontId="9" fillId="0" borderId="0"/>
    <xf numFmtId="9" fontId="1" fillId="0" borderId="0"/>
    <xf numFmtId="9" fontId="1" fillId="0" borderId="0"/>
    <xf numFmtId="166" fontId="1" fillId="0" borderId="0"/>
    <xf numFmtId="171" fontId="1" fillId="0" borderId="0" applyFont="0" applyFill="0" applyBorder="0" applyAlignment="0" applyProtection="0"/>
    <xf numFmtId="0" fontId="22" fillId="0" borderId="0" applyProtection="0"/>
    <xf numFmtId="0" fontId="27" fillId="0" borderId="0">
      <alignment vertical="top"/>
    </xf>
    <xf numFmtId="165" fontId="1" fillId="0" borderId="0" applyFont="0" applyFill="0" applyBorder="0" applyAlignment="0" applyProtection="0"/>
  </cellStyleXfs>
  <cellXfs count="36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" fillId="6" borderId="9" xfId="3" applyFont="1" applyFill="1" applyBorder="1" applyAlignment="1" applyProtection="1">
      <alignment horizontal="left" wrapText="1"/>
    </xf>
    <xf numFmtId="0" fontId="4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43" fontId="2" fillId="0" borderId="0" xfId="0" applyNumberFormat="1" applyFont="1" applyAlignment="1">
      <alignment wrapText="1"/>
    </xf>
    <xf numFmtId="0" fontId="16" fillId="6" borderId="0" xfId="3" applyFont="1" applyFill="1" applyProtection="1"/>
    <xf numFmtId="0" fontId="1" fillId="6" borderId="0" xfId="3" applyFont="1" applyFill="1" applyAlignment="1" applyProtection="1"/>
    <xf numFmtId="166" fontId="0" fillId="6" borderId="0" xfId="9" applyFont="1" applyFill="1" applyBorder="1" applyAlignment="1" applyProtection="1"/>
    <xf numFmtId="0" fontId="1" fillId="6" borderId="0" xfId="3" applyFont="1" applyFill="1" applyProtection="1"/>
    <xf numFmtId="0" fontId="1" fillId="6" borderId="0" xfId="3" applyFont="1" applyFill="1" applyAlignment="1" applyProtection="1">
      <alignment horizontal="center"/>
    </xf>
    <xf numFmtId="167" fontId="1" fillId="6" borderId="0" xfId="3" applyNumberFormat="1" applyFont="1" applyFill="1" applyProtection="1"/>
    <xf numFmtId="167" fontId="1" fillId="6" borderId="0" xfId="3" applyNumberFormat="1" applyFont="1" applyFill="1" applyAlignment="1" applyProtection="1"/>
    <xf numFmtId="167" fontId="16" fillId="6" borderId="0" xfId="3" applyNumberFormat="1" applyFont="1" applyFill="1" applyProtection="1"/>
    <xf numFmtId="167" fontId="1" fillId="6" borderId="0" xfId="3" applyNumberFormat="1" applyFont="1" applyFill="1" applyAlignment="1" applyProtection="1">
      <alignment horizontal="center"/>
    </xf>
    <xf numFmtId="0" fontId="10" fillId="6" borderId="0" xfId="3" applyFont="1" applyFill="1" applyAlignment="1" applyProtection="1">
      <alignment horizontal="center"/>
    </xf>
    <xf numFmtId="0" fontId="16" fillId="8" borderId="0" xfId="3" applyFont="1" applyFill="1" applyProtection="1"/>
    <xf numFmtId="166" fontId="1" fillId="8" borderId="0" xfId="9" applyFont="1" applyFill="1" applyBorder="1" applyAlignment="1" applyProtection="1"/>
    <xf numFmtId="166" fontId="15" fillId="8" borderId="0" xfId="9" applyFont="1" applyFill="1" applyBorder="1" applyAlignment="1" applyProtection="1">
      <alignment horizontal="center"/>
    </xf>
    <xf numFmtId="0" fontId="2" fillId="2" borderId="0" xfId="3" applyFont="1" applyFill="1" applyAlignment="1"/>
    <xf numFmtId="166" fontId="2" fillId="2" borderId="0" xfId="9" applyFont="1" applyFill="1" applyBorder="1" applyAlignment="1"/>
    <xf numFmtId="166" fontId="5" fillId="2" borderId="0" xfId="9" applyFont="1" applyFill="1" applyBorder="1" applyAlignment="1"/>
    <xf numFmtId="4" fontId="2" fillId="2" borderId="0" xfId="14" applyNumberFormat="1" applyFont="1" applyFill="1" applyBorder="1" applyAlignment="1"/>
    <xf numFmtId="0" fontId="2" fillId="2" borderId="0" xfId="3" applyFont="1" applyFill="1" applyBorder="1" applyAlignment="1"/>
    <xf numFmtId="0" fontId="2" fillId="2" borderId="0" xfId="3" applyFont="1" applyFill="1" applyBorder="1" applyAlignment="1">
      <alignment horizontal="center"/>
    </xf>
    <xf numFmtId="0" fontId="2" fillId="6" borderId="0" xfId="0" applyFont="1" applyFill="1" applyAlignment="1"/>
    <xf numFmtId="0" fontId="2" fillId="0" borderId="9" xfId="0" applyNumberFormat="1" applyFont="1" applyFill="1" applyBorder="1" applyAlignment="1">
      <alignment horizontal="justify" wrapText="1"/>
    </xf>
    <xf numFmtId="0" fontId="18" fillId="2" borderId="0" xfId="3" applyFont="1" applyFill="1" applyAlignment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1" fontId="3" fillId="6" borderId="0" xfId="0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>
      <alignment horizontal="center"/>
    </xf>
    <xf numFmtId="49" fontId="2" fillId="6" borderId="0" xfId="3" applyNumberFormat="1" applyFont="1" applyFill="1" applyBorder="1" applyAlignment="1">
      <alignment horizontal="left" wrapText="1"/>
    </xf>
    <xf numFmtId="49" fontId="2" fillId="8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10" borderId="0" xfId="0" applyNumberFormat="1" applyFont="1" applyFill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5" fillId="2" borderId="0" xfId="3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wrapText="1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 wrapText="1"/>
    </xf>
    <xf numFmtId="43" fontId="7" fillId="0" borderId="0" xfId="0" applyNumberFormat="1" applyFont="1" applyAlignment="1">
      <alignment wrapText="1"/>
    </xf>
    <xf numFmtId="0" fontId="2" fillId="0" borderId="9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2" fontId="4" fillId="3" borderId="9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justify" wrapText="1"/>
    </xf>
    <xf numFmtId="43" fontId="4" fillId="0" borderId="0" xfId="0" applyNumberFormat="1" applyFont="1" applyAlignment="1">
      <alignment wrapText="1"/>
    </xf>
    <xf numFmtId="1" fontId="2" fillId="6" borderId="9" xfId="3" applyNumberFormat="1" applyFont="1" applyFill="1" applyBorder="1" applyAlignment="1" applyProtection="1">
      <alignment horizontal="left" vertical="top" wrapText="1"/>
    </xf>
    <xf numFmtId="169" fontId="17" fillId="6" borderId="9" xfId="11" applyNumberFormat="1" applyFont="1" applyFill="1" applyBorder="1" applyAlignment="1" applyProtection="1">
      <alignment vertical="center"/>
    </xf>
    <xf numFmtId="10" fontId="0" fillId="6" borderId="9" xfId="13" applyNumberFormat="1" applyFont="1" applyFill="1" applyBorder="1" applyAlignment="1" applyProtection="1"/>
    <xf numFmtId="2" fontId="17" fillId="6" borderId="9" xfId="11" applyNumberFormat="1" applyFont="1" applyFill="1" applyBorder="1" applyProtection="1"/>
    <xf numFmtId="1" fontId="2" fillId="6" borderId="10" xfId="3" applyNumberFormat="1" applyFont="1" applyFill="1" applyBorder="1" applyAlignment="1" applyProtection="1">
      <alignment horizontal="left" vertical="top" wrapText="1"/>
    </xf>
    <xf numFmtId="169" fontId="17" fillId="6" borderId="10" xfId="11" applyNumberFormat="1" applyFont="1" applyFill="1" applyBorder="1" applyAlignment="1" applyProtection="1">
      <alignment vertical="center"/>
    </xf>
    <xf numFmtId="10" fontId="0" fillId="6" borderId="10" xfId="13" applyNumberFormat="1" applyFont="1" applyFill="1" applyBorder="1" applyAlignment="1" applyProtection="1">
      <alignment vertical="center"/>
    </xf>
    <xf numFmtId="2" fontId="17" fillId="6" borderId="10" xfId="11" applyNumberFormat="1" applyFont="1" applyFill="1" applyBorder="1" applyAlignment="1" applyProtection="1">
      <alignment vertical="center"/>
    </xf>
    <xf numFmtId="2" fontId="17" fillId="7" borderId="20" xfId="11" applyNumberFormat="1" applyFont="1" applyFill="1" applyBorder="1" applyProtection="1"/>
    <xf numFmtId="2" fontId="17" fillId="7" borderId="27" xfId="11" applyNumberFormat="1" applyFont="1" applyFill="1" applyBorder="1" applyProtection="1"/>
    <xf numFmtId="2" fontId="12" fillId="7" borderId="24" xfId="11" applyNumberFormat="1" applyFont="1" applyFill="1" applyBorder="1" applyAlignment="1" applyProtection="1">
      <alignment horizontal="center"/>
    </xf>
    <xf numFmtId="2" fontId="12" fillId="7" borderId="25" xfId="11" applyNumberFormat="1" applyFont="1" applyFill="1" applyBorder="1" applyAlignment="1" applyProtection="1">
      <alignment horizontal="center"/>
    </xf>
    <xf numFmtId="2" fontId="12" fillId="7" borderId="25" xfId="11" applyNumberFormat="1" applyFont="1" applyFill="1" applyBorder="1" applyAlignment="1" applyProtection="1">
      <alignment horizontal="center" vertical="center"/>
    </xf>
    <xf numFmtId="2" fontId="12" fillId="7" borderId="26" xfId="11" applyNumberFormat="1" applyFont="1" applyFill="1" applyBorder="1" applyAlignment="1" applyProtection="1">
      <alignment horizontal="center" vertical="center"/>
    </xf>
    <xf numFmtId="2" fontId="17" fillId="6" borderId="18" xfId="11" applyNumberFormat="1" applyFont="1" applyFill="1" applyBorder="1" applyAlignment="1" applyProtection="1">
      <alignment wrapText="1"/>
    </xf>
    <xf numFmtId="169" fontId="23" fillId="6" borderId="18" xfId="11" applyNumberFormat="1" applyFont="1" applyFill="1" applyBorder="1" applyAlignment="1" applyProtection="1">
      <alignment horizontal="right"/>
    </xf>
    <xf numFmtId="2" fontId="17" fillId="6" borderId="18" xfId="11" applyNumberFormat="1" applyFont="1" applyFill="1" applyBorder="1" applyAlignment="1" applyProtection="1">
      <alignment horizontal="center"/>
    </xf>
    <xf numFmtId="2" fontId="17" fillId="6" borderId="18" xfId="11" applyNumberFormat="1" applyFont="1" applyFill="1" applyBorder="1" applyProtection="1"/>
    <xf numFmtId="2" fontId="2" fillId="7" borderId="20" xfId="11" applyNumberFormat="1" applyFont="1" applyFill="1" applyBorder="1" applyAlignment="1" applyProtection="1">
      <alignment horizontal="right"/>
    </xf>
    <xf numFmtId="2" fontId="4" fillId="7" borderId="27" xfId="11" applyNumberFormat="1" applyFont="1" applyFill="1" applyBorder="1" applyAlignment="1" applyProtection="1">
      <alignment horizontal="right"/>
    </xf>
    <xf numFmtId="169" fontId="4" fillId="7" borderId="27" xfId="11" applyNumberFormat="1" applyFont="1" applyFill="1" applyBorder="1" applyProtection="1"/>
    <xf numFmtId="9" fontId="4" fillId="7" borderId="27" xfId="12" applyFont="1" applyFill="1" applyBorder="1" applyAlignment="1" applyProtection="1">
      <alignment horizontal="center"/>
    </xf>
    <xf numFmtId="10" fontId="2" fillId="7" borderId="27" xfId="12" applyNumberFormat="1" applyFont="1" applyFill="1" applyBorder="1" applyAlignment="1" applyProtection="1">
      <alignment horizontal="center"/>
    </xf>
    <xf numFmtId="10" fontId="4" fillId="7" borderId="27" xfId="12" applyNumberFormat="1" applyFont="1" applyFill="1" applyBorder="1" applyAlignment="1" applyProtection="1"/>
    <xf numFmtId="10" fontId="4" fillId="7" borderId="21" xfId="12" applyNumberFormat="1" applyFont="1" applyFill="1" applyBorder="1" applyAlignment="1" applyProtection="1"/>
    <xf numFmtId="2" fontId="2" fillId="7" borderId="24" xfId="11" applyNumberFormat="1" applyFont="1" applyFill="1" applyBorder="1" applyAlignment="1" applyProtection="1">
      <alignment horizontal="right"/>
    </xf>
    <xf numFmtId="2" fontId="4" fillId="7" borderId="25" xfId="11" applyNumberFormat="1" applyFont="1" applyFill="1" applyBorder="1" applyAlignment="1" applyProtection="1">
      <alignment horizontal="right"/>
    </xf>
    <xf numFmtId="168" fontId="2" fillId="7" borderId="25" xfId="10" applyFont="1" applyFill="1" applyBorder="1" applyAlignment="1" applyProtection="1"/>
    <xf numFmtId="168" fontId="2" fillId="7" borderId="25" xfId="10" applyFont="1" applyFill="1" applyBorder="1" applyAlignment="1" applyProtection="1">
      <alignment horizontal="center"/>
    </xf>
    <xf numFmtId="1" fontId="2" fillId="6" borderId="28" xfId="3" applyNumberFormat="1" applyFont="1" applyFill="1" applyBorder="1" applyAlignment="1" applyProtection="1">
      <alignment horizontal="left" vertical="top" wrapText="1"/>
    </xf>
    <xf numFmtId="2" fontId="17" fillId="6" borderId="29" xfId="11" applyNumberFormat="1" applyFont="1" applyFill="1" applyBorder="1" applyAlignment="1" applyProtection="1">
      <alignment vertical="center"/>
    </xf>
    <xf numFmtId="1" fontId="2" fillId="6" borderId="22" xfId="3" applyNumberFormat="1" applyFont="1" applyFill="1" applyBorder="1" applyAlignment="1" applyProtection="1">
      <alignment horizontal="left" vertical="top" wrapText="1"/>
    </xf>
    <xf numFmtId="2" fontId="17" fillId="6" borderId="23" xfId="11" applyNumberFormat="1" applyFont="1" applyFill="1" applyBorder="1" applyProtection="1"/>
    <xf numFmtId="167" fontId="4" fillId="6" borderId="30" xfId="3" applyNumberFormat="1" applyFont="1" applyFill="1" applyBorder="1" applyAlignment="1" applyProtection="1">
      <alignment horizontal="right" vertical="top"/>
    </xf>
    <xf numFmtId="2" fontId="17" fillId="6" borderId="31" xfId="11" applyNumberFormat="1" applyFont="1" applyFill="1" applyBorder="1" applyProtection="1"/>
    <xf numFmtId="0" fontId="2" fillId="2" borderId="8" xfId="3" applyFont="1" applyFill="1" applyBorder="1" applyAlignment="1"/>
    <xf numFmtId="166" fontId="15" fillId="8" borderId="7" xfId="9" applyFont="1" applyFill="1" applyBorder="1" applyAlignment="1" applyProtection="1">
      <alignment horizontal="center"/>
    </xf>
    <xf numFmtId="0" fontId="1" fillId="8" borderId="0" xfId="3" applyFont="1" applyFill="1" applyBorder="1" applyProtection="1"/>
    <xf numFmtId="0" fontId="16" fillId="8" borderId="0" xfId="3" applyFont="1" applyFill="1" applyBorder="1" applyProtection="1"/>
    <xf numFmtId="0" fontId="16" fillId="8" borderId="0" xfId="3" applyFont="1" applyFill="1" applyBorder="1" applyAlignment="1" applyProtection="1"/>
    <xf numFmtId="0" fontId="16" fillId="8" borderId="8" xfId="3" applyFont="1" applyFill="1" applyBorder="1" applyProtection="1"/>
    <xf numFmtId="0" fontId="2" fillId="2" borderId="7" xfId="3" applyFont="1" applyFill="1" applyBorder="1" applyAlignment="1">
      <alignment horizontal="left"/>
    </xf>
    <xf numFmtId="49" fontId="2" fillId="2" borderId="0" xfId="3" applyNumberFormat="1" applyFont="1" applyFill="1" applyBorder="1" applyAlignment="1">
      <alignment horizontal="justify" wrapText="1"/>
    </xf>
    <xf numFmtId="0" fontId="2" fillId="2" borderId="0" xfId="3" applyFont="1" applyFill="1" applyBorder="1" applyAlignment="1">
      <alignment horizontal="left" vertical="center" wrapText="1"/>
    </xf>
    <xf numFmtId="0" fontId="2" fillId="2" borderId="8" xfId="3" applyFont="1" applyFill="1" applyBorder="1" applyAlignment="1">
      <alignment horizontal="left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/>
    <xf numFmtId="0" fontId="0" fillId="2" borderId="0" xfId="0" applyFill="1" applyBorder="1" applyAlignment="1">
      <alignment horizontal="center" vertical="center" wrapText="1"/>
    </xf>
    <xf numFmtId="0" fontId="2" fillId="0" borderId="0" xfId="0" applyFont="1" applyFill="1" applyAlignment="1"/>
    <xf numFmtId="0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2" fontId="13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0" fillId="0" borderId="9" xfId="0" applyFont="1" applyFill="1" applyBorder="1" applyAlignment="1">
      <alignment vertical="center" wrapText="1"/>
    </xf>
    <xf numFmtId="2" fontId="16" fillId="0" borderId="9" xfId="0" applyNumberFormat="1" applyFont="1" applyFill="1" applyBorder="1" applyAlignment="1">
      <alignment horizontal="center" vertical="center"/>
    </xf>
    <xf numFmtId="10" fontId="16" fillId="0" borderId="9" xfId="0" applyNumberFormat="1" applyFont="1" applyFill="1" applyBorder="1" applyAlignment="1">
      <alignment horizontal="center" vertical="center"/>
    </xf>
    <xf numFmtId="10" fontId="10" fillId="0" borderId="9" xfId="0" applyNumberFormat="1" applyFont="1" applyFill="1" applyBorder="1" applyAlignment="1" applyProtection="1">
      <alignment horizontal="center" vertical="center"/>
      <protection locked="0"/>
    </xf>
    <xf numFmtId="10" fontId="26" fillId="2" borderId="9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right" vertical="center"/>
    </xf>
    <xf numFmtId="10" fontId="13" fillId="2" borderId="9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justify" vertical="center"/>
    </xf>
    <xf numFmtId="166" fontId="2" fillId="2" borderId="0" xfId="14" applyFont="1" applyFill="1" applyBorder="1" applyAlignment="1">
      <alignment horizontal="center" vertical="center" wrapText="1"/>
    </xf>
    <xf numFmtId="2" fontId="2" fillId="2" borderId="0" xfId="3" applyNumberFormat="1" applyFont="1" applyFill="1" applyBorder="1" applyAlignment="1">
      <alignment vertical="center"/>
    </xf>
    <xf numFmtId="2" fontId="3" fillId="2" borderId="0" xfId="14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vertical="center" wrapText="1"/>
    </xf>
    <xf numFmtId="0" fontId="2" fillId="10" borderId="0" xfId="0" applyFont="1" applyFill="1" applyAlignment="1"/>
    <xf numFmtId="0" fontId="4" fillId="4" borderId="9" xfId="0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1" fontId="2" fillId="6" borderId="0" xfId="0" applyNumberFormat="1" applyFont="1" applyFill="1" applyBorder="1" applyAlignment="1">
      <alignment horizontal="center"/>
    </xf>
    <xf numFmtId="0" fontId="31" fillId="2" borderId="17" xfId="0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2" fontId="0" fillId="2" borderId="0" xfId="0" applyNumberFormat="1" applyFill="1" applyBorder="1" applyAlignment="1">
      <alignment vertical="center"/>
    </xf>
    <xf numFmtId="4" fontId="0" fillId="2" borderId="0" xfId="0" applyNumberFormat="1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2" fillId="2" borderId="0" xfId="3" applyFont="1" applyFill="1" applyBorder="1" applyAlignment="1">
      <alignment horizontal="center" vertical="center"/>
    </xf>
    <xf numFmtId="4" fontId="32" fillId="2" borderId="0" xfId="0" applyNumberFormat="1" applyFont="1" applyFill="1" applyBorder="1" applyAlignment="1">
      <alignment vertical="center"/>
    </xf>
    <xf numFmtId="2" fontId="2" fillId="2" borderId="0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" fontId="5" fillId="2" borderId="0" xfId="9" applyNumberFormat="1" applyFont="1" applyFill="1" applyBorder="1" applyAlignment="1">
      <alignment vertical="center"/>
    </xf>
    <xf numFmtId="0" fontId="2" fillId="4" borderId="18" xfId="0" applyFont="1" applyFill="1" applyBorder="1" applyAlignment="1">
      <alignment horizontal="left" vertical="center" wrapText="1"/>
    </xf>
    <xf numFmtId="0" fontId="2" fillId="4" borderId="18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10" fontId="4" fillId="4" borderId="18" xfId="6" applyNumberFormat="1" applyFont="1" applyFill="1" applyBorder="1" applyAlignment="1">
      <alignment horizontal="center" vertical="center" wrapText="1"/>
    </xf>
    <xf numFmtId="0" fontId="3" fillId="5" borderId="10" xfId="3" applyNumberFormat="1" applyFont="1" applyFill="1" applyBorder="1" applyAlignment="1">
      <alignment horizontal="center" vertical="center"/>
    </xf>
    <xf numFmtId="49" fontId="3" fillId="5" borderId="10" xfId="3" applyNumberFormat="1" applyFont="1" applyFill="1" applyBorder="1" applyAlignment="1">
      <alignment horizontal="center" vertical="center" wrapText="1"/>
    </xf>
    <xf numFmtId="1" fontId="3" fillId="12" borderId="13" xfId="0" applyNumberFormat="1" applyFont="1" applyFill="1" applyBorder="1" applyAlignment="1">
      <alignment horizontal="center"/>
    </xf>
    <xf numFmtId="0" fontId="3" fillId="12" borderId="13" xfId="0" applyNumberFormat="1" applyFont="1" applyFill="1" applyBorder="1" applyAlignment="1">
      <alignment horizontal="center"/>
    </xf>
    <xf numFmtId="0" fontId="29" fillId="2" borderId="0" xfId="0" applyFont="1" applyFill="1" applyBorder="1" applyAlignment="1"/>
    <xf numFmtId="0" fontId="20" fillId="2" borderId="0" xfId="0" applyFont="1" applyFill="1" applyBorder="1" applyAlignment="1">
      <alignment horizontal="center"/>
    </xf>
    <xf numFmtId="0" fontId="20" fillId="2" borderId="0" xfId="0" applyFont="1" applyFill="1" applyBorder="1" applyAlignment="1"/>
    <xf numFmtId="17" fontId="2" fillId="2" borderId="0" xfId="3" applyNumberFormat="1" applyFont="1" applyFill="1" applyBorder="1" applyAlignment="1">
      <alignment horizontal="left"/>
    </xf>
    <xf numFmtId="0" fontId="2" fillId="0" borderId="9" xfId="0" quotePrefix="1" applyFont="1" applyFill="1" applyBorder="1" applyAlignment="1">
      <alignment horizontal="center" vertical="center"/>
    </xf>
    <xf numFmtId="170" fontId="5" fillId="0" borderId="9" xfId="0" applyNumberFormat="1" applyFont="1" applyFill="1" applyBorder="1" applyAlignment="1">
      <alignment horizontal="center" vertical="center"/>
    </xf>
    <xf numFmtId="0" fontId="35" fillId="0" borderId="9" xfId="0" applyNumberFormat="1" applyFont="1" applyFill="1" applyBorder="1" applyAlignment="1">
      <alignment horizontal="justify" wrapText="1"/>
    </xf>
    <xf numFmtId="0" fontId="5" fillId="0" borderId="18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horizontal="justify" wrapText="1"/>
    </xf>
    <xf numFmtId="0" fontId="3" fillId="0" borderId="6" xfId="0" applyNumberFormat="1" applyFont="1" applyFill="1" applyBorder="1" applyAlignment="1">
      <alignment horizontal="right" vertical="top" wrapText="1"/>
    </xf>
    <xf numFmtId="0" fontId="4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right" vertical="top" wrapText="1"/>
    </xf>
    <xf numFmtId="0" fontId="4" fillId="0" borderId="14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right" vertical="top" wrapText="1"/>
    </xf>
    <xf numFmtId="0" fontId="2" fillId="0" borderId="18" xfId="0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vertical="center"/>
    </xf>
    <xf numFmtId="165" fontId="20" fillId="2" borderId="0" xfId="1" applyFont="1" applyFill="1" applyBorder="1" applyAlignment="1">
      <alignment vertical="center"/>
    </xf>
    <xf numFmtId="165" fontId="3" fillId="2" borderId="0" xfId="1" applyFont="1" applyFill="1" applyBorder="1" applyAlignment="1">
      <alignment vertical="center"/>
    </xf>
    <xf numFmtId="0" fontId="30" fillId="2" borderId="0" xfId="0" applyFont="1" applyFill="1" applyBorder="1" applyAlignment="1">
      <alignment vertical="center" wrapText="1"/>
    </xf>
    <xf numFmtId="165" fontId="3" fillId="3" borderId="9" xfId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vertical="center"/>
    </xf>
    <xf numFmtId="165" fontId="2" fillId="0" borderId="9" xfId="1" applyFont="1" applyFill="1" applyBorder="1" applyAlignment="1">
      <alignment vertical="center"/>
    </xf>
    <xf numFmtId="165" fontId="2" fillId="2" borderId="9" xfId="1" applyFont="1" applyFill="1" applyBorder="1" applyAlignment="1">
      <alignment vertical="center"/>
    </xf>
    <xf numFmtId="165" fontId="2" fillId="0" borderId="9" xfId="1" quotePrefix="1" applyFont="1" applyFill="1" applyBorder="1" applyAlignment="1">
      <alignment vertical="center"/>
    </xf>
    <xf numFmtId="165" fontId="7" fillId="0" borderId="9" xfId="1" applyFont="1" applyFill="1" applyBorder="1" applyAlignment="1">
      <alignment vertical="center" wrapText="1"/>
    </xf>
    <xf numFmtId="165" fontId="2" fillId="0" borderId="9" xfId="1" applyFont="1" applyFill="1" applyBorder="1" applyAlignment="1">
      <alignment vertical="center" wrapText="1"/>
    </xf>
    <xf numFmtId="165" fontId="2" fillId="0" borderId="19" xfId="1" applyFont="1" applyFill="1" applyBorder="1" applyAlignment="1">
      <alignment vertical="center"/>
    </xf>
    <xf numFmtId="165" fontId="4" fillId="0" borderId="9" xfId="1" applyFont="1" applyFill="1" applyBorder="1" applyAlignment="1">
      <alignment vertical="center" wrapText="1"/>
    </xf>
    <xf numFmtId="44" fontId="4" fillId="4" borderId="9" xfId="5" applyFont="1" applyFill="1" applyBorder="1" applyAlignment="1">
      <alignment vertical="center" wrapText="1"/>
    </xf>
    <xf numFmtId="172" fontId="2" fillId="4" borderId="18" xfId="5" applyNumberFormat="1" applyFont="1" applyFill="1" applyBorder="1" applyAlignment="1">
      <alignment vertical="center" wrapText="1"/>
    </xf>
    <xf numFmtId="165" fontId="4" fillId="12" borderId="13" xfId="1" applyFont="1" applyFill="1" applyBorder="1" applyAlignment="1">
      <alignment vertical="center"/>
    </xf>
    <xf numFmtId="165" fontId="3" fillId="11" borderId="0" xfId="1" applyFont="1" applyFill="1" applyBorder="1" applyAlignment="1">
      <alignment vertical="center" wrapText="1"/>
    </xf>
    <xf numFmtId="165" fontId="2" fillId="6" borderId="15" xfId="1" applyFont="1" applyFill="1" applyBorder="1" applyAlignment="1" applyProtection="1">
      <alignment vertical="center" wrapText="1"/>
    </xf>
    <xf numFmtId="165" fontId="2" fillId="6" borderId="0" xfId="1" applyFont="1" applyFill="1" applyBorder="1" applyAlignment="1" applyProtection="1">
      <alignment vertical="center" wrapText="1"/>
    </xf>
    <xf numFmtId="4" fontId="13" fillId="2" borderId="9" xfId="0" applyNumberFormat="1" applyFont="1" applyFill="1" applyBorder="1" applyAlignment="1">
      <alignment vertical="center" wrapText="1"/>
    </xf>
    <xf numFmtId="4" fontId="16" fillId="0" borderId="9" xfId="0" applyNumberFormat="1" applyFont="1" applyFill="1" applyBorder="1" applyAlignment="1">
      <alignment vertical="center"/>
    </xf>
    <xf numFmtId="4" fontId="2" fillId="2" borderId="0" xfId="3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165" fontId="2" fillId="0" borderId="0" xfId="1" applyFont="1" applyAlignment="1">
      <alignment vertical="center" wrapText="1"/>
    </xf>
    <xf numFmtId="165" fontId="2" fillId="0" borderId="9" xfId="1" applyNumberFormat="1" applyFont="1" applyFill="1" applyBorder="1" applyAlignment="1">
      <alignment horizontal="center"/>
    </xf>
    <xf numFmtId="165" fontId="7" fillId="0" borderId="9" xfId="1" applyNumberFormat="1" applyFont="1" applyFill="1" applyBorder="1" applyAlignment="1">
      <alignment horizontal="center"/>
    </xf>
    <xf numFmtId="165" fontId="2" fillId="0" borderId="36" xfId="1" applyNumberFormat="1" applyFont="1" applyFill="1" applyBorder="1" applyAlignment="1">
      <alignment horizontal="center"/>
    </xf>
    <xf numFmtId="165" fontId="4" fillId="0" borderId="9" xfId="1" applyNumberFormat="1" applyFont="1" applyFill="1" applyBorder="1" applyAlignment="1">
      <alignment horizontal="center"/>
    </xf>
    <xf numFmtId="165" fontId="4" fillId="4" borderId="9" xfId="1" applyFont="1" applyFill="1" applyBorder="1" applyAlignment="1">
      <alignment horizontal="center" vertical="center" wrapText="1"/>
    </xf>
    <xf numFmtId="2" fontId="21" fillId="4" borderId="18" xfId="1" applyNumberFormat="1" applyFont="1" applyFill="1" applyBorder="1" applyAlignment="1">
      <alignment horizontal="center" vertical="center" wrapText="1"/>
    </xf>
    <xf numFmtId="4" fontId="3" fillId="12" borderId="13" xfId="14" applyNumberFormat="1" applyFont="1" applyFill="1" applyBorder="1" applyAlignment="1" applyProtection="1">
      <alignment horizontal="center"/>
    </xf>
    <xf numFmtId="4" fontId="3" fillId="10" borderId="0" xfId="14" applyNumberFormat="1" applyFont="1" applyFill="1" applyBorder="1" applyAlignment="1">
      <alignment horizontal="center"/>
    </xf>
    <xf numFmtId="0" fontId="1" fillId="2" borderId="0" xfId="3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66" fontId="5" fillId="2" borderId="0" xfId="9" applyFont="1" applyFill="1" applyBorder="1" applyAlignment="1">
      <alignment horizontal="center" vertical="center"/>
    </xf>
    <xf numFmtId="2" fontId="21" fillId="0" borderId="0" xfId="0" applyNumberFormat="1" applyFont="1" applyAlignment="1">
      <alignment horizontal="center" wrapText="1"/>
    </xf>
    <xf numFmtId="0" fontId="20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left" vertical="center" wrapText="1"/>
    </xf>
    <xf numFmtId="0" fontId="3" fillId="12" borderId="12" xfId="0" applyNumberFormat="1" applyFont="1" applyFill="1" applyBorder="1" applyAlignment="1">
      <alignment horizontal="center" vertical="center"/>
    </xf>
    <xf numFmtId="0" fontId="3" fillId="6" borderId="15" xfId="0" applyNumberFormat="1" applyFont="1" applyFill="1" applyBorder="1" applyAlignment="1">
      <alignment horizontal="center" vertical="center"/>
    </xf>
    <xf numFmtId="0" fontId="2" fillId="6" borderId="15" xfId="0" applyNumberFormat="1" applyFont="1" applyFill="1" applyBorder="1" applyAlignment="1">
      <alignment horizontal="center" vertical="center"/>
    </xf>
    <xf numFmtId="0" fontId="2" fillId="8" borderId="1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4" fillId="0" borderId="10" xfId="0" quotePrefix="1" applyFont="1" applyFill="1" applyBorder="1" applyAlignment="1">
      <alignment horizontal="center" vertical="center"/>
    </xf>
    <xf numFmtId="0" fontId="4" fillId="0" borderId="9" xfId="0" quotePrefix="1" applyFont="1" applyFill="1" applyBorder="1" applyAlignment="1">
      <alignment horizontal="center" vertical="center"/>
    </xf>
    <xf numFmtId="0" fontId="4" fillId="12" borderId="13" xfId="0" applyNumberFormat="1" applyFont="1" applyFill="1" applyBorder="1" applyAlignment="1">
      <alignment horizontal="center" vertical="center"/>
    </xf>
    <xf numFmtId="17" fontId="2" fillId="6" borderId="9" xfId="3" applyNumberFormat="1" applyFont="1" applyFill="1" applyBorder="1" applyAlignment="1" applyProtection="1">
      <alignment horizontal="center" vertical="center" wrapText="1"/>
    </xf>
    <xf numFmtId="0" fontId="2" fillId="6" borderId="16" xfId="3" applyNumberFormat="1" applyFont="1" applyFill="1" applyBorder="1" applyAlignment="1" applyProtection="1">
      <alignment horizontal="center" vertical="center" wrapText="1"/>
    </xf>
    <xf numFmtId="0" fontId="18" fillId="2" borderId="1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4" fontId="2" fillId="0" borderId="9" xfId="0" applyNumberFormat="1" applyFont="1" applyFill="1" applyBorder="1" applyAlignment="1">
      <alignment horizontal="center" vertical="center"/>
    </xf>
    <xf numFmtId="4" fontId="2" fillId="0" borderId="18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/>
    </xf>
    <xf numFmtId="164" fontId="4" fillId="4" borderId="9" xfId="1" applyNumberFormat="1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/>
    </xf>
    <xf numFmtId="0" fontId="1" fillId="2" borderId="17" xfId="3" applyFill="1" applyBorder="1" applyAlignment="1">
      <alignment horizontal="center"/>
    </xf>
    <xf numFmtId="0" fontId="13" fillId="2" borderId="17" xfId="0" applyFont="1" applyFill="1" applyBorder="1" applyAlignment="1">
      <alignment horizontal="center" vertical="center"/>
    </xf>
    <xf numFmtId="0" fontId="2" fillId="2" borderId="17" xfId="3" applyFont="1" applyFill="1" applyBorder="1" applyAlignment="1">
      <alignment horizontal="center" vertical="center"/>
    </xf>
    <xf numFmtId="166" fontId="5" fillId="2" borderId="17" xfId="9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wrapText="1"/>
    </xf>
    <xf numFmtId="0" fontId="3" fillId="8" borderId="0" xfId="0" applyNumberFormat="1" applyFont="1" applyFill="1" applyBorder="1" applyAlignment="1">
      <alignment horizontal="center" vertical="center"/>
    </xf>
    <xf numFmtId="1" fontId="3" fillId="8" borderId="0" xfId="0" applyNumberFormat="1" applyFont="1" applyFill="1" applyBorder="1" applyAlignment="1">
      <alignment horizontal="center"/>
    </xf>
    <xf numFmtId="0" fontId="3" fillId="8" borderId="37" xfId="0" applyNumberFormat="1" applyFont="1" applyFill="1" applyBorder="1" applyAlignment="1">
      <alignment horizontal="center"/>
    </xf>
    <xf numFmtId="0" fontId="3" fillId="8" borderId="37" xfId="0" applyFont="1" applyFill="1" applyBorder="1" applyAlignment="1">
      <alignment horizontal="right" wrapText="1"/>
    </xf>
    <xf numFmtId="0" fontId="4" fillId="8" borderId="37" xfId="0" applyNumberFormat="1" applyFont="1" applyFill="1" applyBorder="1" applyAlignment="1">
      <alignment horizontal="center" vertical="center"/>
    </xf>
    <xf numFmtId="165" fontId="4" fillId="8" borderId="0" xfId="1" applyFont="1" applyFill="1" applyBorder="1" applyAlignment="1">
      <alignment vertical="center"/>
    </xf>
    <xf numFmtId="4" fontId="3" fillId="8" borderId="0" xfId="14" applyNumberFormat="1" applyFont="1" applyFill="1" applyBorder="1" applyAlignment="1" applyProtection="1">
      <alignment horizontal="center"/>
    </xf>
    <xf numFmtId="166" fontId="3" fillId="8" borderId="0" xfId="14" applyNumberFormat="1" applyFont="1" applyFill="1" applyBorder="1" applyAlignment="1" applyProtection="1">
      <alignment horizontal="center"/>
    </xf>
    <xf numFmtId="0" fontId="4" fillId="6" borderId="9" xfId="3" applyNumberFormat="1" applyFont="1" applyFill="1" applyBorder="1" applyAlignment="1" applyProtection="1">
      <alignment horizontal="center" vertical="center"/>
    </xf>
    <xf numFmtId="0" fontId="2" fillId="10" borderId="39" xfId="0" applyNumberFormat="1" applyFont="1" applyFill="1" applyBorder="1" applyAlignment="1">
      <alignment horizontal="center" vertical="center"/>
    </xf>
    <xf numFmtId="0" fontId="2" fillId="10" borderId="38" xfId="0" applyNumberFormat="1" applyFont="1" applyFill="1" applyBorder="1" applyAlignment="1">
      <alignment horizontal="center" vertical="center"/>
    </xf>
    <xf numFmtId="4" fontId="2" fillId="10" borderId="40" xfId="0" applyNumberFormat="1" applyFont="1" applyFill="1" applyBorder="1" applyAlignment="1">
      <alignment vertical="center"/>
    </xf>
    <xf numFmtId="165" fontId="5" fillId="10" borderId="40" xfId="18" applyFont="1" applyFill="1" applyBorder="1" applyAlignment="1">
      <alignment horizontal="center"/>
    </xf>
    <xf numFmtId="165" fontId="5" fillId="10" borderId="11" xfId="18" applyFont="1" applyFill="1" applyBorder="1" applyAlignment="1">
      <alignment horizontal="center"/>
    </xf>
    <xf numFmtId="165" fontId="2" fillId="2" borderId="9" xfId="1" applyFont="1" applyFill="1" applyBorder="1" applyAlignment="1">
      <alignment vertical="center" wrapText="1"/>
    </xf>
    <xf numFmtId="4" fontId="3" fillId="10" borderId="0" xfId="14" applyNumberFormat="1" applyFont="1" applyFill="1" applyBorder="1" applyAlignment="1">
      <alignment horizontal="center" vertical="center"/>
    </xf>
    <xf numFmtId="4" fontId="3" fillId="10" borderId="17" xfId="14" applyNumberFormat="1" applyFont="1" applyFill="1" applyBorder="1" applyAlignment="1">
      <alignment horizontal="center" vertical="center"/>
    </xf>
    <xf numFmtId="17" fontId="2" fillId="0" borderId="9" xfId="0" applyNumberFormat="1" applyFont="1" applyFill="1" applyBorder="1" applyAlignment="1">
      <alignment horizontal="center" vertical="center" wrapText="1"/>
    </xf>
    <xf numFmtId="165" fontId="2" fillId="0" borderId="9" xfId="1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right" vertical="center"/>
    </xf>
    <xf numFmtId="165" fontId="2" fillId="0" borderId="9" xfId="1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horizontal="center" vertical="center"/>
    </xf>
    <xf numFmtId="2" fontId="38" fillId="16" borderId="14" xfId="0" applyNumberFormat="1" applyFont="1" applyFill="1" applyBorder="1" applyAlignment="1">
      <alignment horizontal="left" vertical="center" wrapText="1"/>
    </xf>
    <xf numFmtId="0" fontId="36" fillId="0" borderId="19" xfId="0" applyFont="1" applyBorder="1" applyAlignment="1">
      <alignment horizontal="center" vertical="center"/>
    </xf>
    <xf numFmtId="0" fontId="39" fillId="13" borderId="42" xfId="0" applyFont="1" applyFill="1" applyBorder="1" applyAlignment="1">
      <alignment horizontal="center" vertical="center" wrapText="1"/>
    </xf>
    <xf numFmtId="0" fontId="39" fillId="13" borderId="43" xfId="0" applyFont="1" applyFill="1" applyBorder="1" applyAlignment="1">
      <alignment horizontal="center" vertical="center" wrapText="1"/>
    </xf>
    <xf numFmtId="0" fontId="22" fillId="14" borderId="13" xfId="0" applyFont="1" applyFill="1" applyBorder="1" applyAlignment="1">
      <alignment vertical="center" wrapText="1"/>
    </xf>
    <xf numFmtId="49" fontId="22" fillId="14" borderId="13" xfId="0" applyNumberFormat="1" applyFont="1" applyFill="1" applyBorder="1" applyAlignment="1">
      <alignment horizontal="center" vertical="top"/>
    </xf>
    <xf numFmtId="4" fontId="22" fillId="14" borderId="13" xfId="0" applyNumberFormat="1" applyFont="1" applyFill="1" applyBorder="1" applyAlignment="1">
      <alignment horizontal="center" vertical="top"/>
    </xf>
    <xf numFmtId="4" fontId="22" fillId="14" borderId="14" xfId="0" applyNumberFormat="1" applyFont="1" applyFill="1" applyBorder="1" applyAlignment="1">
      <alignment horizontal="center" vertical="top"/>
    </xf>
    <xf numFmtId="0" fontId="39" fillId="13" borderId="12" xfId="0" applyFont="1" applyFill="1" applyBorder="1" applyAlignment="1">
      <alignment horizontal="center" vertical="center" wrapText="1"/>
    </xf>
    <xf numFmtId="0" fontId="39" fillId="13" borderId="41" xfId="0" applyFont="1" applyFill="1" applyBorder="1" applyAlignment="1">
      <alignment horizontal="center" vertical="center" wrapText="1"/>
    </xf>
    <xf numFmtId="0" fontId="39" fillId="13" borderId="13" xfId="0" applyFont="1" applyFill="1" applyBorder="1" applyAlignment="1">
      <alignment horizontal="center" vertical="center" wrapText="1"/>
    </xf>
    <xf numFmtId="0" fontId="39" fillId="13" borderId="14" xfId="0" applyFont="1" applyFill="1" applyBorder="1" applyAlignment="1">
      <alignment horizontal="center" vertical="center" wrapText="1"/>
    </xf>
    <xf numFmtId="1" fontId="40" fillId="0" borderId="28" xfId="0" applyNumberFormat="1" applyFont="1" applyBorder="1" applyAlignment="1">
      <alignment horizontal="center" vertical="center" wrapText="1"/>
    </xf>
    <xf numFmtId="0" fontId="40" fillId="0" borderId="9" xfId="0" applyFont="1" applyBorder="1" applyAlignment="1">
      <alignment horizontal="left" vertical="center" wrapText="1"/>
    </xf>
    <xf numFmtId="0" fontId="40" fillId="0" borderId="10" xfId="0" applyFont="1" applyBorder="1" applyAlignment="1">
      <alignment horizontal="center" vertical="center" wrapText="1"/>
    </xf>
    <xf numFmtId="2" fontId="40" fillId="15" borderId="10" xfId="0" applyNumberFormat="1" applyFont="1" applyFill="1" applyBorder="1" applyAlignment="1">
      <alignment horizontal="center" vertical="center" wrapText="1"/>
    </xf>
    <xf numFmtId="4" fontId="40" fillId="0" borderId="23" xfId="0" applyNumberFormat="1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39" fillId="13" borderId="22" xfId="0" applyFont="1" applyFill="1" applyBorder="1" applyAlignment="1">
      <alignment vertical="center" wrapText="1"/>
    </xf>
    <xf numFmtId="0" fontId="39" fillId="13" borderId="19" xfId="0" applyFont="1" applyFill="1" applyBorder="1" applyAlignment="1">
      <alignment vertical="center" wrapText="1"/>
    </xf>
    <xf numFmtId="2" fontId="40" fillId="16" borderId="9" xfId="0" applyNumberFormat="1" applyFont="1" applyFill="1" applyBorder="1" applyAlignment="1">
      <alignment horizontal="left" vertical="center" wrapText="1"/>
    </xf>
    <xf numFmtId="0" fontId="39" fillId="13" borderId="9" xfId="0" applyFont="1" applyFill="1" applyBorder="1" applyAlignment="1">
      <alignment vertical="center" wrapText="1"/>
    </xf>
    <xf numFmtId="2" fontId="40" fillId="16" borderId="9" xfId="0" applyNumberFormat="1" applyFont="1" applyFill="1" applyBorder="1" applyAlignment="1">
      <alignment horizontal="center" vertical="center" wrapText="1"/>
    </xf>
    <xf numFmtId="2" fontId="40" fillId="16" borderId="23" xfId="0" applyNumberFormat="1" applyFont="1" applyFill="1" applyBorder="1" applyAlignment="1">
      <alignment horizontal="left" vertical="center" wrapText="1"/>
    </xf>
    <xf numFmtId="0" fontId="39" fillId="13" borderId="24" xfId="0" applyFont="1" applyFill="1" applyBorder="1" applyAlignment="1">
      <alignment vertical="center" wrapText="1"/>
    </xf>
    <xf numFmtId="0" fontId="39" fillId="13" borderId="44" xfId="0" applyFont="1" applyFill="1" applyBorder="1" applyAlignment="1">
      <alignment vertical="center" wrapText="1"/>
    </xf>
    <xf numFmtId="2" fontId="40" fillId="16" borderId="25" xfId="0" applyNumberFormat="1" applyFont="1" applyFill="1" applyBorder="1" applyAlignment="1">
      <alignment horizontal="left" vertical="center" wrapText="1"/>
    </xf>
    <xf numFmtId="0" fontId="39" fillId="13" borderId="25" xfId="0" applyFont="1" applyFill="1" applyBorder="1" applyAlignment="1">
      <alignment vertical="center" wrapText="1"/>
    </xf>
    <xf numFmtId="2" fontId="40" fillId="16" borderId="26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right" vertical="top" wrapText="1" indent="1"/>
    </xf>
    <xf numFmtId="3" fontId="4" fillId="4" borderId="9" xfId="1" applyNumberFormat="1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right" vertical="center" wrapText="1" indent="1"/>
    </xf>
    <xf numFmtId="0" fontId="3" fillId="9" borderId="18" xfId="0" applyFont="1" applyFill="1" applyBorder="1" applyAlignment="1">
      <alignment horizontal="right" vertical="center" wrapText="1" indent="1"/>
    </xf>
    <xf numFmtId="0" fontId="3" fillId="12" borderId="13" xfId="0" applyFont="1" applyFill="1" applyBorder="1" applyAlignment="1">
      <alignment horizontal="right" wrapText="1" indent="1"/>
    </xf>
    <xf numFmtId="4" fontId="1" fillId="6" borderId="0" xfId="3" applyNumberFormat="1" applyFont="1" applyFill="1" applyProtection="1"/>
    <xf numFmtId="173" fontId="1" fillId="6" borderId="0" xfId="3" applyNumberFormat="1" applyFont="1" applyFill="1" applyProtection="1"/>
    <xf numFmtId="0" fontId="2" fillId="2" borderId="40" xfId="0" applyNumberFormat="1" applyFont="1" applyFill="1" applyBorder="1" applyAlignment="1">
      <alignment horizontal="left" vertical="center" wrapText="1"/>
    </xf>
    <xf numFmtId="0" fontId="31" fillId="2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6" fillId="0" borderId="9" xfId="0" applyFont="1" applyFill="1" applyBorder="1" applyAlignment="1" applyProtection="1">
      <alignment vertical="center"/>
      <protection locked="0"/>
    </xf>
    <xf numFmtId="0" fontId="26" fillId="2" borderId="9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166" fontId="5" fillId="2" borderId="0" xfId="9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34" fillId="2" borderId="33" xfId="0" applyFont="1" applyFill="1" applyBorder="1" applyAlignment="1">
      <alignment horizontal="center" vertical="center"/>
    </xf>
    <xf numFmtId="0" fontId="34" fillId="2" borderId="34" xfId="0" applyFont="1" applyFill="1" applyBorder="1" applyAlignment="1">
      <alignment horizontal="center" vertical="center"/>
    </xf>
    <xf numFmtId="0" fontId="34" fillId="2" borderId="35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justify" vertical="center" wrapText="1"/>
    </xf>
    <xf numFmtId="0" fontId="2" fillId="2" borderId="5" xfId="0" applyNumberFormat="1" applyFont="1" applyFill="1" applyBorder="1" applyAlignment="1">
      <alignment horizontal="justify" vertical="center" wrapText="1"/>
    </xf>
    <xf numFmtId="0" fontId="2" fillId="2" borderId="4" xfId="0" applyNumberFormat="1" applyFont="1" applyFill="1" applyBorder="1" applyAlignment="1">
      <alignment horizontal="justify" vertical="center" wrapText="1"/>
    </xf>
    <xf numFmtId="0" fontId="2" fillId="2" borderId="7" xfId="0" applyNumberFormat="1" applyFont="1" applyFill="1" applyBorder="1" applyAlignment="1">
      <alignment horizontal="justify" vertical="center" wrapText="1"/>
    </xf>
    <xf numFmtId="0" fontId="2" fillId="2" borderId="0" xfId="0" applyNumberFormat="1" applyFont="1" applyFill="1" applyBorder="1" applyAlignment="1">
      <alignment horizontal="justify" vertical="center" wrapText="1"/>
    </xf>
    <xf numFmtId="0" fontId="2" fillId="2" borderId="8" xfId="0" applyNumberFormat="1" applyFont="1" applyFill="1" applyBorder="1" applyAlignment="1">
      <alignment horizontal="justify" vertical="center" wrapText="1"/>
    </xf>
    <xf numFmtId="0" fontId="2" fillId="2" borderId="1" xfId="0" applyNumberFormat="1" applyFont="1" applyFill="1" applyBorder="1" applyAlignment="1">
      <alignment horizontal="justify" vertical="center" wrapText="1"/>
    </xf>
    <xf numFmtId="0" fontId="2" fillId="2" borderId="3" xfId="0" applyNumberFormat="1" applyFont="1" applyFill="1" applyBorder="1" applyAlignment="1">
      <alignment horizontal="justify" vertical="center" wrapText="1"/>
    </xf>
    <xf numFmtId="0" fontId="2" fillId="2" borderId="32" xfId="0" applyNumberFormat="1" applyFont="1" applyFill="1" applyBorder="1" applyAlignment="1">
      <alignment horizontal="justify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4" fontId="3" fillId="10" borderId="0" xfId="14" applyNumberFormat="1" applyFont="1" applyFill="1" applyBorder="1" applyAlignment="1">
      <alignment horizontal="center" vertical="center"/>
    </xf>
    <xf numFmtId="4" fontId="3" fillId="10" borderId="17" xfId="14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5" xfId="0" applyNumberFormat="1" applyFont="1" applyFill="1" applyBorder="1" applyAlignment="1">
      <alignment horizontal="center" vertical="center"/>
    </xf>
    <xf numFmtId="0" fontId="4" fillId="0" borderId="46" xfId="0" applyNumberFormat="1" applyFont="1" applyFill="1" applyBorder="1" applyAlignment="1">
      <alignment horizontal="center" vertical="center"/>
    </xf>
    <xf numFmtId="0" fontId="25" fillId="2" borderId="0" xfId="3" applyFont="1" applyFill="1" applyBorder="1" applyAlignment="1">
      <alignment horizontal="left" vertical="center" wrapText="1"/>
    </xf>
    <xf numFmtId="2" fontId="12" fillId="7" borderId="22" xfId="11" applyNumberFormat="1" applyFont="1" applyFill="1" applyBorder="1" applyAlignment="1" applyProtection="1">
      <alignment horizontal="center"/>
    </xf>
    <xf numFmtId="2" fontId="12" fillId="7" borderId="9" xfId="11" applyNumberFormat="1" applyFont="1" applyFill="1" applyBorder="1" applyAlignment="1" applyProtection="1">
      <alignment horizontal="center"/>
    </xf>
    <xf numFmtId="2" fontId="12" fillId="7" borderId="27" xfId="11" applyNumberFormat="1" applyFont="1" applyFill="1" applyBorder="1" applyAlignment="1" applyProtection="1">
      <alignment horizontal="center" vertical="center"/>
    </xf>
    <xf numFmtId="2" fontId="12" fillId="7" borderId="9" xfId="11" applyNumberFormat="1" applyFont="1" applyFill="1" applyBorder="1" applyAlignment="1" applyProtection="1">
      <alignment horizontal="center" vertical="center"/>
    </xf>
    <xf numFmtId="2" fontId="12" fillId="7" borderId="27" xfId="11" applyNumberFormat="1" applyFont="1" applyFill="1" applyBorder="1" applyAlignment="1" applyProtection="1">
      <alignment horizontal="center" vertical="center" wrapText="1"/>
    </xf>
    <xf numFmtId="2" fontId="12" fillId="7" borderId="9" xfId="11" applyNumberFormat="1" applyFont="1" applyFill="1" applyBorder="1" applyAlignment="1" applyProtection="1">
      <alignment horizontal="center" vertical="center" wrapText="1"/>
    </xf>
    <xf numFmtId="2" fontId="12" fillId="7" borderId="25" xfId="11" applyNumberFormat="1" applyFont="1" applyFill="1" applyBorder="1" applyAlignment="1" applyProtection="1">
      <alignment horizontal="center" vertical="center" wrapText="1"/>
    </xf>
    <xf numFmtId="167" fontId="33" fillId="2" borderId="3" xfId="3" applyNumberFormat="1" applyFont="1" applyFill="1" applyBorder="1" applyAlignment="1">
      <alignment horizontal="center" vertical="center"/>
    </xf>
    <xf numFmtId="168" fontId="4" fillId="7" borderId="47" xfId="10" applyFont="1" applyFill="1" applyBorder="1" applyAlignment="1" applyProtection="1">
      <alignment horizontal="center"/>
    </xf>
    <xf numFmtId="168" fontId="4" fillId="7" borderId="44" xfId="10" applyFont="1" applyFill="1" applyBorder="1" applyAlignment="1" applyProtection="1">
      <alignment horizontal="center"/>
    </xf>
    <xf numFmtId="2" fontId="12" fillId="7" borderId="21" xfId="11" applyNumberFormat="1" applyFont="1" applyFill="1" applyBorder="1" applyAlignment="1" applyProtection="1">
      <alignment horizontal="center" vertical="center"/>
    </xf>
    <xf numFmtId="2" fontId="12" fillId="7" borderId="23" xfId="11" applyNumberFormat="1" applyFont="1" applyFill="1" applyBorder="1" applyAlignment="1" applyProtection="1">
      <alignment horizontal="center" vertical="center"/>
    </xf>
    <xf numFmtId="0" fontId="2" fillId="2" borderId="7" xfId="3" applyFont="1" applyFill="1" applyBorder="1" applyAlignment="1">
      <alignment horizontal="left" vertical="center" wrapText="1"/>
    </xf>
    <xf numFmtId="0" fontId="2" fillId="2" borderId="0" xfId="3" applyFont="1" applyFill="1" applyBorder="1" applyAlignment="1">
      <alignment horizontal="left" vertical="center" wrapText="1"/>
    </xf>
    <xf numFmtId="0" fontId="2" fillId="2" borderId="2" xfId="3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horizontal="left" vertical="center" wrapText="1"/>
    </xf>
    <xf numFmtId="0" fontId="2" fillId="2" borderId="4" xfId="3" applyFont="1" applyFill="1" applyBorder="1" applyAlignment="1">
      <alignment horizontal="left" vertical="center" wrapText="1"/>
    </xf>
    <xf numFmtId="168" fontId="4" fillId="7" borderId="48" xfId="10" applyFont="1" applyFill="1" applyBorder="1" applyAlignment="1" applyProtection="1">
      <alignment horizontal="center"/>
    </xf>
    <xf numFmtId="0" fontId="39" fillId="13" borderId="33" xfId="0" applyFont="1" applyFill="1" applyBorder="1" applyAlignment="1">
      <alignment horizontal="center" vertical="center" wrapText="1"/>
    </xf>
    <xf numFmtId="0" fontId="39" fillId="13" borderId="41" xfId="0" applyFont="1" applyFill="1" applyBorder="1" applyAlignment="1">
      <alignment horizontal="center" vertical="center" wrapText="1"/>
    </xf>
    <xf numFmtId="0" fontId="22" fillId="14" borderId="33" xfId="0" applyFont="1" applyFill="1" applyBorder="1" applyAlignment="1">
      <alignment horizontal="center" vertical="top"/>
    </xf>
    <xf numFmtId="0" fontId="22" fillId="14" borderId="41" xfId="0" applyFont="1" applyFill="1" applyBorder="1" applyAlignment="1">
      <alignment horizontal="center" vertical="top"/>
    </xf>
    <xf numFmtId="0" fontId="37" fillId="13" borderId="33" xfId="0" applyFont="1" applyFill="1" applyBorder="1" applyAlignment="1">
      <alignment horizontal="right" vertical="center" wrapText="1"/>
    </xf>
    <xf numFmtId="0" fontId="37" fillId="13" borderId="34" xfId="0" applyFont="1" applyFill="1" applyBorder="1" applyAlignment="1">
      <alignment horizontal="right" vertical="center" wrapText="1"/>
    </xf>
    <xf numFmtId="0" fontId="37" fillId="13" borderId="41" xfId="0" applyFont="1" applyFill="1" applyBorder="1" applyAlignment="1">
      <alignment horizontal="right" vertical="center" wrapText="1"/>
    </xf>
  </cellXfs>
  <cellStyles count="19">
    <cellStyle name="Moeda" xfId="5" builtinId="4"/>
    <cellStyle name="Moeda 2" xfId="10" xr:uid="{00000000-0005-0000-0000-000001000000}"/>
    <cellStyle name="Moeda 3" xfId="15" xr:uid="{00000000-0005-0000-0000-000002000000}"/>
    <cellStyle name="Normal" xfId="0" builtinId="0"/>
    <cellStyle name="Normal 2" xfId="3" xr:uid="{00000000-0005-0000-0000-000004000000}"/>
    <cellStyle name="Normal 3" xfId="7" xr:uid="{00000000-0005-0000-0000-000005000000}"/>
    <cellStyle name="Normal 4" xfId="8" xr:uid="{00000000-0005-0000-0000-000006000000}"/>
    <cellStyle name="Normal 5" xfId="16" xr:uid="{00000000-0005-0000-0000-000007000000}"/>
    <cellStyle name="Normal 6" xfId="17" xr:uid="{00000000-0005-0000-0000-000008000000}"/>
    <cellStyle name="Normal_Plan1" xfId="11" xr:uid="{00000000-0005-0000-0000-000009000000}"/>
    <cellStyle name="Porcentagem" xfId="6" builtinId="5"/>
    <cellStyle name="Porcentagem 2" xfId="12" xr:uid="{00000000-0005-0000-0000-00000B000000}"/>
    <cellStyle name="Porcentagem 4" xfId="13" xr:uid="{00000000-0005-0000-0000-00000C000000}"/>
    <cellStyle name="Separador de milhares 2" xfId="2" xr:uid="{00000000-0005-0000-0000-00000D000000}"/>
    <cellStyle name="Separador de milhares 2 2" xfId="4" xr:uid="{00000000-0005-0000-0000-00000E000000}"/>
    <cellStyle name="Separador de milhares_Rua dos Coroados" xfId="18" xr:uid="{00000000-0005-0000-0000-00000F000000}"/>
    <cellStyle name="Separador de milhares_Rua dos Coroados 2 2" xfId="9" xr:uid="{00000000-0005-0000-0000-000010000000}"/>
    <cellStyle name="Vírgula" xfId="1" builtinId="3"/>
    <cellStyle name="Vírgula 2" xfId="14" xr:uid="{00000000-0005-0000-0000-000012000000}"/>
  </cellStyles>
  <dxfs count="6"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3076349</xdr:colOff>
      <xdr:row>1</xdr:row>
      <xdr:rowOff>12701</xdr:rowOff>
    </xdr:from>
    <xdr:to>
      <xdr:col>6</xdr:col>
      <xdr:colOff>506185</xdr:colOff>
      <xdr:row>5</xdr:row>
      <xdr:rowOff>80596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599" y="459643"/>
          <a:ext cx="1532913" cy="925145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107</xdr:row>
      <xdr:rowOff>27215</xdr:rowOff>
    </xdr:from>
    <xdr:to>
      <xdr:col>4</xdr:col>
      <xdr:colOff>2291443</xdr:colOff>
      <xdr:row>111</xdr:row>
      <xdr:rowOff>1361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17714" y="21167272"/>
          <a:ext cx="3788229" cy="757918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 editAs="oneCell">
    <xdr:from>
      <xdr:col>7</xdr:col>
      <xdr:colOff>63850</xdr:colOff>
      <xdr:row>1</xdr:row>
      <xdr:rowOff>29309</xdr:rowOff>
    </xdr:from>
    <xdr:to>
      <xdr:col>8</xdr:col>
      <xdr:colOff>945124</xdr:colOff>
      <xdr:row>5</xdr:row>
      <xdr:rowOff>80597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5004" y="476251"/>
          <a:ext cx="1416139" cy="908538"/>
        </a:xfrm>
        <a:prstGeom prst="rect">
          <a:avLst/>
        </a:prstGeom>
      </xdr:spPr>
    </xdr:pic>
    <xdr:clientData/>
  </xdr:twoCellAnchor>
  <xdr:twoCellAnchor editAs="oneCell">
    <xdr:from>
      <xdr:col>4</xdr:col>
      <xdr:colOff>3543302</xdr:colOff>
      <xdr:row>106</xdr:row>
      <xdr:rowOff>10886</xdr:rowOff>
    </xdr:from>
    <xdr:to>
      <xdr:col>8</xdr:col>
      <xdr:colOff>827315</xdr:colOff>
      <xdr:row>111</xdr:row>
      <xdr:rowOff>130627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2" y="20955000"/>
          <a:ext cx="2824842" cy="10994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310243</xdr:colOff>
      <xdr:row>1</xdr:row>
      <xdr:rowOff>14968</xdr:rowOff>
    </xdr:from>
    <xdr:to>
      <xdr:col>9</xdr:col>
      <xdr:colOff>76426</xdr:colOff>
      <xdr:row>6</xdr:row>
      <xdr:rowOff>86406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34068"/>
          <a:ext cx="1790926" cy="1051152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1</xdr:row>
      <xdr:rowOff>92529</xdr:rowOff>
    </xdr:from>
    <xdr:to>
      <xdr:col>11</xdr:col>
      <xdr:colOff>544725</xdr:colOff>
      <xdr:row>6</xdr:row>
      <xdr:rowOff>49911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511629"/>
          <a:ext cx="1448239" cy="937096"/>
        </a:xfrm>
        <a:prstGeom prst="rect">
          <a:avLst/>
        </a:prstGeom>
      </xdr:spPr>
    </xdr:pic>
    <xdr:clientData/>
  </xdr:twoCellAnchor>
  <xdr:twoCellAnchor editAs="oneCell">
    <xdr:from>
      <xdr:col>5</xdr:col>
      <xdr:colOff>551088</xdr:colOff>
      <xdr:row>24</xdr:row>
      <xdr:rowOff>69397</xdr:rowOff>
    </xdr:from>
    <xdr:to>
      <xdr:col>9</xdr:col>
      <xdr:colOff>558707</xdr:colOff>
      <xdr:row>31</xdr:row>
      <xdr:rowOff>8165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6538" y="5308147"/>
          <a:ext cx="2731769" cy="12055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2543175</xdr:colOff>
      <xdr:row>18</xdr:row>
      <xdr:rowOff>76200</xdr:rowOff>
    </xdr:from>
    <xdr:to>
      <xdr:col>7</xdr:col>
      <xdr:colOff>664844</xdr:colOff>
      <xdr:row>25</xdr:row>
      <xdr:rowOff>148318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3B6CBC-1E3A-4810-90AB-8C7322870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6962775"/>
          <a:ext cx="2731769" cy="1205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20"/>
  <sheetViews>
    <sheetView topLeftCell="A25" zoomScale="115" zoomScaleNormal="115" zoomScaleSheetLayoutView="130" workbookViewId="0">
      <selection activeCell="I88" sqref="I88"/>
    </sheetView>
  </sheetViews>
  <sheetFormatPr defaultColWidth="9.140625" defaultRowHeight="12.75" x14ac:dyDescent="0.2"/>
  <cols>
    <col min="1" max="1" width="9.140625" style="1"/>
    <col min="2" max="2" width="8.140625" style="219" customWidth="1"/>
    <col min="3" max="3" width="8.42578125" style="17" customWidth="1"/>
    <col min="4" max="4" width="7.7109375" style="12" customWidth="1"/>
    <col min="5" max="5" width="55.28515625" style="1" customWidth="1"/>
    <col min="6" max="6" width="6.28515625" style="12" customWidth="1"/>
    <col min="7" max="7" width="8.7109375" style="198" customWidth="1"/>
    <col min="8" max="8" width="8" style="211" customWidth="1"/>
    <col min="9" max="9" width="14.7109375" style="245" customWidth="1"/>
    <col min="10" max="16384" width="9.140625" style="1"/>
  </cols>
  <sheetData>
    <row r="1" spans="2:13" ht="35.65" customHeight="1" thickBot="1" x14ac:dyDescent="0.3">
      <c r="B1" s="316" t="s">
        <v>4</v>
      </c>
      <c r="C1" s="317"/>
      <c r="D1" s="317"/>
      <c r="E1" s="317"/>
      <c r="F1" s="317"/>
      <c r="G1" s="317"/>
      <c r="H1" s="317"/>
      <c r="I1" s="318"/>
      <c r="J1" s="159"/>
    </row>
    <row r="2" spans="2:13" ht="24.75" customHeight="1" x14ac:dyDescent="0.3">
      <c r="B2" s="212"/>
      <c r="C2" s="160"/>
      <c r="D2" s="160"/>
      <c r="E2" s="161"/>
      <c r="F2" s="220"/>
      <c r="G2" s="176"/>
      <c r="H2" s="160"/>
      <c r="I2" s="229"/>
    </row>
    <row r="3" spans="2:13" ht="17.45" customHeight="1" x14ac:dyDescent="0.2">
      <c r="B3" s="328" t="s">
        <v>41</v>
      </c>
      <c r="C3" s="329"/>
      <c r="D3" s="329"/>
      <c r="E3" s="329"/>
      <c r="F3" s="329"/>
      <c r="G3" s="329"/>
      <c r="H3" s="329"/>
      <c r="I3" s="330"/>
    </row>
    <row r="4" spans="2:13" ht="12.75" customHeight="1" x14ac:dyDescent="0.2">
      <c r="B4" s="213" t="s">
        <v>55</v>
      </c>
      <c r="C4" s="41"/>
      <c r="D4" s="41"/>
      <c r="E4" s="41"/>
      <c r="F4" s="221"/>
      <c r="G4" s="177"/>
      <c r="H4" s="47"/>
      <c r="I4" s="230"/>
    </row>
    <row r="5" spans="2:13" ht="12.75" customHeight="1" x14ac:dyDescent="0.2">
      <c r="B5" s="213"/>
      <c r="C5" s="41"/>
      <c r="D5" s="41"/>
      <c r="E5" s="41"/>
      <c r="F5" s="221"/>
      <c r="G5" s="177"/>
      <c r="H5" s="42"/>
      <c r="I5" s="230"/>
    </row>
    <row r="6" spans="2:13" ht="7.7" customHeight="1" x14ac:dyDescent="0.25">
      <c r="B6" s="214"/>
      <c r="C6" s="56"/>
      <c r="D6" s="56"/>
      <c r="E6" s="57"/>
      <c r="F6" s="58"/>
      <c r="G6" s="178"/>
      <c r="H6" s="112"/>
      <c r="I6" s="231"/>
    </row>
    <row r="7" spans="2:13" ht="29.25" customHeight="1" x14ac:dyDescent="0.2">
      <c r="B7" s="59" t="s">
        <v>0</v>
      </c>
      <c r="C7" s="60" t="s">
        <v>13</v>
      </c>
      <c r="D7" s="61" t="s">
        <v>5</v>
      </c>
      <c r="E7" s="61" t="s">
        <v>1</v>
      </c>
      <c r="F7" s="61" t="s">
        <v>2</v>
      </c>
      <c r="G7" s="179" t="s">
        <v>35</v>
      </c>
      <c r="H7" s="62" t="s">
        <v>3</v>
      </c>
      <c r="I7" s="63" t="s">
        <v>34</v>
      </c>
    </row>
    <row r="8" spans="2:13" ht="14.25" customHeight="1" x14ac:dyDescent="0.2">
      <c r="B8" s="15">
        <v>1</v>
      </c>
      <c r="C8" s="16"/>
      <c r="D8" s="16"/>
      <c r="E8" s="65" t="s">
        <v>36</v>
      </c>
      <c r="F8" s="16"/>
      <c r="G8" s="180"/>
      <c r="H8" s="16"/>
      <c r="I8" s="16"/>
    </row>
    <row r="9" spans="2:13" x14ac:dyDescent="0.2">
      <c r="B9" s="8"/>
      <c r="C9" s="15"/>
      <c r="D9" s="11"/>
      <c r="E9" s="13"/>
      <c r="F9" s="8"/>
      <c r="G9" s="181"/>
      <c r="H9" s="199"/>
      <c r="I9" s="232"/>
      <c r="J9" s="18"/>
    </row>
    <row r="10" spans="2:13" ht="15.75" customHeight="1" x14ac:dyDescent="0.2">
      <c r="B10" s="8" t="s">
        <v>49</v>
      </c>
      <c r="C10" s="16" t="s">
        <v>117</v>
      </c>
      <c r="D10" s="10" t="s">
        <v>6</v>
      </c>
      <c r="E10" s="9" t="s">
        <v>108</v>
      </c>
      <c r="F10" s="163" t="s">
        <v>12</v>
      </c>
      <c r="G10" s="181">
        <v>6</v>
      </c>
      <c r="H10" s="264">
        <v>314.85000000000002</v>
      </c>
      <c r="I10" s="232">
        <f>ROUND((G10*H10),2)</f>
        <v>1889.1</v>
      </c>
      <c r="J10" s="18"/>
    </row>
    <row r="11" spans="2:13" ht="26.25" thickBot="1" x14ac:dyDescent="0.25">
      <c r="B11" s="8" t="s">
        <v>50</v>
      </c>
      <c r="C11" s="16">
        <v>99059</v>
      </c>
      <c r="D11" s="10" t="s">
        <v>6</v>
      </c>
      <c r="E11" s="9" t="s">
        <v>37</v>
      </c>
      <c r="F11" s="49" t="s">
        <v>11</v>
      </c>
      <c r="G11" s="182">
        <v>704.13</v>
      </c>
      <c r="H11" s="264">
        <v>54.25</v>
      </c>
      <c r="I11" s="232">
        <f>ROUND((G11*H11),2)</f>
        <v>38199.050000000003</v>
      </c>
      <c r="J11" s="18"/>
    </row>
    <row r="12" spans="2:13" ht="12.75" customHeight="1" thickBot="1" x14ac:dyDescent="0.25">
      <c r="B12" s="313" t="str">
        <f>E8</f>
        <v>SERVIÇOS PRELIMINARES</v>
      </c>
      <c r="C12" s="314"/>
      <c r="D12" s="315"/>
      <c r="E12" s="168" t="s">
        <v>20</v>
      </c>
      <c r="F12" s="169">
        <v>1</v>
      </c>
      <c r="G12" s="186"/>
      <c r="H12" s="201"/>
      <c r="I12" s="234">
        <f>SUM(I10:I11)</f>
        <v>40088.15</v>
      </c>
      <c r="J12" s="18"/>
    </row>
    <row r="13" spans="2:13" x14ac:dyDescent="0.2">
      <c r="B13" s="8"/>
      <c r="C13" s="16"/>
      <c r="D13" s="10"/>
      <c r="E13" s="9"/>
      <c r="F13" s="49"/>
      <c r="G13" s="182"/>
      <c r="H13" s="264"/>
      <c r="I13" s="232"/>
      <c r="J13" s="18"/>
    </row>
    <row r="14" spans="2:13" x14ac:dyDescent="0.2">
      <c r="B14" s="15">
        <v>2</v>
      </c>
      <c r="C14" s="16"/>
      <c r="D14" s="16"/>
      <c r="E14" s="65" t="s">
        <v>38</v>
      </c>
      <c r="F14" s="49"/>
      <c r="G14" s="182"/>
      <c r="H14" s="264"/>
      <c r="I14" s="232"/>
      <c r="J14" s="18"/>
      <c r="M14" s="1">
        <f>14.37*49</f>
        <v>704.13</v>
      </c>
    </row>
    <row r="15" spans="2:13" s="5" customFormat="1" x14ac:dyDescent="0.2">
      <c r="B15" s="8" t="s">
        <v>65</v>
      </c>
      <c r="C15" s="16"/>
      <c r="D15" s="10"/>
      <c r="E15" s="13" t="s">
        <v>63</v>
      </c>
      <c r="F15" s="163"/>
      <c r="G15" s="183"/>
      <c r="H15" s="199"/>
      <c r="I15" s="232"/>
      <c r="J15" s="18"/>
    </row>
    <row r="16" spans="2:13" s="3" customFormat="1" ht="63" customHeight="1" x14ac:dyDescent="0.2">
      <c r="B16" s="8" t="s">
        <v>66</v>
      </c>
      <c r="C16" s="16">
        <v>101207</v>
      </c>
      <c r="D16" s="10" t="s">
        <v>6</v>
      </c>
      <c r="E16" s="51" t="s">
        <v>62</v>
      </c>
      <c r="F16" s="8" t="s">
        <v>7</v>
      </c>
      <c r="G16" s="181">
        <v>15.14</v>
      </c>
      <c r="H16" s="264">
        <v>9.14</v>
      </c>
      <c r="I16" s="232">
        <f t="shared" ref="I16" si="0">ROUND((G16*H16),2)</f>
        <v>138.38</v>
      </c>
      <c r="J16" s="18"/>
    </row>
    <row r="17" spans="2:10" s="3" customFormat="1" ht="39" customHeight="1" x14ac:dyDescent="0.2">
      <c r="B17" s="8" t="s">
        <v>119</v>
      </c>
      <c r="C17" s="16">
        <v>101617</v>
      </c>
      <c r="D17" s="10" t="s">
        <v>6</v>
      </c>
      <c r="E17" s="9" t="s">
        <v>57</v>
      </c>
      <c r="F17" s="163" t="s">
        <v>12</v>
      </c>
      <c r="G17" s="183">
        <v>18.82</v>
      </c>
      <c r="H17" s="265">
        <v>2.91</v>
      </c>
      <c r="I17" s="232">
        <f>ROUND((G17*H17),2)</f>
        <v>54.77</v>
      </c>
      <c r="J17" s="18"/>
    </row>
    <row r="18" spans="2:10" s="4" customFormat="1" x14ac:dyDescent="0.2">
      <c r="B18" s="16" t="s">
        <v>67</v>
      </c>
      <c r="C18" s="52"/>
      <c r="D18" s="53"/>
      <c r="E18" s="165" t="s">
        <v>64</v>
      </c>
      <c r="F18" s="222"/>
      <c r="G18" s="184"/>
      <c r="H18" s="200"/>
      <c r="I18" s="232">
        <f t="shared" ref="I18:I19" si="1">ROUND((G18*H18),2)</f>
        <v>0</v>
      </c>
      <c r="J18" s="54"/>
    </row>
    <row r="19" spans="2:10" s="4" customFormat="1" x14ac:dyDescent="0.2">
      <c r="B19" s="16" t="s">
        <v>68</v>
      </c>
      <c r="C19" s="52"/>
      <c r="D19" s="53"/>
      <c r="E19" s="39" t="s">
        <v>46</v>
      </c>
      <c r="F19" s="222"/>
      <c r="G19" s="184"/>
      <c r="H19" s="200"/>
      <c r="I19" s="232">
        <f t="shared" si="1"/>
        <v>0</v>
      </c>
      <c r="J19" s="54"/>
    </row>
    <row r="20" spans="2:10" s="4" customFormat="1" ht="30" customHeight="1" x14ac:dyDescent="0.2">
      <c r="B20" s="16" t="s">
        <v>120</v>
      </c>
      <c r="C20" s="16">
        <v>97086</v>
      </c>
      <c r="D20" s="14" t="s">
        <v>6</v>
      </c>
      <c r="E20" s="39" t="s">
        <v>84</v>
      </c>
      <c r="F20" s="10" t="s">
        <v>12</v>
      </c>
      <c r="G20" s="185">
        <f>4.71*0.08</f>
        <v>0.37680000000000002</v>
      </c>
      <c r="H20" s="264">
        <v>118.93</v>
      </c>
      <c r="I20" s="232">
        <f>ROUND((G20*H20),2)</f>
        <v>44.81</v>
      </c>
      <c r="J20" s="54"/>
    </row>
    <row r="21" spans="2:10" ht="25.5" x14ac:dyDescent="0.2">
      <c r="B21" s="16" t="s">
        <v>121</v>
      </c>
      <c r="C21" s="16">
        <v>96622</v>
      </c>
      <c r="D21" s="14" t="s">
        <v>6</v>
      </c>
      <c r="E21" s="39" t="s">
        <v>58</v>
      </c>
      <c r="F21" s="10" t="s">
        <v>7</v>
      </c>
      <c r="G21" s="185">
        <f>1.77*0.08</f>
        <v>0.1416</v>
      </c>
      <c r="H21" s="264">
        <v>112.07</v>
      </c>
      <c r="I21" s="232">
        <f t="shared" ref="I21:I25" si="2">ROUND((G21*H21),2)</f>
        <v>15.87</v>
      </c>
      <c r="J21" s="18"/>
    </row>
    <row r="22" spans="2:10" s="4" customFormat="1" ht="25.5" x14ac:dyDescent="0.2">
      <c r="B22" s="16" t="s">
        <v>122</v>
      </c>
      <c r="C22" s="16">
        <v>97087</v>
      </c>
      <c r="D22" s="14" t="s">
        <v>6</v>
      </c>
      <c r="E22" s="39" t="s">
        <v>59</v>
      </c>
      <c r="F22" s="10" t="s">
        <v>12</v>
      </c>
      <c r="G22" s="185">
        <f>1.77</f>
        <v>1.77</v>
      </c>
      <c r="H22" s="264">
        <v>1.93</v>
      </c>
      <c r="I22" s="232">
        <f t="shared" si="2"/>
        <v>3.42</v>
      </c>
      <c r="J22" s="54"/>
    </row>
    <row r="23" spans="2:10" s="4" customFormat="1" ht="25.5" x14ac:dyDescent="0.2">
      <c r="B23" s="16" t="s">
        <v>123</v>
      </c>
      <c r="C23" s="16">
        <v>97088</v>
      </c>
      <c r="D23" s="14" t="s">
        <v>6</v>
      </c>
      <c r="E23" s="39" t="s">
        <v>60</v>
      </c>
      <c r="F23" s="10" t="s">
        <v>12</v>
      </c>
      <c r="G23" s="185">
        <f>1.77</f>
        <v>1.77</v>
      </c>
      <c r="H23" s="264">
        <v>20.76</v>
      </c>
      <c r="I23" s="232">
        <f t="shared" si="2"/>
        <v>36.75</v>
      </c>
      <c r="J23" s="54"/>
    </row>
    <row r="24" spans="2:10" s="4" customFormat="1" ht="25.5" x14ac:dyDescent="0.2">
      <c r="B24" s="16" t="s">
        <v>124</v>
      </c>
      <c r="C24" s="16">
        <v>97096</v>
      </c>
      <c r="D24" s="14" t="s">
        <v>6</v>
      </c>
      <c r="E24" s="39" t="s">
        <v>86</v>
      </c>
      <c r="F24" s="10" t="s">
        <v>7</v>
      </c>
      <c r="G24" s="185">
        <f>G23*0.08</f>
        <v>0.1416</v>
      </c>
      <c r="H24" s="264">
        <v>420.28</v>
      </c>
      <c r="I24" s="232">
        <f t="shared" si="2"/>
        <v>59.51</v>
      </c>
      <c r="J24" s="54"/>
    </row>
    <row r="25" spans="2:10" s="4" customFormat="1" x14ac:dyDescent="0.2">
      <c r="B25" s="16" t="s">
        <v>69</v>
      </c>
      <c r="C25" s="52"/>
      <c r="D25" s="53"/>
      <c r="E25" s="39" t="s">
        <v>47</v>
      </c>
      <c r="F25" s="222"/>
      <c r="G25" s="184"/>
      <c r="H25" s="200"/>
      <c r="I25" s="232">
        <f t="shared" si="2"/>
        <v>0</v>
      </c>
      <c r="J25" s="54"/>
    </row>
    <row r="26" spans="2:10" ht="25.5" x14ac:dyDescent="0.2">
      <c r="B26" s="8" t="s">
        <v>125</v>
      </c>
      <c r="C26" s="16"/>
      <c r="D26" s="10" t="s">
        <v>43</v>
      </c>
      <c r="E26" s="9" t="s">
        <v>42</v>
      </c>
      <c r="F26" s="49" t="s">
        <v>44</v>
      </c>
      <c r="G26" s="182">
        <v>6</v>
      </c>
      <c r="H26" s="264">
        <v>281.67</v>
      </c>
      <c r="I26" s="232">
        <f t="shared" ref="I26:I29" si="3">ROUND((G26*H26),2)</f>
        <v>1690.02</v>
      </c>
      <c r="J26" s="18"/>
    </row>
    <row r="27" spans="2:10" s="3" customFormat="1" x14ac:dyDescent="0.2">
      <c r="B27" s="8" t="s">
        <v>126</v>
      </c>
      <c r="C27" s="16">
        <v>41616</v>
      </c>
      <c r="D27" s="10" t="s">
        <v>80</v>
      </c>
      <c r="E27" s="55" t="s">
        <v>90</v>
      </c>
      <c r="F27" s="49" t="s">
        <v>44</v>
      </c>
      <c r="G27" s="260">
        <v>1</v>
      </c>
      <c r="H27" s="199">
        <v>298.94</v>
      </c>
      <c r="I27" s="232">
        <f t="shared" si="3"/>
        <v>298.94</v>
      </c>
      <c r="J27" s="18"/>
    </row>
    <row r="28" spans="2:10" ht="54.95" customHeight="1" x14ac:dyDescent="0.2">
      <c r="B28" s="8" t="s">
        <v>127</v>
      </c>
      <c r="C28" s="16">
        <v>91796</v>
      </c>
      <c r="D28" s="14" t="s">
        <v>6</v>
      </c>
      <c r="E28" s="9" t="s">
        <v>82</v>
      </c>
      <c r="F28" s="8" t="s">
        <v>11</v>
      </c>
      <c r="G28" s="181">
        <v>2</v>
      </c>
      <c r="H28" s="264">
        <v>87.76</v>
      </c>
      <c r="I28" s="232">
        <f t="shared" si="3"/>
        <v>175.52</v>
      </c>
      <c r="J28" s="18"/>
    </row>
    <row r="29" spans="2:10" ht="12.75" customHeight="1" x14ac:dyDescent="0.2">
      <c r="B29" s="7" t="s">
        <v>70</v>
      </c>
      <c r="C29" s="16"/>
      <c r="D29" s="10"/>
      <c r="E29" s="65" t="s">
        <v>48</v>
      </c>
      <c r="F29" s="8"/>
      <c r="G29" s="181"/>
      <c r="H29" s="199"/>
      <c r="I29" s="232">
        <f t="shared" si="3"/>
        <v>0</v>
      </c>
      <c r="J29" s="18"/>
    </row>
    <row r="30" spans="2:10" ht="29.25" customHeight="1" x14ac:dyDescent="0.2">
      <c r="B30" s="8" t="s">
        <v>71</v>
      </c>
      <c r="C30" s="16">
        <v>93382</v>
      </c>
      <c r="D30" s="14" t="s">
        <v>6</v>
      </c>
      <c r="E30" s="55" t="s">
        <v>61</v>
      </c>
      <c r="F30" s="10" t="s">
        <v>7</v>
      </c>
      <c r="G30" s="185">
        <v>10.69</v>
      </c>
      <c r="H30" s="264">
        <v>31.24</v>
      </c>
      <c r="I30" s="232">
        <f t="shared" ref="I30:I31" si="4">ROUND((G30*H30),2)</f>
        <v>333.96</v>
      </c>
      <c r="J30" s="18"/>
    </row>
    <row r="31" spans="2:10" ht="39.75" customHeight="1" thickBot="1" x14ac:dyDescent="0.25">
      <c r="B31" s="16" t="s">
        <v>72</v>
      </c>
      <c r="C31" s="164">
        <v>100973</v>
      </c>
      <c r="D31" s="10" t="s">
        <v>6</v>
      </c>
      <c r="E31" s="166" t="s">
        <v>87</v>
      </c>
      <c r="F31" s="174" t="s">
        <v>7</v>
      </c>
      <c r="G31" s="185">
        <f>11.7*1.15</f>
        <v>13.454999999999998</v>
      </c>
      <c r="H31" s="264">
        <v>6.22</v>
      </c>
      <c r="I31" s="233">
        <f t="shared" si="4"/>
        <v>83.69</v>
      </c>
      <c r="J31" s="18"/>
    </row>
    <row r="32" spans="2:10" ht="12.75" customHeight="1" thickBot="1" x14ac:dyDescent="0.25">
      <c r="B32" s="313" t="str">
        <f>E14</f>
        <v>FOSSA SÉPTICA</v>
      </c>
      <c r="C32" s="314"/>
      <c r="D32" s="315"/>
      <c r="E32" s="168" t="s">
        <v>20</v>
      </c>
      <c r="F32" s="169">
        <v>2</v>
      </c>
      <c r="G32" s="186"/>
      <c r="H32" s="201"/>
      <c r="I32" s="234">
        <f>SUM(I16:I31)</f>
        <v>2935.64</v>
      </c>
      <c r="J32" s="18"/>
    </row>
    <row r="33" spans="2:10" s="4" customFormat="1" x14ac:dyDescent="0.2">
      <c r="B33" s="15">
        <v>3</v>
      </c>
      <c r="C33" s="52"/>
      <c r="D33" s="53"/>
      <c r="E33" s="167" t="s">
        <v>39</v>
      </c>
      <c r="F33" s="223"/>
      <c r="G33" s="184"/>
      <c r="H33" s="200"/>
      <c r="I33" s="235"/>
      <c r="J33" s="54"/>
    </row>
    <row r="34" spans="2:10" s="4" customFormat="1" x14ac:dyDescent="0.2">
      <c r="B34" s="16" t="s">
        <v>73</v>
      </c>
      <c r="C34" s="15"/>
      <c r="D34" s="11"/>
      <c r="E34" s="13" t="s">
        <v>36</v>
      </c>
      <c r="F34" s="8"/>
      <c r="G34" s="181"/>
      <c r="H34" s="199"/>
      <c r="I34" s="232"/>
      <c r="J34" s="54"/>
    </row>
    <row r="35" spans="2:10" s="4" customFormat="1" x14ac:dyDescent="0.2">
      <c r="B35" s="16" t="s">
        <v>74</v>
      </c>
      <c r="C35" s="16"/>
      <c r="D35" s="10"/>
      <c r="E35" s="13" t="s">
        <v>63</v>
      </c>
      <c r="F35" s="163"/>
      <c r="G35" s="183"/>
      <c r="H35" s="199"/>
      <c r="I35" s="232">
        <f t="shared" ref="I35" si="5">ROUND((G35*H35),2)</f>
        <v>0</v>
      </c>
      <c r="J35" s="54"/>
    </row>
    <row r="36" spans="2:10" s="4" customFormat="1" ht="63.75" x14ac:dyDescent="0.2">
      <c r="B36" s="16" t="s">
        <v>75</v>
      </c>
      <c r="C36" s="16">
        <v>101207</v>
      </c>
      <c r="D36" s="10" t="s">
        <v>6</v>
      </c>
      <c r="E36" s="51" t="s">
        <v>62</v>
      </c>
      <c r="F36" s="8" t="s">
        <v>7</v>
      </c>
      <c r="G36" s="181">
        <v>14.16</v>
      </c>
      <c r="H36" s="264">
        <v>9.14</v>
      </c>
      <c r="I36" s="232">
        <f t="shared" ref="I36:I38" si="6">ROUND((G36*H36),2)</f>
        <v>129.41999999999999</v>
      </c>
      <c r="J36" s="54"/>
    </row>
    <row r="37" spans="2:10" s="4" customFormat="1" ht="38.25" x14ac:dyDescent="0.2">
      <c r="B37" s="16" t="s">
        <v>76</v>
      </c>
      <c r="C37" s="16">
        <v>101617</v>
      </c>
      <c r="D37" s="10" t="s">
        <v>6</v>
      </c>
      <c r="E37" s="9" t="s">
        <v>57</v>
      </c>
      <c r="F37" s="163" t="s">
        <v>12</v>
      </c>
      <c r="G37" s="183">
        <v>18.82</v>
      </c>
      <c r="H37" s="265">
        <v>2.91</v>
      </c>
      <c r="I37" s="232">
        <f t="shared" si="6"/>
        <v>54.77</v>
      </c>
      <c r="J37" s="54"/>
    </row>
    <row r="38" spans="2:10" s="4" customFormat="1" x14ac:dyDescent="0.2">
      <c r="B38" s="16" t="s">
        <v>51</v>
      </c>
      <c r="C38" s="52"/>
      <c r="D38" s="53"/>
      <c r="E38" s="39" t="s">
        <v>54</v>
      </c>
      <c r="F38" s="222"/>
      <c r="G38" s="184"/>
      <c r="H38" s="200"/>
      <c r="I38" s="232">
        <f t="shared" si="6"/>
        <v>0</v>
      </c>
      <c r="J38" s="54"/>
    </row>
    <row r="39" spans="2:10" s="4" customFormat="1" ht="25.5" x14ac:dyDescent="0.2">
      <c r="B39" s="16" t="s">
        <v>52</v>
      </c>
      <c r="C39" s="16">
        <v>97086</v>
      </c>
      <c r="D39" s="14" t="s">
        <v>6</v>
      </c>
      <c r="E39" s="39" t="s">
        <v>84</v>
      </c>
      <c r="F39" s="10" t="s">
        <v>12</v>
      </c>
      <c r="G39" s="185">
        <f>(3.14*0.08)*2</f>
        <v>0.50240000000000007</v>
      </c>
      <c r="H39" s="264">
        <v>118.93</v>
      </c>
      <c r="I39" s="232">
        <f t="shared" ref="I39:I44" si="7">ROUND((G39*H39),2)</f>
        <v>59.75</v>
      </c>
      <c r="J39" s="54"/>
    </row>
    <row r="40" spans="2:10" ht="25.5" x14ac:dyDescent="0.2">
      <c r="B40" s="16" t="s">
        <v>128</v>
      </c>
      <c r="C40" s="16">
        <v>96622</v>
      </c>
      <c r="D40" s="14" t="s">
        <v>6</v>
      </c>
      <c r="E40" s="39" t="s">
        <v>58</v>
      </c>
      <c r="F40" s="10" t="s">
        <v>7</v>
      </c>
      <c r="G40" s="185">
        <f>0.79*0.08</f>
        <v>6.3200000000000006E-2</v>
      </c>
      <c r="H40" s="264">
        <v>112.07</v>
      </c>
      <c r="I40" s="232">
        <f t="shared" si="7"/>
        <v>7.08</v>
      </c>
      <c r="J40" s="18"/>
    </row>
    <row r="41" spans="2:10" s="4" customFormat="1" ht="25.5" x14ac:dyDescent="0.2">
      <c r="B41" s="16" t="s">
        <v>129</v>
      </c>
      <c r="C41" s="16">
        <v>97087</v>
      </c>
      <c r="D41" s="14" t="s">
        <v>6</v>
      </c>
      <c r="E41" s="39" t="s">
        <v>59</v>
      </c>
      <c r="F41" s="10" t="s">
        <v>12</v>
      </c>
      <c r="G41" s="185">
        <f>0.79</f>
        <v>0.79</v>
      </c>
      <c r="H41" s="264">
        <v>1.93</v>
      </c>
      <c r="I41" s="232">
        <f t="shared" si="7"/>
        <v>1.52</v>
      </c>
      <c r="J41" s="54"/>
    </row>
    <row r="42" spans="2:10" s="4" customFormat="1" ht="25.5" x14ac:dyDescent="0.2">
      <c r="B42" s="16" t="s">
        <v>130</v>
      </c>
      <c r="C42" s="16">
        <v>97088</v>
      </c>
      <c r="D42" s="14" t="s">
        <v>6</v>
      </c>
      <c r="E42" s="39" t="s">
        <v>60</v>
      </c>
      <c r="F42" s="10" t="s">
        <v>12</v>
      </c>
      <c r="G42" s="185">
        <f>0.79*2</f>
        <v>1.58</v>
      </c>
      <c r="H42" s="264">
        <v>20.76</v>
      </c>
      <c r="I42" s="232">
        <f t="shared" si="7"/>
        <v>32.799999999999997</v>
      </c>
      <c r="J42" s="54"/>
    </row>
    <row r="43" spans="2:10" s="4" customFormat="1" ht="25.5" x14ac:dyDescent="0.2">
      <c r="B43" s="16" t="s">
        <v>131</v>
      </c>
      <c r="C43" s="16">
        <v>97096</v>
      </c>
      <c r="D43" s="14" t="s">
        <v>6</v>
      </c>
      <c r="E43" s="39" t="s">
        <v>86</v>
      </c>
      <c r="F43" s="10" t="s">
        <v>7</v>
      </c>
      <c r="G43" s="185">
        <f>(G42*0.08)*2</f>
        <v>0.25280000000000002</v>
      </c>
      <c r="H43" s="264">
        <v>420.28</v>
      </c>
      <c r="I43" s="232">
        <f t="shared" si="7"/>
        <v>106.25</v>
      </c>
      <c r="J43" s="54"/>
    </row>
    <row r="44" spans="2:10" s="4" customFormat="1" x14ac:dyDescent="0.2">
      <c r="B44" s="16" t="s">
        <v>132</v>
      </c>
      <c r="C44" s="52"/>
      <c r="D44" s="53"/>
      <c r="E44" s="39" t="s">
        <v>47</v>
      </c>
      <c r="F44" s="222"/>
      <c r="G44" s="184"/>
      <c r="H44" s="200"/>
      <c r="I44" s="232">
        <f t="shared" si="7"/>
        <v>0</v>
      </c>
      <c r="J44" s="54"/>
    </row>
    <row r="45" spans="2:10" ht="25.5" x14ac:dyDescent="0.2">
      <c r="B45" s="16" t="s">
        <v>133</v>
      </c>
      <c r="C45" s="16"/>
      <c r="D45" s="10" t="s">
        <v>43</v>
      </c>
      <c r="E45" s="9" t="s">
        <v>45</v>
      </c>
      <c r="F45" s="49" t="s">
        <v>44</v>
      </c>
      <c r="G45" s="182">
        <v>5</v>
      </c>
      <c r="H45" s="264">
        <v>173.4</v>
      </c>
      <c r="I45" s="232">
        <f t="shared" ref="I45:I50" si="8">ROUND((G45*H45),2)</f>
        <v>867</v>
      </c>
      <c r="J45" s="18"/>
    </row>
    <row r="46" spans="2:10" ht="26.25" customHeight="1" x14ac:dyDescent="0.2">
      <c r="B46" s="16" t="s">
        <v>134</v>
      </c>
      <c r="C46" s="16">
        <v>102717</v>
      </c>
      <c r="D46" s="10" t="s">
        <v>6</v>
      </c>
      <c r="E46" s="9" t="s">
        <v>83</v>
      </c>
      <c r="F46" s="49" t="s">
        <v>7</v>
      </c>
      <c r="G46" s="182">
        <f>0.79*0.6</f>
        <v>0.47399999999999998</v>
      </c>
      <c r="H46" s="266">
        <v>92.94</v>
      </c>
      <c r="I46" s="232">
        <f t="shared" si="8"/>
        <v>44.05</v>
      </c>
      <c r="J46" s="18"/>
    </row>
    <row r="47" spans="2:10" ht="25.5" x14ac:dyDescent="0.2">
      <c r="B47" s="16" t="s">
        <v>135</v>
      </c>
      <c r="C47" s="16">
        <v>102992</v>
      </c>
      <c r="D47" s="10" t="s">
        <v>6</v>
      </c>
      <c r="E47" s="9" t="s">
        <v>89</v>
      </c>
      <c r="F47" s="49" t="s">
        <v>11</v>
      </c>
      <c r="G47" s="182">
        <v>1</v>
      </c>
      <c r="H47" s="264">
        <v>65.31</v>
      </c>
      <c r="I47" s="232">
        <f t="shared" si="8"/>
        <v>65.31</v>
      </c>
      <c r="J47" s="18"/>
    </row>
    <row r="48" spans="2:10" ht="54.95" customHeight="1" x14ac:dyDescent="0.2">
      <c r="B48" s="16" t="s">
        <v>136</v>
      </c>
      <c r="C48" s="16">
        <v>91796</v>
      </c>
      <c r="D48" s="14" t="s">
        <v>6</v>
      </c>
      <c r="E48" s="9" t="s">
        <v>82</v>
      </c>
      <c r="F48" s="8" t="s">
        <v>11</v>
      </c>
      <c r="G48" s="181">
        <v>2.7</v>
      </c>
      <c r="H48" s="264">
        <v>87.76</v>
      </c>
      <c r="I48" s="232">
        <f t="shared" si="8"/>
        <v>236.95</v>
      </c>
      <c r="J48" s="18"/>
    </row>
    <row r="49" spans="2:10" s="3" customFormat="1" x14ac:dyDescent="0.2">
      <c r="B49" s="16" t="s">
        <v>137</v>
      </c>
      <c r="C49" s="16">
        <v>41615</v>
      </c>
      <c r="D49" s="10" t="s">
        <v>80</v>
      </c>
      <c r="E49" s="55" t="s">
        <v>81</v>
      </c>
      <c r="F49" s="49" t="s">
        <v>44</v>
      </c>
      <c r="G49" s="260">
        <v>1</v>
      </c>
      <c r="H49" s="199">
        <v>200.07</v>
      </c>
      <c r="I49" s="232">
        <f t="shared" si="8"/>
        <v>200.07</v>
      </c>
      <c r="J49" s="18"/>
    </row>
    <row r="50" spans="2:10" s="3" customFormat="1" x14ac:dyDescent="0.2">
      <c r="B50" s="7" t="s">
        <v>77</v>
      </c>
      <c r="C50" s="16"/>
      <c r="D50" s="10"/>
      <c r="E50" s="65" t="s">
        <v>48</v>
      </c>
      <c r="F50" s="8"/>
      <c r="G50" s="181"/>
      <c r="H50" s="199"/>
      <c r="I50" s="232">
        <f t="shared" si="8"/>
        <v>0</v>
      </c>
      <c r="J50" s="18"/>
    </row>
    <row r="51" spans="2:10" s="3" customFormat="1" ht="25.5" x14ac:dyDescent="0.2">
      <c r="B51" s="8" t="s">
        <v>78</v>
      </c>
      <c r="C51" s="16">
        <v>93382</v>
      </c>
      <c r="D51" s="14" t="s">
        <v>6</v>
      </c>
      <c r="E51" s="55" t="s">
        <v>61</v>
      </c>
      <c r="F51" s="10" t="s">
        <v>7</v>
      </c>
      <c r="G51" s="185">
        <v>9.98</v>
      </c>
      <c r="H51" s="264">
        <v>31.24</v>
      </c>
      <c r="I51" s="232">
        <f>ROUND((G51*H51),2)</f>
        <v>311.77999999999997</v>
      </c>
      <c r="J51" s="18"/>
    </row>
    <row r="52" spans="2:10" s="3" customFormat="1" ht="51.75" thickBot="1" x14ac:dyDescent="0.25">
      <c r="B52" s="8" t="s">
        <v>138</v>
      </c>
      <c r="C52" s="164">
        <v>100973</v>
      </c>
      <c r="D52" s="10" t="s">
        <v>6</v>
      </c>
      <c r="E52" s="166" t="s">
        <v>87</v>
      </c>
      <c r="F52" s="174" t="s">
        <v>7</v>
      </c>
      <c r="G52" s="185">
        <f t="shared" ref="G52" si="9">11.7*1.15</f>
        <v>13.454999999999998</v>
      </c>
      <c r="H52" s="264">
        <v>6.22</v>
      </c>
      <c r="I52" s="233">
        <f>ROUND((G52*H52),2)</f>
        <v>83.69</v>
      </c>
      <c r="J52" s="18"/>
    </row>
    <row r="53" spans="2:10" s="3" customFormat="1" ht="13.5" thickBot="1" x14ac:dyDescent="0.25">
      <c r="B53" s="313" t="str">
        <f>E33</f>
        <v>FILTRO ANAERÓBIO</v>
      </c>
      <c r="C53" s="314"/>
      <c r="D53" s="315"/>
      <c r="E53" s="171" t="s">
        <v>20</v>
      </c>
      <c r="F53" s="172">
        <v>3</v>
      </c>
      <c r="G53" s="186"/>
      <c r="H53" s="201"/>
      <c r="I53" s="234">
        <f>SUM(I35:I52)</f>
        <v>2200.44</v>
      </c>
      <c r="J53" s="18"/>
    </row>
    <row r="54" spans="2:10" s="3" customFormat="1" x14ac:dyDescent="0.2">
      <c r="B54" s="15">
        <v>4</v>
      </c>
      <c r="C54" s="52"/>
      <c r="D54" s="53"/>
      <c r="E54" s="167" t="s">
        <v>40</v>
      </c>
      <c r="F54" s="170"/>
      <c r="G54" s="181"/>
      <c r="H54" s="199"/>
      <c r="I54" s="236"/>
      <c r="J54" s="18"/>
    </row>
    <row r="55" spans="2:10" s="3" customFormat="1" x14ac:dyDescent="0.2">
      <c r="B55" s="16" t="s">
        <v>139</v>
      </c>
      <c r="C55" s="15"/>
      <c r="D55" s="11"/>
      <c r="E55" s="13" t="s">
        <v>36</v>
      </c>
      <c r="F55" s="8"/>
      <c r="G55" s="181"/>
      <c r="H55" s="199"/>
      <c r="I55" s="232"/>
      <c r="J55" s="18"/>
    </row>
    <row r="56" spans="2:10" s="3" customFormat="1" x14ac:dyDescent="0.2">
      <c r="B56" s="16" t="s">
        <v>140</v>
      </c>
      <c r="C56" s="16"/>
      <c r="D56" s="10"/>
      <c r="E56" s="13" t="s">
        <v>63</v>
      </c>
      <c r="F56" s="163"/>
      <c r="G56" s="183"/>
      <c r="H56" s="199"/>
      <c r="I56" s="232">
        <f t="shared" ref="I56" si="10">ROUND((G56*H56),2)</f>
        <v>0</v>
      </c>
      <c r="J56" s="18"/>
    </row>
    <row r="57" spans="2:10" s="3" customFormat="1" ht="63.75" x14ac:dyDescent="0.2">
      <c r="B57" s="16" t="s">
        <v>142</v>
      </c>
      <c r="C57" s="16">
        <v>101207</v>
      </c>
      <c r="D57" s="10" t="s">
        <v>6</v>
      </c>
      <c r="E57" s="51" t="s">
        <v>62</v>
      </c>
      <c r="F57" s="8" t="s">
        <v>7</v>
      </c>
      <c r="G57" s="181">
        <v>35.89</v>
      </c>
      <c r="H57" s="264">
        <v>9.14</v>
      </c>
      <c r="I57" s="232">
        <f t="shared" ref="I57:I60" si="11">ROUND((G57*H57),2)</f>
        <v>328.03</v>
      </c>
      <c r="J57" s="18"/>
    </row>
    <row r="58" spans="2:10" s="3" customFormat="1" ht="38.25" x14ac:dyDescent="0.2">
      <c r="B58" s="16" t="s">
        <v>141</v>
      </c>
      <c r="C58" s="16">
        <v>101617</v>
      </c>
      <c r="D58" s="10" t="s">
        <v>6</v>
      </c>
      <c r="E58" s="9" t="s">
        <v>57</v>
      </c>
      <c r="F58" s="163" t="s">
        <v>12</v>
      </c>
      <c r="G58" s="183">
        <v>18.82</v>
      </c>
      <c r="H58" s="267">
        <v>2.91</v>
      </c>
      <c r="I58" s="232">
        <f t="shared" si="11"/>
        <v>54.77</v>
      </c>
      <c r="J58" s="18"/>
    </row>
    <row r="59" spans="2:10" s="4" customFormat="1" x14ac:dyDescent="0.2">
      <c r="B59" s="16" t="s">
        <v>143</v>
      </c>
      <c r="C59" s="52"/>
      <c r="D59" s="53"/>
      <c r="E59" s="65" t="s">
        <v>79</v>
      </c>
      <c r="F59" s="222"/>
      <c r="G59" s="184"/>
      <c r="H59" s="200"/>
      <c r="I59" s="232">
        <f t="shared" si="11"/>
        <v>0</v>
      </c>
      <c r="J59" s="54"/>
    </row>
    <row r="60" spans="2:10" s="4" customFormat="1" x14ac:dyDescent="0.2">
      <c r="B60" s="16" t="s">
        <v>144</v>
      </c>
      <c r="C60" s="52"/>
      <c r="D60" s="53"/>
      <c r="E60" s="39" t="s">
        <v>46</v>
      </c>
      <c r="F60" s="222"/>
      <c r="G60" s="184"/>
      <c r="H60" s="200"/>
      <c r="I60" s="232">
        <f t="shared" si="11"/>
        <v>0</v>
      </c>
      <c r="J60" s="54"/>
    </row>
    <row r="61" spans="2:10" ht="25.5" x14ac:dyDescent="0.2">
      <c r="B61" s="16" t="s">
        <v>145</v>
      </c>
      <c r="C61" s="16">
        <v>102717</v>
      </c>
      <c r="D61" s="10" t="s">
        <v>6</v>
      </c>
      <c r="E61" s="9" t="s">
        <v>83</v>
      </c>
      <c r="F61" s="49" t="s">
        <v>7</v>
      </c>
      <c r="G61" s="182">
        <f>1.77*0.3</f>
        <v>0.53100000000000003</v>
      </c>
      <c r="H61" s="264">
        <v>92.94</v>
      </c>
      <c r="I61" s="232">
        <f>ROUND((G61*H61),2)</f>
        <v>49.35</v>
      </c>
      <c r="J61" s="18"/>
    </row>
    <row r="62" spans="2:10" s="4" customFormat="1" x14ac:dyDescent="0.2">
      <c r="B62" s="16" t="s">
        <v>146</v>
      </c>
      <c r="C62" s="52"/>
      <c r="D62" s="53"/>
      <c r="E62" s="39" t="s">
        <v>47</v>
      </c>
      <c r="F62" s="222"/>
      <c r="G62" s="184"/>
      <c r="H62" s="200"/>
      <c r="I62" s="232">
        <f>ROUND((G62*H62),2)</f>
        <v>0</v>
      </c>
      <c r="J62" s="54"/>
    </row>
    <row r="63" spans="2:10" ht="25.5" x14ac:dyDescent="0.2">
      <c r="B63" s="8" t="s">
        <v>147</v>
      </c>
      <c r="C63" s="16"/>
      <c r="D63" s="10" t="s">
        <v>43</v>
      </c>
      <c r="E63" s="9" t="s">
        <v>45</v>
      </c>
      <c r="F63" s="49" t="s">
        <v>44</v>
      </c>
      <c r="G63" s="182">
        <v>5</v>
      </c>
      <c r="H63" s="264">
        <v>173.4</v>
      </c>
      <c r="I63" s="232">
        <f t="shared" ref="I63:I66" si="12">ROUND((G63*H63),2)</f>
        <v>867</v>
      </c>
      <c r="J63" s="18"/>
    </row>
    <row r="64" spans="2:10" ht="54.95" customHeight="1" x14ac:dyDescent="0.2">
      <c r="B64" s="8" t="s">
        <v>148</v>
      </c>
      <c r="C64" s="16">
        <v>91796</v>
      </c>
      <c r="D64" s="14" t="s">
        <v>6</v>
      </c>
      <c r="E64" s="9" t="s">
        <v>82</v>
      </c>
      <c r="F64" s="8" t="s">
        <v>11</v>
      </c>
      <c r="G64" s="181">
        <v>1</v>
      </c>
      <c r="H64" s="264">
        <v>87.76</v>
      </c>
      <c r="I64" s="232">
        <f t="shared" si="12"/>
        <v>87.76</v>
      </c>
      <c r="J64" s="18"/>
    </row>
    <row r="65" spans="2:10" s="3" customFormat="1" x14ac:dyDescent="0.2">
      <c r="B65" s="8" t="s">
        <v>149</v>
      </c>
      <c r="C65" s="16">
        <v>41615</v>
      </c>
      <c r="D65" s="10" t="s">
        <v>80</v>
      </c>
      <c r="E65" s="55" t="s">
        <v>81</v>
      </c>
      <c r="F65" s="49" t="s">
        <v>44</v>
      </c>
      <c r="G65" s="260">
        <v>1</v>
      </c>
      <c r="H65" s="199">
        <v>200.07</v>
      </c>
      <c r="I65" s="232">
        <f t="shared" si="12"/>
        <v>200.07</v>
      </c>
      <c r="J65" s="18"/>
    </row>
    <row r="66" spans="2:10" s="3" customFormat="1" x14ac:dyDescent="0.2">
      <c r="B66" s="15" t="s">
        <v>150</v>
      </c>
      <c r="C66" s="15"/>
      <c r="D66" s="64"/>
      <c r="E66" s="65" t="s">
        <v>48</v>
      </c>
      <c r="F66" s="11"/>
      <c r="G66" s="187"/>
      <c r="H66" s="202"/>
      <c r="I66" s="232">
        <f t="shared" si="12"/>
        <v>0</v>
      </c>
      <c r="J66" s="66"/>
    </row>
    <row r="67" spans="2:10" ht="24" customHeight="1" x14ac:dyDescent="0.2">
      <c r="B67" s="16" t="s">
        <v>151</v>
      </c>
      <c r="C67" s="16">
        <v>93382</v>
      </c>
      <c r="D67" s="14" t="s">
        <v>6</v>
      </c>
      <c r="E67" s="55" t="s">
        <v>61</v>
      </c>
      <c r="F67" s="10" t="s">
        <v>7</v>
      </c>
      <c r="G67" s="185">
        <v>20.57</v>
      </c>
      <c r="H67" s="264">
        <v>31.24</v>
      </c>
      <c r="I67" s="232">
        <f t="shared" ref="I67:I68" si="13">ROUND((G67*H67),2)</f>
        <v>642.61</v>
      </c>
      <c r="J67" s="18"/>
    </row>
    <row r="68" spans="2:10" ht="51.75" thickBot="1" x14ac:dyDescent="0.25">
      <c r="B68" s="16" t="s">
        <v>152</v>
      </c>
      <c r="C68" s="164">
        <v>100973</v>
      </c>
      <c r="D68" s="10" t="s">
        <v>6</v>
      </c>
      <c r="E68" s="166" t="s">
        <v>87</v>
      </c>
      <c r="F68" s="174" t="s">
        <v>7</v>
      </c>
      <c r="G68" s="185">
        <f>11.7*1.15</f>
        <v>13.454999999999998</v>
      </c>
      <c r="H68" s="264">
        <v>6.22</v>
      </c>
      <c r="I68" s="233">
        <f t="shared" si="13"/>
        <v>83.69</v>
      </c>
      <c r="J68" s="18"/>
    </row>
    <row r="69" spans="2:10" s="3" customFormat="1" ht="13.5" thickBot="1" x14ac:dyDescent="0.25">
      <c r="B69" s="333" t="str">
        <f>E54</f>
        <v>SUMIDOURO</v>
      </c>
      <c r="C69" s="334"/>
      <c r="D69" s="335"/>
      <c r="E69" s="168" t="s">
        <v>20</v>
      </c>
      <c r="F69" s="169">
        <v>4</v>
      </c>
      <c r="G69" s="186"/>
      <c r="H69" s="201"/>
      <c r="I69" s="234">
        <f>+I57+I58+I61+I63+I64+I67+I68+I65</f>
        <v>2313.2800000000002</v>
      </c>
      <c r="J69" s="18"/>
    </row>
    <row r="70" spans="2:10" s="5" customFormat="1" ht="13.5" thickBot="1" x14ac:dyDescent="0.25">
      <c r="B70" s="8"/>
      <c r="C70" s="16"/>
      <c r="D70" s="10"/>
      <c r="E70" s="173"/>
      <c r="F70" s="224"/>
      <c r="G70" s="175"/>
      <c r="H70" s="202"/>
      <c r="I70" s="238"/>
      <c r="J70" s="18"/>
    </row>
    <row r="71" spans="2:10" ht="12.75" customHeight="1" thickBot="1" x14ac:dyDescent="0.25">
      <c r="B71" s="313" t="str">
        <f>E8</f>
        <v>SERVIÇOS PRELIMINARES</v>
      </c>
      <c r="C71" s="314"/>
      <c r="D71" s="315"/>
      <c r="E71" s="168" t="s">
        <v>20</v>
      </c>
      <c r="F71" s="169">
        <v>1</v>
      </c>
      <c r="G71" s="186"/>
      <c r="H71" s="201"/>
      <c r="I71" s="234">
        <f>I12</f>
        <v>40088.15</v>
      </c>
      <c r="J71" s="18"/>
    </row>
    <row r="72" spans="2:10" s="5" customFormat="1" ht="13.5" thickBot="1" x14ac:dyDescent="0.25">
      <c r="B72" s="8"/>
      <c r="C72" s="16"/>
      <c r="D72" s="10"/>
      <c r="E72" s="173"/>
      <c r="F72" s="224"/>
      <c r="G72" s="175"/>
      <c r="H72" s="202"/>
      <c r="I72" s="238"/>
      <c r="J72" s="18"/>
    </row>
    <row r="73" spans="2:10" ht="12.75" customHeight="1" thickBot="1" x14ac:dyDescent="0.25">
      <c r="B73" s="313" t="s">
        <v>38</v>
      </c>
      <c r="C73" s="314"/>
      <c r="D73" s="315"/>
      <c r="E73" s="297" t="s">
        <v>20</v>
      </c>
      <c r="F73" s="169">
        <v>2</v>
      </c>
      <c r="G73" s="186"/>
      <c r="H73" s="201"/>
      <c r="I73" s="234">
        <f>I32</f>
        <v>2935.64</v>
      </c>
      <c r="J73" s="18"/>
    </row>
    <row r="74" spans="2:10" ht="12.75" customHeight="1" thickBot="1" x14ac:dyDescent="0.25">
      <c r="B74" s="313" t="s">
        <v>154</v>
      </c>
      <c r="C74" s="314"/>
      <c r="D74" s="315"/>
      <c r="E74" s="297" t="s">
        <v>20</v>
      </c>
      <c r="F74" s="169">
        <v>3</v>
      </c>
      <c r="G74" s="186"/>
      <c r="H74" s="201"/>
      <c r="I74" s="234">
        <f>I53</f>
        <v>2200.44</v>
      </c>
      <c r="J74" s="18"/>
    </row>
    <row r="75" spans="2:10" s="3" customFormat="1" ht="13.5" thickBot="1" x14ac:dyDescent="0.25">
      <c r="B75" s="333" t="s">
        <v>40</v>
      </c>
      <c r="C75" s="334"/>
      <c r="D75" s="335"/>
      <c r="E75" s="297" t="s">
        <v>20</v>
      </c>
      <c r="F75" s="169">
        <v>4</v>
      </c>
      <c r="G75" s="186"/>
      <c r="H75" s="201"/>
      <c r="I75" s="234">
        <f>I69</f>
        <v>2313.2800000000002</v>
      </c>
      <c r="J75" s="18"/>
    </row>
    <row r="76" spans="2:10" s="3" customFormat="1" ht="13.5" thickBot="1" x14ac:dyDescent="0.25">
      <c r="B76" s="333"/>
      <c r="C76" s="334"/>
      <c r="D76" s="335"/>
      <c r="E76" s="297" t="s">
        <v>153</v>
      </c>
      <c r="F76" s="169"/>
      <c r="G76" s="186"/>
      <c r="H76" s="201"/>
      <c r="I76" s="234">
        <f>SUM(I73:I75)</f>
        <v>7449.3600000000006</v>
      </c>
      <c r="J76" s="18"/>
    </row>
    <row r="77" spans="2:10" s="5" customFormat="1" x14ac:dyDescent="0.2">
      <c r="B77" s="8"/>
      <c r="C77" s="16"/>
      <c r="D77" s="10"/>
      <c r="E77" s="173"/>
      <c r="F77" s="224"/>
      <c r="G77" s="175"/>
      <c r="H77" s="202"/>
      <c r="I77" s="238"/>
      <c r="J77" s="18"/>
    </row>
    <row r="78" spans="2:10" x14ac:dyDescent="0.2">
      <c r="B78" s="7"/>
      <c r="C78" s="15"/>
      <c r="D78" s="11"/>
      <c r="E78" s="13"/>
      <c r="F78" s="8"/>
      <c r="G78" s="181"/>
      <c r="H78" s="199"/>
      <c r="I78" s="232"/>
      <c r="J78" s="18"/>
    </row>
    <row r="79" spans="2:10" x14ac:dyDescent="0.2">
      <c r="B79" s="135"/>
      <c r="C79" s="136"/>
      <c r="D79" s="136"/>
      <c r="E79" s="299" t="s">
        <v>155</v>
      </c>
      <c r="F79" s="298"/>
      <c r="G79" s="188"/>
      <c r="H79" s="203"/>
      <c r="I79" s="239">
        <f>I71</f>
        <v>40088.15</v>
      </c>
    </row>
    <row r="80" spans="2:10" x14ac:dyDescent="0.2">
      <c r="B80" s="151"/>
      <c r="C80" s="152"/>
      <c r="D80" s="153"/>
      <c r="E80" s="300" t="s">
        <v>159</v>
      </c>
      <c r="F80" s="154"/>
      <c r="G80" s="189">
        <v>1.2673719999999999</v>
      </c>
      <c r="H80" s="204"/>
      <c r="I80" s="239">
        <f>I79*G80</f>
        <v>50806.598841799998</v>
      </c>
    </row>
    <row r="81" spans="2:10" s="5" customFormat="1" x14ac:dyDescent="0.2">
      <c r="B81" s="8"/>
      <c r="C81" s="16"/>
      <c r="D81" s="10"/>
      <c r="E81" s="10"/>
      <c r="F81" s="225"/>
      <c r="G81" s="175"/>
      <c r="H81" s="202"/>
      <c r="I81" s="237"/>
      <c r="J81" s="18"/>
    </row>
    <row r="82" spans="2:10" x14ac:dyDescent="0.2">
      <c r="B82" s="135"/>
      <c r="C82" s="136"/>
      <c r="D82" s="136"/>
      <c r="E82" s="299" t="s">
        <v>156</v>
      </c>
      <c r="F82" s="298"/>
      <c r="G82" s="188"/>
      <c r="H82" s="203"/>
      <c r="I82" s="239">
        <f>I76</f>
        <v>7449.3600000000006</v>
      </c>
    </row>
    <row r="83" spans="2:10" ht="13.5" thickBot="1" x14ac:dyDescent="0.25">
      <c r="B83" s="151"/>
      <c r="C83" s="152"/>
      <c r="D83" s="153"/>
      <c r="E83" s="300" t="s">
        <v>160</v>
      </c>
      <c r="F83" s="154"/>
      <c r="G83" s="189">
        <v>1.2673719999999999</v>
      </c>
      <c r="H83" s="204"/>
      <c r="I83" s="239">
        <f>I82*G83</f>
        <v>9441.1102819200005</v>
      </c>
    </row>
    <row r="84" spans="2:10" s="2" customFormat="1" ht="13.5" thickBot="1" x14ac:dyDescent="0.25">
      <c r="B84" s="215"/>
      <c r="C84" s="157"/>
      <c r="D84" s="158"/>
      <c r="E84" s="301" t="s">
        <v>158</v>
      </c>
      <c r="F84" s="226" t="s">
        <v>44</v>
      </c>
      <c r="G84" s="190"/>
      <c r="H84" s="205">
        <v>49</v>
      </c>
      <c r="I84" s="239">
        <f>I83*H84</f>
        <v>462614.40381408</v>
      </c>
    </row>
    <row r="85" spans="2:10" s="5" customFormat="1" x14ac:dyDescent="0.2">
      <c r="B85" s="8"/>
      <c r="C85" s="16"/>
      <c r="D85" s="10"/>
      <c r="E85" s="10"/>
      <c r="F85" s="225"/>
      <c r="G85" s="175"/>
      <c r="H85" s="202"/>
      <c r="I85" s="237"/>
      <c r="J85" s="18"/>
    </row>
    <row r="86" spans="2:10" s="5" customFormat="1" x14ac:dyDescent="0.2">
      <c r="B86" s="8"/>
      <c r="C86" s="16"/>
      <c r="D86" s="10"/>
      <c r="E86" s="10"/>
      <c r="F86" s="225"/>
      <c r="G86" s="175"/>
      <c r="H86" s="202"/>
      <c r="I86" s="237"/>
      <c r="J86" s="18"/>
    </row>
    <row r="87" spans="2:10" s="3" customFormat="1" ht="13.5" thickBot="1" x14ac:dyDescent="0.25">
      <c r="B87" s="7"/>
      <c r="C87" s="15"/>
      <c r="D87" s="11"/>
      <c r="E87" s="13"/>
      <c r="F87" s="8"/>
      <c r="G87" s="181"/>
      <c r="H87" s="199"/>
      <c r="I87" s="232"/>
      <c r="J87" s="18"/>
    </row>
    <row r="88" spans="2:10" s="2" customFormat="1" ht="13.5" thickBot="1" x14ac:dyDescent="0.25">
      <c r="B88" s="215"/>
      <c r="C88" s="157"/>
      <c r="D88" s="158"/>
      <c r="E88" s="301" t="s">
        <v>157</v>
      </c>
      <c r="F88" s="226" t="s">
        <v>44</v>
      </c>
      <c r="G88" s="190"/>
      <c r="H88" s="205">
        <v>49</v>
      </c>
      <c r="I88" s="239">
        <f>I80+I84</f>
        <v>513421.00265588</v>
      </c>
    </row>
    <row r="89" spans="2:10" s="2" customFormat="1" x14ac:dyDescent="0.2">
      <c r="B89" s="246"/>
      <c r="C89" s="247"/>
      <c r="D89" s="248"/>
      <c r="E89" s="249"/>
      <c r="F89" s="250"/>
      <c r="G89" s="251"/>
      <c r="H89" s="252"/>
      <c r="I89" s="253"/>
    </row>
    <row r="90" spans="2:10" s="2" customFormat="1" ht="25.5" x14ac:dyDescent="0.2">
      <c r="B90" s="216"/>
      <c r="C90" s="43"/>
      <c r="D90" s="155" t="s">
        <v>8</v>
      </c>
      <c r="E90" s="156" t="s">
        <v>9</v>
      </c>
      <c r="F90" s="156" t="s">
        <v>10</v>
      </c>
      <c r="G90" s="191"/>
      <c r="H90" s="206"/>
      <c r="I90" s="240"/>
    </row>
    <row r="91" spans="2:10" s="2" customFormat="1" ht="25.5" x14ac:dyDescent="0.2">
      <c r="B91" s="216"/>
      <c r="C91" s="43"/>
      <c r="D91" s="254" t="s">
        <v>6</v>
      </c>
      <c r="E91" s="6" t="s">
        <v>21</v>
      </c>
      <c r="F91" s="227">
        <v>44562</v>
      </c>
      <c r="G91" s="192"/>
      <c r="H91" s="331"/>
      <c r="I91" s="332"/>
    </row>
    <row r="92" spans="2:10" s="2" customFormat="1" ht="25.5" x14ac:dyDescent="0.2">
      <c r="B92" s="216"/>
      <c r="C92" s="43"/>
      <c r="D92" s="11" t="s">
        <v>88</v>
      </c>
      <c r="E92" s="9" t="s">
        <v>118</v>
      </c>
      <c r="F92" s="263">
        <v>44593</v>
      </c>
      <c r="G92" s="193"/>
      <c r="H92" s="261"/>
      <c r="I92" s="262"/>
    </row>
    <row r="93" spans="2:10" s="2" customFormat="1" x14ac:dyDescent="0.2">
      <c r="B93" s="217"/>
      <c r="C93" s="138"/>
      <c r="D93" s="44"/>
      <c r="E93" s="45"/>
      <c r="F93" s="228"/>
      <c r="G93" s="193"/>
      <c r="H93" s="207"/>
      <c r="I93" s="241"/>
    </row>
    <row r="94" spans="2:10" s="38" customFormat="1" x14ac:dyDescent="0.2">
      <c r="B94" s="218"/>
      <c r="C94" s="46"/>
      <c r="D94" s="113"/>
      <c r="E94" s="114"/>
      <c r="F94" s="305"/>
      <c r="G94" s="305"/>
      <c r="H94" s="305"/>
      <c r="I94" s="139"/>
      <c r="J94" s="115"/>
    </row>
    <row r="95" spans="2:10" s="121" customFormat="1" ht="15.75" x14ac:dyDescent="0.2">
      <c r="B95" s="140"/>
      <c r="C95" s="117"/>
      <c r="D95" s="137"/>
      <c r="E95" s="118" t="s">
        <v>22</v>
      </c>
      <c r="F95" s="119"/>
      <c r="G95" s="194"/>
      <c r="H95" s="118"/>
      <c r="I95" s="118"/>
      <c r="J95" s="120"/>
    </row>
    <row r="96" spans="2:10" s="121" customFormat="1" ht="15" x14ac:dyDescent="0.2">
      <c r="B96" s="140"/>
      <c r="C96" s="117"/>
      <c r="D96" s="137"/>
      <c r="E96" s="122" t="s">
        <v>23</v>
      </c>
      <c r="F96" s="123"/>
      <c r="G96" s="195"/>
      <c r="H96" s="124"/>
      <c r="I96" s="125">
        <v>3.5000000000000003E-2</v>
      </c>
      <c r="J96" s="120"/>
    </row>
    <row r="97" spans="2:10" s="121" customFormat="1" ht="15" x14ac:dyDescent="0.2">
      <c r="B97" s="140"/>
      <c r="C97" s="117"/>
      <c r="D97" s="137"/>
      <c r="E97" s="122" t="s">
        <v>24</v>
      </c>
      <c r="F97" s="123"/>
      <c r="G97" s="195"/>
      <c r="H97" s="124"/>
      <c r="I97" s="125">
        <v>5.0000000000000001E-3</v>
      </c>
      <c r="J97" s="120"/>
    </row>
    <row r="98" spans="2:10" s="121" customFormat="1" ht="15" x14ac:dyDescent="0.2">
      <c r="B98" s="140"/>
      <c r="C98" s="117"/>
      <c r="D98" s="137"/>
      <c r="E98" s="122" t="s">
        <v>25</v>
      </c>
      <c r="F98" s="123"/>
      <c r="G98" s="195"/>
      <c r="H98" s="124"/>
      <c r="I98" s="125">
        <v>8.9999999999999993E-3</v>
      </c>
      <c r="J98" s="120"/>
    </row>
    <row r="99" spans="2:10" s="121" customFormat="1" ht="15" x14ac:dyDescent="0.2">
      <c r="B99" s="140"/>
      <c r="C99" s="117"/>
      <c r="D99" s="137"/>
      <c r="E99" s="122" t="s">
        <v>26</v>
      </c>
      <c r="F99" s="123"/>
      <c r="G99" s="195"/>
      <c r="H99" s="124"/>
      <c r="I99" s="125">
        <v>1.0999999999999999E-2</v>
      </c>
      <c r="J99" s="120"/>
    </row>
    <row r="100" spans="2:10" s="121" customFormat="1" ht="15" x14ac:dyDescent="0.2">
      <c r="B100" s="140"/>
      <c r="C100" s="117"/>
      <c r="D100" s="137"/>
      <c r="E100" s="122" t="s">
        <v>27</v>
      </c>
      <c r="F100" s="123"/>
      <c r="G100" s="195"/>
      <c r="H100" s="124"/>
      <c r="I100" s="125">
        <v>6.1600000000000002E-2</v>
      </c>
      <c r="J100" s="120"/>
    </row>
    <row r="101" spans="2:10" s="121" customFormat="1" ht="15" x14ac:dyDescent="0.2">
      <c r="B101" s="140"/>
      <c r="C101" s="117"/>
      <c r="D101" s="137"/>
      <c r="E101" s="306" t="s">
        <v>28</v>
      </c>
      <c r="F101" s="307"/>
      <c r="G101" s="307"/>
      <c r="H101" s="307"/>
      <c r="I101" s="125">
        <v>3.6499999999999998E-2</v>
      </c>
      <c r="J101" s="120"/>
    </row>
    <row r="102" spans="2:10" s="121" customFormat="1" ht="15" x14ac:dyDescent="0.2">
      <c r="B102" s="140"/>
      <c r="C102" s="117"/>
      <c r="D102" s="137"/>
      <c r="E102" s="306" t="s">
        <v>29</v>
      </c>
      <c r="F102" s="307"/>
      <c r="G102" s="307"/>
      <c r="H102" s="307"/>
      <c r="I102" s="125">
        <v>0.03</v>
      </c>
      <c r="J102" s="120"/>
    </row>
    <row r="103" spans="2:10" s="121" customFormat="1" ht="15" x14ac:dyDescent="0.2">
      <c r="B103" s="140"/>
      <c r="C103" s="117"/>
      <c r="D103" s="137"/>
      <c r="E103" s="308" t="s">
        <v>53</v>
      </c>
      <c r="F103" s="308"/>
      <c r="G103" s="308"/>
      <c r="H103" s="308"/>
      <c r="I103" s="125">
        <v>4.4999999999999998E-2</v>
      </c>
      <c r="J103" s="120"/>
    </row>
    <row r="104" spans="2:10" s="121" customFormat="1" x14ac:dyDescent="0.2">
      <c r="B104" s="140"/>
      <c r="C104" s="117"/>
      <c r="D104" s="137"/>
      <c r="E104" s="141"/>
      <c r="F104" s="142"/>
      <c r="G104" s="143"/>
      <c r="H104" s="208"/>
      <c r="I104" s="144"/>
      <c r="J104" s="120"/>
    </row>
    <row r="105" spans="2:10" s="121" customFormat="1" ht="15.75" x14ac:dyDescent="0.2">
      <c r="B105" s="140"/>
      <c r="C105" s="117"/>
      <c r="D105" s="137"/>
      <c r="E105" s="309" t="s">
        <v>30</v>
      </c>
      <c r="F105" s="309"/>
      <c r="G105" s="309"/>
      <c r="H105" s="309"/>
      <c r="I105" s="126">
        <v>0.251</v>
      </c>
      <c r="J105" s="120"/>
    </row>
    <row r="106" spans="2:10" s="121" customFormat="1" ht="15.75" x14ac:dyDescent="0.2">
      <c r="B106" s="140"/>
      <c r="C106" s="145"/>
      <c r="D106" s="127"/>
      <c r="E106" s="310" t="s">
        <v>31</v>
      </c>
      <c r="F106" s="310"/>
      <c r="G106" s="310"/>
      <c r="H106" s="310"/>
      <c r="I106" s="128">
        <f>((1+I96+I97+I98)*(1+I99)*(1+I100))/(1-I101-I102-I103)-1</f>
        <v>0.2671561084974674</v>
      </c>
      <c r="J106" s="120"/>
    </row>
    <row r="107" spans="2:10" s="121" customFormat="1" ht="15.75" x14ac:dyDescent="0.2">
      <c r="B107" s="140"/>
      <c r="C107" s="145"/>
      <c r="D107" s="127"/>
      <c r="E107" s="311"/>
      <c r="F107" s="311"/>
      <c r="G107" s="146"/>
      <c r="H107" s="209"/>
      <c r="I107" s="242"/>
      <c r="J107" s="120"/>
    </row>
    <row r="108" spans="2:10" s="121" customFormat="1" ht="15.75" x14ac:dyDescent="0.2">
      <c r="B108" s="140"/>
      <c r="C108" s="117"/>
      <c r="D108" s="129"/>
      <c r="E108" s="130"/>
      <c r="F108" s="131"/>
      <c r="G108" s="196"/>
      <c r="H108" s="209"/>
      <c r="I108" s="242"/>
      <c r="J108" s="120"/>
    </row>
    <row r="109" spans="2:10" s="121" customFormat="1" ht="15.75" x14ac:dyDescent="0.2">
      <c r="B109" s="140"/>
      <c r="C109" s="312"/>
      <c r="D109" s="312"/>
      <c r="E109" s="312"/>
      <c r="F109" s="131"/>
      <c r="G109" s="196"/>
      <c r="H109" s="209"/>
      <c r="I109" s="242"/>
      <c r="J109" s="120"/>
    </row>
    <row r="110" spans="2:10" s="121" customFormat="1" ht="15.75" x14ac:dyDescent="0.2">
      <c r="B110" s="140"/>
      <c r="C110" s="312"/>
      <c r="D110" s="312"/>
      <c r="E110" s="312"/>
      <c r="F110" s="147"/>
      <c r="G110" s="197"/>
      <c r="H110" s="209"/>
      <c r="I110" s="242"/>
      <c r="J110" s="120"/>
    </row>
    <row r="111" spans="2:10" s="121" customFormat="1" ht="15.75" x14ac:dyDescent="0.2">
      <c r="B111" s="140"/>
      <c r="C111" s="312"/>
      <c r="D111" s="312"/>
      <c r="E111" s="312"/>
      <c r="F111" s="132"/>
      <c r="G111" s="197"/>
      <c r="H111" s="209"/>
      <c r="I111" s="242"/>
      <c r="J111" s="120"/>
    </row>
    <row r="112" spans="2:10" s="121" customFormat="1" ht="13.5" thickBot="1" x14ac:dyDescent="0.25">
      <c r="B112" s="140"/>
      <c r="C112" s="117"/>
      <c r="D112" s="129"/>
      <c r="E112" s="130"/>
      <c r="F112" s="131"/>
      <c r="G112" s="196"/>
      <c r="H112" s="145"/>
      <c r="I112" s="243"/>
      <c r="J112" s="120"/>
    </row>
    <row r="113" spans="2:16" s="121" customFormat="1" x14ac:dyDescent="0.2">
      <c r="B113" s="140"/>
      <c r="C113" s="133"/>
      <c r="D113" s="319" t="s">
        <v>85</v>
      </c>
      <c r="E113" s="320"/>
      <c r="F113" s="321"/>
      <c r="G113" s="196"/>
      <c r="H113" s="145"/>
      <c r="I113" s="243"/>
      <c r="J113" s="120"/>
    </row>
    <row r="114" spans="2:16" s="121" customFormat="1" x14ac:dyDescent="0.2">
      <c r="B114" s="140"/>
      <c r="C114" s="133"/>
      <c r="D114" s="322"/>
      <c r="E114" s="323"/>
      <c r="F114" s="324"/>
      <c r="G114" s="197"/>
      <c r="H114" s="116"/>
      <c r="I114" s="148"/>
      <c r="J114" s="120"/>
    </row>
    <row r="115" spans="2:16" s="121" customFormat="1" x14ac:dyDescent="0.2">
      <c r="B115" s="140"/>
      <c r="C115" s="133"/>
      <c r="D115" s="322"/>
      <c r="E115" s="323"/>
      <c r="F115" s="324"/>
      <c r="G115" s="197"/>
      <c r="H115" s="47"/>
      <c r="I115" s="149"/>
      <c r="J115" s="120"/>
    </row>
    <row r="116" spans="2:16" s="121" customFormat="1" x14ac:dyDescent="0.2">
      <c r="B116" s="140"/>
      <c r="C116" s="133"/>
      <c r="D116" s="322"/>
      <c r="E116" s="323"/>
      <c r="F116" s="324"/>
      <c r="G116" s="150"/>
      <c r="H116" s="210"/>
      <c r="I116" s="244"/>
      <c r="J116" s="120"/>
    </row>
    <row r="117" spans="2:16" s="121" customFormat="1" x14ac:dyDescent="0.2">
      <c r="B117" s="140"/>
      <c r="C117" s="133"/>
      <c r="D117" s="322"/>
      <c r="E117" s="323"/>
      <c r="F117" s="324"/>
      <c r="G117" s="150"/>
      <c r="H117" s="210"/>
      <c r="I117" s="244"/>
      <c r="J117" s="120"/>
    </row>
    <row r="118" spans="2:16" s="121" customFormat="1" x14ac:dyDescent="0.2">
      <c r="B118" s="140"/>
      <c r="C118" s="133"/>
      <c r="D118" s="322"/>
      <c r="E118" s="323"/>
      <c r="F118" s="324"/>
      <c r="G118" s="150"/>
      <c r="H118" s="210"/>
      <c r="I118" s="244"/>
      <c r="J118" s="120"/>
    </row>
    <row r="119" spans="2:16" s="121" customFormat="1" ht="34.5" customHeight="1" thickBot="1" x14ac:dyDescent="0.25">
      <c r="B119" s="140"/>
      <c r="C119" s="133"/>
      <c r="D119" s="325"/>
      <c r="E119" s="326"/>
      <c r="F119" s="327"/>
      <c r="G119" s="197"/>
      <c r="H119" s="116"/>
      <c r="I119" s="148"/>
      <c r="J119" s="120"/>
    </row>
    <row r="120" spans="2:16" s="48" customFormat="1" x14ac:dyDescent="0.2">
      <c r="B120" s="255"/>
      <c r="C120" s="304"/>
      <c r="D120" s="304"/>
      <c r="E120" s="304"/>
      <c r="F120" s="256"/>
      <c r="G120" s="257"/>
      <c r="H120" s="258"/>
      <c r="I120" s="259"/>
      <c r="J120" s="134"/>
      <c r="K120" s="134"/>
      <c r="L120" s="134"/>
      <c r="M120" s="134"/>
      <c r="N120" s="134"/>
      <c r="O120" s="134"/>
      <c r="P120" s="134"/>
    </row>
  </sheetData>
  <mergeCells count="22">
    <mergeCell ref="B12:D12"/>
    <mergeCell ref="B71:D71"/>
    <mergeCell ref="B74:D74"/>
    <mergeCell ref="B1:I1"/>
    <mergeCell ref="D113:F119"/>
    <mergeCell ref="B3:I3"/>
    <mergeCell ref="H91:I91"/>
    <mergeCell ref="B69:D69"/>
    <mergeCell ref="B53:D53"/>
    <mergeCell ref="B32:D32"/>
    <mergeCell ref="B75:D75"/>
    <mergeCell ref="B76:D76"/>
    <mergeCell ref="B73:D73"/>
    <mergeCell ref="C120:E120"/>
    <mergeCell ref="F94:H94"/>
    <mergeCell ref="E101:H101"/>
    <mergeCell ref="E102:H102"/>
    <mergeCell ref="E103:H103"/>
    <mergeCell ref="E105:H105"/>
    <mergeCell ref="E106:H106"/>
    <mergeCell ref="E107:F107"/>
    <mergeCell ref="C109:E111"/>
  </mergeCells>
  <phoneticPr fontId="41" type="noConversion"/>
  <conditionalFormatting sqref="H107:I111 E106:I106">
    <cfRule type="expression" dxfId="5" priority="10" stopIfTrue="1">
      <formula>#REF!&lt;&gt;0</formula>
    </cfRule>
  </conditionalFormatting>
  <conditionalFormatting sqref="G107">
    <cfRule type="expression" dxfId="4" priority="9" stopIfTrue="1">
      <formula>#REF!&lt;&gt;0</formula>
    </cfRule>
  </conditionalFormatting>
  <conditionalFormatting sqref="E103:H103">
    <cfRule type="expression" dxfId="3" priority="7" stopIfTrue="1">
      <formula>#REF!&lt;&gt;0</formula>
    </cfRule>
  </conditionalFormatting>
  <conditionalFormatting sqref="E105:I105">
    <cfRule type="expression" dxfId="2" priority="8" stopIfTrue="1">
      <formula>#REF!&lt;&gt;0</formula>
    </cfRule>
  </conditionalFormatting>
  <conditionalFormatting sqref="I96:I100">
    <cfRule type="cellIs" dxfId="1" priority="1" stopIfTrue="1" operator="between">
      <formula>$E96</formula>
      <formula>$G96</formula>
    </cfRule>
  </conditionalFormatting>
  <conditionalFormatting sqref="I103">
    <cfRule type="expression" dxfId="0" priority="2" stopIfTrue="1">
      <formula>#REF!&lt;&gt;0</formula>
    </cfRule>
  </conditionalFormatting>
  <pageMargins left="0.51181102362204722" right="0.11811023622047245" top="0.73" bottom="0.8" header="0.31496062992125984" footer="0.11811023622047245"/>
  <pageSetup paperSize="9" scale="80" orientation="portrait" r:id="rId1"/>
  <headerFooter>
    <oddFooter>&amp;RPLANILHA ORÇAMENTARIA PAG &amp;P 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pageSetUpPr fitToPage="1"/>
  </sheetPr>
  <dimension ref="A1:U105"/>
  <sheetViews>
    <sheetView view="pageBreakPreview" zoomScaleSheetLayoutView="100" workbookViewId="0">
      <selection activeCell="C13" sqref="C13"/>
    </sheetView>
  </sheetViews>
  <sheetFormatPr defaultColWidth="9.140625" defaultRowHeight="14.25" x14ac:dyDescent="0.2"/>
  <cols>
    <col min="1" max="1" width="8.140625" style="24" customWidth="1"/>
    <col min="2" max="2" width="39.140625" style="22" customWidth="1"/>
    <col min="3" max="3" width="15.28515625" style="23" customWidth="1"/>
    <col min="4" max="4" width="10.7109375" style="21" customWidth="1"/>
    <col min="5" max="5" width="9.28515625" style="21" customWidth="1"/>
    <col min="6" max="6" width="12.28515625" style="20" customWidth="1"/>
    <col min="7" max="7" width="10.140625" style="22" customWidth="1"/>
    <col min="8" max="8" width="9.140625" style="19"/>
    <col min="9" max="9" width="9.28515625" style="21" customWidth="1"/>
    <col min="10" max="10" width="9" style="20" customWidth="1"/>
    <col min="11" max="13" width="9.140625" style="19"/>
    <col min="14" max="14" width="9.5703125" style="19" bestFit="1" customWidth="1"/>
    <col min="15" max="16384" width="9.140625" style="19"/>
  </cols>
  <sheetData>
    <row r="1" spans="1:21" s="32" customFormat="1" ht="33" customHeight="1" thickBot="1" x14ac:dyDescent="0.25">
      <c r="A1" s="344" t="s">
        <v>56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</row>
    <row r="2" spans="1:21" s="32" customFormat="1" ht="16.5" customHeight="1" x14ac:dyDescent="0.2">
      <c r="A2" s="351" t="e">
        <f>'Planilha Orçamentária  GERAL'!B3:I3</f>
        <v>#VALUE!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3"/>
      <c r="M2" s="336"/>
      <c r="N2" s="336"/>
      <c r="O2" s="336"/>
      <c r="P2" s="336"/>
      <c r="Q2" s="336"/>
      <c r="R2" s="336"/>
      <c r="S2" s="336"/>
      <c r="T2" s="336"/>
      <c r="U2" s="336"/>
    </row>
    <row r="3" spans="1:21" s="32" customFormat="1" ht="16.5" customHeight="1" x14ac:dyDescent="0.2">
      <c r="A3" s="349" t="str">
        <f>'Planilha Orçamentária  GERAL'!B4</f>
        <v>LOCAL : ASSENTAMENTO XX DE NOVEMBRO - MUNICÍPIO DE CORDEIRÓPOLIS / SP</v>
      </c>
      <c r="B3" s="350"/>
      <c r="C3" s="350"/>
      <c r="D3" s="350"/>
      <c r="E3" s="350"/>
      <c r="F3" s="110"/>
      <c r="G3" s="110"/>
      <c r="H3" s="110"/>
      <c r="I3" s="110"/>
      <c r="J3" s="110"/>
      <c r="K3" s="110"/>
      <c r="L3" s="111"/>
      <c r="M3" s="50"/>
      <c r="N3" s="50"/>
      <c r="O3" s="50"/>
      <c r="P3" s="50"/>
      <c r="Q3" s="50"/>
      <c r="R3" s="50"/>
      <c r="S3" s="50"/>
      <c r="T3" s="50"/>
      <c r="U3" s="50"/>
    </row>
    <row r="4" spans="1:21" s="32" customFormat="1" ht="16.5" customHeight="1" x14ac:dyDescent="0.2">
      <c r="A4" s="349"/>
      <c r="B4" s="350"/>
      <c r="C4" s="110"/>
      <c r="D4" s="110"/>
      <c r="E4" s="110"/>
      <c r="F4" s="110"/>
      <c r="G4" s="110"/>
      <c r="H4" s="110"/>
      <c r="I4" s="110"/>
      <c r="J4" s="110"/>
      <c r="K4" s="110"/>
      <c r="L4" s="111"/>
      <c r="M4" s="50"/>
      <c r="N4" s="50"/>
      <c r="O4" s="50"/>
      <c r="P4" s="50"/>
      <c r="Q4" s="50"/>
      <c r="R4" s="50"/>
      <c r="S4" s="50"/>
      <c r="T4" s="50"/>
      <c r="U4" s="50"/>
    </row>
    <row r="5" spans="1:21" s="32" customFormat="1" ht="15.75" x14ac:dyDescent="0.25">
      <c r="A5" s="108"/>
      <c r="B5" s="162"/>
      <c r="C5" s="37"/>
      <c r="D5" s="109"/>
      <c r="E5" s="37"/>
      <c r="F5" s="35"/>
      <c r="G5" s="34"/>
      <c r="H5" s="33"/>
      <c r="I5" s="36"/>
      <c r="J5" s="36"/>
      <c r="K5" s="36"/>
      <c r="L5" s="102"/>
      <c r="M5" s="40"/>
      <c r="N5" s="40"/>
      <c r="O5" s="40"/>
      <c r="P5" s="40"/>
      <c r="Q5" s="40"/>
      <c r="R5" s="40"/>
      <c r="S5" s="40"/>
    </row>
    <row r="6" spans="1:21" s="32" customFormat="1" ht="12.75" x14ac:dyDescent="0.2">
      <c r="A6" s="108"/>
      <c r="B6" s="37"/>
      <c r="C6" s="37"/>
      <c r="D6" s="109"/>
      <c r="E6" s="37"/>
      <c r="F6" s="35"/>
      <c r="G6" s="34"/>
      <c r="H6" s="33"/>
      <c r="I6" s="36"/>
      <c r="J6" s="36"/>
      <c r="K6" s="36"/>
      <c r="L6" s="102"/>
    </row>
    <row r="7" spans="1:21" s="29" customFormat="1" ht="9" customHeight="1" thickBot="1" x14ac:dyDescent="0.25">
      <c r="A7" s="103"/>
      <c r="B7" s="31"/>
      <c r="C7" s="31"/>
      <c r="D7" s="31"/>
      <c r="E7" s="31"/>
      <c r="F7" s="31"/>
      <c r="G7" s="104"/>
      <c r="H7" s="105"/>
      <c r="I7" s="30"/>
      <c r="J7" s="106"/>
      <c r="K7" s="105"/>
      <c r="L7" s="107"/>
    </row>
    <row r="8" spans="1:21" s="28" customFormat="1" ht="14.1" customHeight="1" x14ac:dyDescent="0.3">
      <c r="A8" s="75"/>
      <c r="B8" s="76"/>
      <c r="C8" s="341" t="s">
        <v>19</v>
      </c>
      <c r="D8" s="341" t="s">
        <v>18</v>
      </c>
      <c r="E8" s="339" t="s">
        <v>32</v>
      </c>
      <c r="F8" s="339"/>
      <c r="G8" s="339" t="s">
        <v>33</v>
      </c>
      <c r="H8" s="339"/>
      <c r="I8" s="339"/>
      <c r="J8" s="339"/>
      <c r="K8" s="339"/>
      <c r="L8" s="347"/>
    </row>
    <row r="9" spans="1:21" s="22" customFormat="1" ht="15.6" customHeight="1" x14ac:dyDescent="0.3">
      <c r="A9" s="337" t="s">
        <v>1</v>
      </c>
      <c r="B9" s="338"/>
      <c r="C9" s="342"/>
      <c r="D9" s="342"/>
      <c r="E9" s="340"/>
      <c r="F9" s="340"/>
      <c r="G9" s="340"/>
      <c r="H9" s="340"/>
      <c r="I9" s="340"/>
      <c r="J9" s="340"/>
      <c r="K9" s="340"/>
      <c r="L9" s="348"/>
    </row>
    <row r="10" spans="1:21" s="22" customFormat="1" ht="15.6" customHeight="1" thickBot="1" x14ac:dyDescent="0.35">
      <c r="A10" s="77"/>
      <c r="B10" s="78"/>
      <c r="C10" s="343"/>
      <c r="D10" s="343"/>
      <c r="E10" s="79" t="s">
        <v>17</v>
      </c>
      <c r="F10" s="79" t="s">
        <v>16</v>
      </c>
      <c r="G10" s="79" t="s">
        <v>17</v>
      </c>
      <c r="H10" s="79" t="s">
        <v>16</v>
      </c>
      <c r="I10" s="79"/>
      <c r="J10" s="79"/>
      <c r="K10" s="79"/>
      <c r="L10" s="80"/>
    </row>
    <row r="11" spans="1:21" s="22" customFormat="1" ht="13.5" customHeight="1" x14ac:dyDescent="0.2">
      <c r="A11" s="96"/>
      <c r="B11" s="71"/>
      <c r="C11" s="72"/>
      <c r="D11" s="73"/>
      <c r="E11" s="74"/>
      <c r="F11" s="74"/>
      <c r="G11" s="74"/>
      <c r="H11" s="74"/>
      <c r="I11" s="74"/>
      <c r="J11" s="74"/>
      <c r="K11" s="74"/>
      <c r="L11" s="97"/>
    </row>
    <row r="12" spans="1:21" s="22" customFormat="1" ht="16.5" x14ac:dyDescent="0.3">
      <c r="A12" s="98">
        <v>1</v>
      </c>
      <c r="B12" s="67" t="s">
        <v>36</v>
      </c>
      <c r="C12" s="68">
        <f>'Planilha Orçamentária  GERAL'!I80</f>
        <v>50806.598841799998</v>
      </c>
      <c r="D12" s="69">
        <f>C12/$C$23</f>
        <v>9.8956993537432439E-2</v>
      </c>
      <c r="E12" s="70">
        <v>45</v>
      </c>
      <c r="F12" s="70">
        <f t="shared" ref="F12:F16" si="0">E12</f>
        <v>45</v>
      </c>
      <c r="G12" s="70">
        <v>55</v>
      </c>
      <c r="H12" s="70">
        <f t="shared" ref="H12:H18" si="1">F12+G12</f>
        <v>100</v>
      </c>
      <c r="I12" s="70"/>
      <c r="J12" s="70"/>
      <c r="K12" s="70"/>
      <c r="L12" s="99"/>
      <c r="N12" s="302"/>
    </row>
    <row r="13" spans="1:21" s="22" customFormat="1" ht="16.5" x14ac:dyDescent="0.3">
      <c r="A13" s="98"/>
      <c r="B13" s="67"/>
      <c r="C13" s="68"/>
      <c r="D13" s="69"/>
      <c r="E13" s="70"/>
      <c r="F13" s="70"/>
      <c r="G13" s="70"/>
      <c r="H13" s="70"/>
      <c r="I13" s="70"/>
      <c r="J13" s="70"/>
      <c r="K13" s="70"/>
      <c r="L13" s="99"/>
    </row>
    <row r="14" spans="1:21" s="22" customFormat="1" ht="16.5" x14ac:dyDescent="0.3">
      <c r="A14" s="98">
        <v>2</v>
      </c>
      <c r="B14" s="67" t="s">
        <v>38</v>
      </c>
      <c r="C14" s="68">
        <f>'Planilha Orçamentária  GERAL'!I73*'Planilha Orçamentária  GERAL'!G83*'Planilha Orçamentária  GERAL'!H84</f>
        <v>182306.84896591998</v>
      </c>
      <c r="D14" s="69">
        <f>C14/$C$23</f>
        <v>0.35508256970958196</v>
      </c>
      <c r="E14" s="70">
        <v>45</v>
      </c>
      <c r="F14" s="70">
        <f t="shared" si="0"/>
        <v>45</v>
      </c>
      <c r="G14" s="70">
        <v>55</v>
      </c>
      <c r="H14" s="70">
        <f t="shared" si="1"/>
        <v>100</v>
      </c>
      <c r="I14" s="70"/>
      <c r="J14" s="70"/>
      <c r="K14" s="70"/>
      <c r="L14" s="99"/>
      <c r="N14" s="303"/>
      <c r="O14" s="302"/>
    </row>
    <row r="15" spans="1:21" s="22" customFormat="1" ht="16.5" x14ac:dyDescent="0.3">
      <c r="A15" s="98"/>
      <c r="B15" s="67"/>
      <c r="C15" s="68"/>
      <c r="D15" s="69"/>
      <c r="E15" s="70"/>
      <c r="F15" s="70"/>
      <c r="G15" s="70"/>
      <c r="H15" s="70"/>
      <c r="I15" s="70"/>
      <c r="J15" s="70"/>
      <c r="K15" s="70"/>
      <c r="L15" s="99"/>
    </row>
    <row r="16" spans="1:21" s="22" customFormat="1" ht="16.5" x14ac:dyDescent="0.3">
      <c r="A16" s="98">
        <v>3</v>
      </c>
      <c r="B16" s="67" t="s">
        <v>154</v>
      </c>
      <c r="C16" s="68">
        <f>'Planilha Orçamentária  GERAL'!I74*'Planilha Orçamentária  GERAL'!G80*'Planilha Orçamentária  GERAL'!H84</f>
        <v>136650.02614032</v>
      </c>
      <c r="D16" s="69">
        <f>C16/$C$23</f>
        <v>0.26615589435072168</v>
      </c>
      <c r="E16" s="70">
        <v>45</v>
      </c>
      <c r="F16" s="70">
        <f t="shared" si="0"/>
        <v>45</v>
      </c>
      <c r="G16" s="70">
        <v>55</v>
      </c>
      <c r="H16" s="70">
        <f t="shared" si="1"/>
        <v>100</v>
      </c>
      <c r="I16" s="70"/>
      <c r="J16" s="70"/>
      <c r="K16" s="70"/>
      <c r="L16" s="99"/>
      <c r="O16" s="302"/>
    </row>
    <row r="17" spans="1:15" s="22" customFormat="1" ht="16.5" x14ac:dyDescent="0.3">
      <c r="A17" s="98"/>
      <c r="B17" s="67"/>
      <c r="C17" s="68"/>
      <c r="D17" s="69"/>
      <c r="E17" s="70"/>
      <c r="F17" s="70"/>
      <c r="G17" s="70"/>
      <c r="H17" s="70"/>
      <c r="I17" s="70"/>
      <c r="J17" s="70"/>
      <c r="K17" s="70"/>
      <c r="L17" s="99"/>
    </row>
    <row r="18" spans="1:15" s="22" customFormat="1" ht="16.5" x14ac:dyDescent="0.3">
      <c r="A18" s="98">
        <v>5</v>
      </c>
      <c r="B18" s="67" t="s">
        <v>40</v>
      </c>
      <c r="C18" s="68">
        <f>'Planilha Orçamentária  GERAL'!I75*'Planilha Orçamentária  GERAL'!G83*'Planilha Orçamentária  GERAL'!H84</f>
        <v>143657.52870784001</v>
      </c>
      <c r="D18" s="69">
        <f t="shared" ref="D18" si="2">C18/$C$23</f>
        <v>0.27980454240226388</v>
      </c>
      <c r="E18" s="70">
        <v>45</v>
      </c>
      <c r="F18" s="70">
        <f>E18</f>
        <v>45</v>
      </c>
      <c r="G18" s="70">
        <v>55</v>
      </c>
      <c r="H18" s="70">
        <f t="shared" si="1"/>
        <v>100</v>
      </c>
      <c r="I18" s="70"/>
      <c r="J18" s="70"/>
      <c r="K18" s="70"/>
      <c r="L18" s="99"/>
      <c r="O18" s="302"/>
    </row>
    <row r="19" spans="1:15" s="22" customFormat="1" ht="16.5" x14ac:dyDescent="0.3">
      <c r="A19" s="98"/>
      <c r="B19" s="67"/>
      <c r="C19" s="68"/>
      <c r="D19" s="69"/>
      <c r="E19" s="70"/>
      <c r="F19" s="70"/>
      <c r="G19" s="70"/>
      <c r="H19" s="70"/>
      <c r="I19" s="70"/>
      <c r="J19" s="70"/>
      <c r="K19" s="70"/>
      <c r="L19" s="99"/>
    </row>
    <row r="20" spans="1:15" s="22" customFormat="1" ht="16.5" x14ac:dyDescent="0.3">
      <c r="A20" s="98"/>
      <c r="B20" s="67"/>
      <c r="C20" s="68"/>
      <c r="D20" s="69"/>
      <c r="E20" s="70"/>
      <c r="F20" s="70"/>
      <c r="G20" s="70"/>
      <c r="H20" s="70"/>
      <c r="I20" s="70"/>
      <c r="J20" s="70"/>
      <c r="K20" s="70"/>
      <c r="L20" s="99"/>
    </row>
    <row r="21" spans="1:15" s="22" customFormat="1" ht="16.5" x14ac:dyDescent="0.3">
      <c r="A21" s="98"/>
      <c r="B21" s="67"/>
      <c r="C21" s="68"/>
      <c r="D21" s="69"/>
      <c r="E21" s="70"/>
      <c r="F21" s="70"/>
      <c r="G21" s="70"/>
      <c r="H21" s="70"/>
      <c r="I21" s="70"/>
      <c r="J21" s="70"/>
      <c r="K21" s="70"/>
      <c r="L21" s="99"/>
    </row>
    <row r="22" spans="1:15" ht="17.25" thickBot="1" x14ac:dyDescent="0.35">
      <c r="A22" s="100"/>
      <c r="B22" s="81"/>
      <c r="C22" s="82">
        <f>SUM(C11:C21)</f>
        <v>513421.00265588</v>
      </c>
      <c r="D22" s="83"/>
      <c r="E22" s="84"/>
      <c r="F22" s="84"/>
      <c r="G22" s="84"/>
      <c r="H22" s="84"/>
      <c r="I22" s="84"/>
      <c r="J22" s="84"/>
      <c r="K22" s="84"/>
      <c r="L22" s="101"/>
    </row>
    <row r="23" spans="1:15" x14ac:dyDescent="0.2">
      <c r="A23" s="85"/>
      <c r="B23" s="86" t="s">
        <v>15</v>
      </c>
      <c r="C23" s="87">
        <f>C22</f>
        <v>513421.00265588</v>
      </c>
      <c r="D23" s="88">
        <f>SUM(D11:D21)</f>
        <v>1</v>
      </c>
      <c r="E23" s="89">
        <f>SUMPRODUCT(E11:E21,$D$11:$D$21)/100</f>
        <v>0.45</v>
      </c>
      <c r="F23" s="90">
        <f>E23</f>
        <v>0.45</v>
      </c>
      <c r="G23" s="89">
        <f>SUMPRODUCT(G11:G21,$D$11:$D$21)/100</f>
        <v>0.54999999999999993</v>
      </c>
      <c r="H23" s="90">
        <f>F23+G23</f>
        <v>1</v>
      </c>
      <c r="I23" s="89"/>
      <c r="J23" s="90"/>
      <c r="K23" s="89"/>
      <c r="L23" s="91"/>
    </row>
    <row r="24" spans="1:15" ht="15" thickBot="1" x14ac:dyDescent="0.25">
      <c r="A24" s="92"/>
      <c r="B24" s="93" t="s">
        <v>14</v>
      </c>
      <c r="C24" s="94"/>
      <c r="D24" s="95"/>
      <c r="E24" s="345">
        <f>E23*$C$23</f>
        <v>231039.45119514602</v>
      </c>
      <c r="F24" s="346"/>
      <c r="G24" s="345">
        <f>G23*$C$23</f>
        <v>282381.55146073399</v>
      </c>
      <c r="H24" s="346"/>
      <c r="I24" s="345"/>
      <c r="J24" s="346"/>
      <c r="K24" s="345"/>
      <c r="L24" s="354"/>
    </row>
    <row r="105" spans="3:10" s="24" customFormat="1" ht="90" customHeight="1" x14ac:dyDescent="0.2">
      <c r="C105" s="27"/>
      <c r="D105" s="21"/>
      <c r="E105" s="21"/>
      <c r="F105" s="25"/>
      <c r="H105" s="26"/>
      <c r="I105" s="21"/>
      <c r="J105" s="25"/>
    </row>
  </sheetData>
  <sheetProtection selectLockedCells="1" selectUnlockedCells="1"/>
  <mergeCells count="16">
    <mergeCell ref="A1:L1"/>
    <mergeCell ref="G8:H9"/>
    <mergeCell ref="G24:H24"/>
    <mergeCell ref="I24:J24"/>
    <mergeCell ref="K8:L9"/>
    <mergeCell ref="I8:J9"/>
    <mergeCell ref="A3:E3"/>
    <mergeCell ref="A4:B4"/>
    <mergeCell ref="A2:L2"/>
    <mergeCell ref="K24:L24"/>
    <mergeCell ref="E24:F24"/>
    <mergeCell ref="M2:U2"/>
    <mergeCell ref="A9:B9"/>
    <mergeCell ref="E8:F9"/>
    <mergeCell ref="D8:D10"/>
    <mergeCell ref="C8:C10"/>
  </mergeCells>
  <printOptions horizontalCentered="1"/>
  <pageMargins left="0.25" right="0.25" top="0.75" bottom="0.75" header="0.3" footer="0.3"/>
  <pageSetup paperSize="9" scale="28" firstPageNumber="0" fitToWidth="0" orientation="landscape" horizontalDpi="300" verticalDpi="300" r:id="rId1"/>
  <headerFooter alignWithMargins="0">
    <oddFooter>&amp;L&amp;A&amp;RPágina &amp;P de &amp;N</oddFooter>
  </headerFooter>
  <ignoredErrors>
    <ignoredError sqref="C13 C15 C17 C19 C21:C23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16"/>
  <sheetViews>
    <sheetView tabSelected="1" view="pageBreakPreview" zoomScale="60" zoomScaleNormal="100" workbookViewId="0">
      <selection activeCell="C27" sqref="C27"/>
    </sheetView>
  </sheetViews>
  <sheetFormatPr defaultRowHeight="12.75" x14ac:dyDescent="0.2"/>
  <cols>
    <col min="2" max="2" width="10" customWidth="1"/>
    <col min="4" max="4" width="38.42578125" customWidth="1"/>
    <col min="6" max="6" width="12.28515625" customWidth="1"/>
    <col min="7" max="7" width="9.28515625" bestFit="1" customWidth="1"/>
    <col min="8" max="8" width="10.140625" bestFit="1" customWidth="1"/>
  </cols>
  <sheetData>
    <row r="3" spans="2:8" ht="13.5" thickBot="1" x14ac:dyDescent="0.25"/>
    <row r="4" spans="2:8" ht="13.5" thickBot="1" x14ac:dyDescent="0.25">
      <c r="B4" s="355" t="s">
        <v>91</v>
      </c>
      <c r="C4" s="356"/>
      <c r="D4" s="270" t="s">
        <v>92</v>
      </c>
      <c r="E4" s="270" t="s">
        <v>93</v>
      </c>
      <c r="F4" s="270" t="s">
        <v>94</v>
      </c>
      <c r="G4" s="270" t="s">
        <v>95</v>
      </c>
      <c r="H4" s="271" t="s">
        <v>96</v>
      </c>
    </row>
    <row r="5" spans="2:8" ht="51" customHeight="1" thickBot="1" x14ac:dyDescent="0.25">
      <c r="B5" s="357"/>
      <c r="C5" s="358"/>
      <c r="D5" s="272" t="s">
        <v>108</v>
      </c>
      <c r="E5" s="273" t="s">
        <v>93</v>
      </c>
      <c r="F5" s="274">
        <f>D15</f>
        <v>314.84813400000002</v>
      </c>
      <c r="G5" s="274">
        <f>D14+F14</f>
        <v>0</v>
      </c>
      <c r="H5" s="275">
        <f>F5+G5</f>
        <v>314.84813400000002</v>
      </c>
    </row>
    <row r="6" spans="2:8" ht="27" customHeight="1" thickBot="1" x14ac:dyDescent="0.25">
      <c r="B6" s="276" t="s">
        <v>97</v>
      </c>
      <c r="C6" s="277"/>
      <c r="D6" s="278" t="s">
        <v>92</v>
      </c>
      <c r="E6" s="278" t="s">
        <v>93</v>
      </c>
      <c r="F6" s="278" t="s">
        <v>98</v>
      </c>
      <c r="G6" s="278" t="s">
        <v>99</v>
      </c>
      <c r="H6" s="279" t="s">
        <v>100</v>
      </c>
    </row>
    <row r="7" spans="2:8" ht="60.75" customHeight="1" x14ac:dyDescent="0.2">
      <c r="B7" s="280">
        <v>4813</v>
      </c>
      <c r="C7" s="269" t="s">
        <v>6</v>
      </c>
      <c r="D7" s="281" t="s">
        <v>107</v>
      </c>
      <c r="E7" s="282" t="s">
        <v>12</v>
      </c>
      <c r="F7" s="282">
        <v>1</v>
      </c>
      <c r="G7" s="283">
        <v>225</v>
      </c>
      <c r="H7" s="284">
        <f>F7*G7</f>
        <v>225</v>
      </c>
    </row>
    <row r="8" spans="2:8" ht="54.75" customHeight="1" x14ac:dyDescent="0.2">
      <c r="B8" s="280">
        <v>5061</v>
      </c>
      <c r="C8" s="269" t="s">
        <v>6</v>
      </c>
      <c r="D8" s="281" t="s">
        <v>109</v>
      </c>
      <c r="E8" s="282" t="s">
        <v>110</v>
      </c>
      <c r="F8" s="282">
        <v>0.2</v>
      </c>
      <c r="G8" s="283">
        <v>17.5</v>
      </c>
      <c r="H8" s="284">
        <f t="shared" ref="H8:H12" si="0">F8*G8</f>
        <v>3.5</v>
      </c>
    </row>
    <row r="9" spans="2:8" ht="48" customHeight="1" x14ac:dyDescent="0.2">
      <c r="B9" s="280">
        <v>4491</v>
      </c>
      <c r="C9" s="269" t="s">
        <v>6</v>
      </c>
      <c r="D9" s="281" t="s">
        <v>111</v>
      </c>
      <c r="E9" s="282" t="s">
        <v>11</v>
      </c>
      <c r="F9" s="282">
        <v>3.26</v>
      </c>
      <c r="G9" s="283">
        <v>8.06</v>
      </c>
      <c r="H9" s="284">
        <f t="shared" si="0"/>
        <v>26.275600000000001</v>
      </c>
    </row>
    <row r="10" spans="2:8" ht="38.25" customHeight="1" x14ac:dyDescent="0.2">
      <c r="B10" s="280">
        <v>370</v>
      </c>
      <c r="C10" s="269" t="s">
        <v>6</v>
      </c>
      <c r="D10" s="281" t="s">
        <v>112</v>
      </c>
      <c r="E10" s="282" t="s">
        <v>7</v>
      </c>
      <c r="F10" s="282">
        <v>2.0899999999999998E-2</v>
      </c>
      <c r="G10" s="283">
        <v>66.260000000000005</v>
      </c>
      <c r="H10" s="284">
        <f t="shared" si="0"/>
        <v>1.3848339999999999</v>
      </c>
    </row>
    <row r="11" spans="2:8" ht="42.75" customHeight="1" x14ac:dyDescent="0.2">
      <c r="B11" s="280">
        <v>1379</v>
      </c>
      <c r="C11" s="269" t="s">
        <v>6</v>
      </c>
      <c r="D11" s="281" t="s">
        <v>113</v>
      </c>
      <c r="E11" s="282" t="s">
        <v>110</v>
      </c>
      <c r="F11" s="282">
        <v>9.06</v>
      </c>
      <c r="G11" s="283">
        <v>0.56000000000000005</v>
      </c>
      <c r="H11" s="284">
        <f t="shared" si="0"/>
        <v>5.0736000000000008</v>
      </c>
    </row>
    <row r="12" spans="2:8" ht="42" customHeight="1" x14ac:dyDescent="0.2">
      <c r="B12" s="280">
        <v>6117</v>
      </c>
      <c r="C12" s="269" t="s">
        <v>6</v>
      </c>
      <c r="D12" s="281" t="s">
        <v>115</v>
      </c>
      <c r="E12" s="282" t="s">
        <v>114</v>
      </c>
      <c r="F12" s="282">
        <v>1.91</v>
      </c>
      <c r="G12" s="283">
        <v>13.44</v>
      </c>
      <c r="H12" s="284">
        <f t="shared" si="0"/>
        <v>25.670399999999997</v>
      </c>
    </row>
    <row r="13" spans="2:8" ht="43.5" customHeight="1" x14ac:dyDescent="0.2">
      <c r="B13" s="285">
        <v>248</v>
      </c>
      <c r="C13" s="269" t="s">
        <v>6</v>
      </c>
      <c r="D13" s="281" t="s">
        <v>116</v>
      </c>
      <c r="E13" s="282" t="s">
        <v>114</v>
      </c>
      <c r="F13" s="282">
        <v>2.27</v>
      </c>
      <c r="G13" s="283">
        <v>12.31</v>
      </c>
      <c r="H13" s="284">
        <f>F13*G13</f>
        <v>27.9437</v>
      </c>
    </row>
    <row r="14" spans="2:8" ht="25.5" x14ac:dyDescent="0.2">
      <c r="B14" s="286" t="s">
        <v>101</v>
      </c>
      <c r="C14" s="287"/>
      <c r="D14" s="288"/>
      <c r="E14" s="289" t="s">
        <v>102</v>
      </c>
      <c r="F14" s="290">
        <f>D14*E116</f>
        <v>0</v>
      </c>
      <c r="G14" s="289" t="s">
        <v>103</v>
      </c>
      <c r="H14" s="291">
        <f>D14+F14</f>
        <v>0</v>
      </c>
    </row>
    <row r="15" spans="2:8" ht="13.5" thickBot="1" x14ac:dyDescent="0.25">
      <c r="B15" s="292" t="s">
        <v>104</v>
      </c>
      <c r="C15" s="293"/>
      <c r="D15" s="294">
        <f>H7+H13+H12+H11+H10+H9+H8</f>
        <v>314.84813400000002</v>
      </c>
      <c r="E15" s="295" t="s">
        <v>105</v>
      </c>
      <c r="F15" s="294">
        <v>0</v>
      </c>
      <c r="G15" s="295" t="s">
        <v>106</v>
      </c>
      <c r="H15" s="296">
        <f>D15+F15</f>
        <v>314.84813400000002</v>
      </c>
    </row>
    <row r="16" spans="2:8" ht="17.25" thickBot="1" x14ac:dyDescent="0.25">
      <c r="B16" s="359" t="s">
        <v>106</v>
      </c>
      <c r="C16" s="360"/>
      <c r="D16" s="360"/>
      <c r="E16" s="360"/>
      <c r="F16" s="360"/>
      <c r="G16" s="361"/>
      <c r="H16" s="268">
        <f>H14+H15</f>
        <v>314.84813400000002</v>
      </c>
    </row>
  </sheetData>
  <mergeCells count="3">
    <mergeCell ref="B4:C4"/>
    <mergeCell ref="B5:C5"/>
    <mergeCell ref="B16:G16"/>
  </mergeCells>
  <pageMargins left="0.511811024" right="0.511811024" top="0.78740157499999996" bottom="0.78740157499999996" header="0.31496062000000002" footer="0.31496062000000002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Planilha Orçamentária  GERAL</vt:lpstr>
      <vt:lpstr>Cronograma</vt:lpstr>
      <vt:lpstr>Composição</vt:lpstr>
      <vt:lpstr>Cronograma!__xlnm.Print_Titles</vt:lpstr>
      <vt:lpstr>'Planilha Orçamentária  GERAL'!Area_de_impressao</vt:lpstr>
      <vt:lpstr>Cronograma!crono</vt:lpstr>
      <vt:lpstr>Cronograma!Titulos_de_impressao</vt:lpstr>
      <vt:lpstr>'Planilha Orçamentária  GERAL'!Titulos_de_impressao</vt:lpstr>
    </vt:vector>
  </TitlesOfParts>
  <Company>Escritório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tamara</cp:lastModifiedBy>
  <cp:lastPrinted>2022-03-30T20:47:52Z</cp:lastPrinted>
  <dcterms:created xsi:type="dcterms:W3CDTF">2008-05-31T12:13:28Z</dcterms:created>
  <dcterms:modified xsi:type="dcterms:W3CDTF">2022-03-30T20:48:33Z</dcterms:modified>
</cp:coreProperties>
</file>