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ORÇAMENTOS\PREFEITURA CORDEIRÓPOLIS\CENTRO ESPORTIVO JARDIM CORDEIRO\PMC\"/>
    </mc:Choice>
  </mc:AlternateContent>
  <bookViews>
    <workbookView xWindow="0" yWindow="0" windowWidth="28800" windowHeight="12435" tabRatio="932" activeTab="5"/>
  </bookViews>
  <sheets>
    <sheet name="Planilha salao multiplouso" sheetId="2" r:id="rId1"/>
    <sheet name="MEMORIAL DE CÁLCULO 1" sheetId="22" r:id="rId2"/>
    <sheet name="Planilha vestiario" sheetId="15" r:id="rId3"/>
    <sheet name="MEMORIAL DE CÁLCULO 2" sheetId="23" r:id="rId4"/>
    <sheet name="Planilha area externa" sheetId="16" r:id="rId5"/>
    <sheet name="MEMORIAL DE CÁLCULO 3" sheetId="25" r:id="rId6"/>
    <sheet name="Cronograma RESUMO" sheetId="21" r:id="rId7"/>
    <sheet name="QCI" sheetId="6" r:id="rId8"/>
    <sheet name="Correções CEF oficio 259-2017" sheetId="27" r:id="rId9"/>
  </sheets>
  <externalReferences>
    <externalReference r:id="rId10"/>
    <externalReference r:id="rId11"/>
  </externalReferences>
  <definedNames>
    <definedName name="__shared_1_0_0">#N/A</definedName>
    <definedName name="__shared_1_0_1">NA()</definedName>
    <definedName name="__shared_1_0_10">NA()</definedName>
    <definedName name="__shared_1_0_100">NA()</definedName>
    <definedName name="__shared_1_0_101">NA()</definedName>
    <definedName name="__shared_1_0_102">NA()</definedName>
    <definedName name="__shared_1_0_103">NA()</definedName>
    <definedName name="__shared_1_0_104">NA()</definedName>
    <definedName name="__shared_1_0_105">NA()</definedName>
    <definedName name="__shared_1_0_106">NA()</definedName>
    <definedName name="__shared_1_0_107">NA()</definedName>
    <definedName name="__shared_1_0_108">NA()</definedName>
    <definedName name="__shared_1_0_109">NA()</definedName>
    <definedName name="__shared_1_0_11">#N/A</definedName>
    <definedName name="__shared_1_0_110">NA()</definedName>
    <definedName name="__shared_1_0_111">NA()</definedName>
    <definedName name="__shared_1_0_112">NA()</definedName>
    <definedName name="__shared_1_0_113">NA()</definedName>
    <definedName name="__shared_1_0_114">NA()</definedName>
    <definedName name="__shared_1_0_115">NA()</definedName>
    <definedName name="__shared_1_0_116">NA()</definedName>
    <definedName name="__shared_1_0_117">NA()</definedName>
    <definedName name="__shared_1_0_118">NA()</definedName>
    <definedName name="__shared_1_0_119">NA()</definedName>
    <definedName name="__shared_1_0_12">NA()</definedName>
    <definedName name="__shared_1_0_120">NA()</definedName>
    <definedName name="__shared_1_0_121">NA()</definedName>
    <definedName name="__shared_1_0_122">#N/A</definedName>
    <definedName name="__shared_1_0_123">NA()</definedName>
    <definedName name="__shared_1_0_124">NA()</definedName>
    <definedName name="__shared_1_0_125">NA()</definedName>
    <definedName name="__shared_1_0_126">NA()</definedName>
    <definedName name="__shared_1_0_127">NA()</definedName>
    <definedName name="__shared_1_0_128">NA()</definedName>
    <definedName name="__shared_1_0_129">NA()</definedName>
    <definedName name="__shared_1_0_13">NA()</definedName>
    <definedName name="__shared_1_0_130">NA()</definedName>
    <definedName name="__shared_1_0_131">NA()</definedName>
    <definedName name="__shared_1_0_132">NA()</definedName>
    <definedName name="__shared_1_0_133">NA()</definedName>
    <definedName name="__shared_1_0_134">NA()</definedName>
    <definedName name="__shared_1_0_135">NA()</definedName>
    <definedName name="__shared_1_0_136">NA()</definedName>
    <definedName name="__shared_1_0_137">NA()</definedName>
    <definedName name="__shared_1_0_138">NA()</definedName>
    <definedName name="__shared_1_0_139">#N/A</definedName>
    <definedName name="__shared_1_0_14">NA()</definedName>
    <definedName name="__shared_1_0_140">NA()</definedName>
    <definedName name="__shared_1_0_141">NA()</definedName>
    <definedName name="__shared_1_0_142">NA()</definedName>
    <definedName name="__shared_1_0_143">NA()</definedName>
    <definedName name="__shared_1_0_144">NA()</definedName>
    <definedName name="__shared_1_0_145">NA()</definedName>
    <definedName name="__shared_1_0_146">NA()</definedName>
    <definedName name="__shared_1_0_147">NA()</definedName>
    <definedName name="__shared_1_0_148">NA()</definedName>
    <definedName name="__shared_1_0_149">NA()</definedName>
    <definedName name="__shared_1_0_15">NA()</definedName>
    <definedName name="__shared_1_0_150">NA()</definedName>
    <definedName name="__shared_1_0_151">#N/A</definedName>
    <definedName name="__shared_1_0_152">NA()</definedName>
    <definedName name="__shared_1_0_153">NA()</definedName>
    <definedName name="__shared_1_0_154">NA()</definedName>
    <definedName name="__shared_1_0_155">NA()</definedName>
    <definedName name="__shared_1_0_156">NA()</definedName>
    <definedName name="__shared_1_0_157">NA()</definedName>
    <definedName name="__shared_1_0_158">NA()</definedName>
    <definedName name="__shared_1_0_159">NA()</definedName>
    <definedName name="__shared_1_0_16">NA()</definedName>
    <definedName name="__shared_1_0_160">NA()</definedName>
    <definedName name="__shared_1_0_161">NA()</definedName>
    <definedName name="__shared_1_0_162">NA()</definedName>
    <definedName name="__shared_1_0_163">#N/A</definedName>
    <definedName name="__shared_1_0_164">NA()</definedName>
    <definedName name="__shared_1_0_165">NA()</definedName>
    <definedName name="__shared_1_0_166">NA()</definedName>
    <definedName name="__shared_1_0_167">NA()</definedName>
    <definedName name="__shared_1_0_168">NA()</definedName>
    <definedName name="__shared_1_0_169">NA()</definedName>
    <definedName name="__shared_1_0_17">NA()</definedName>
    <definedName name="__shared_1_0_170">NA()</definedName>
    <definedName name="__shared_1_0_171">NA()</definedName>
    <definedName name="__shared_1_0_172">NA()</definedName>
    <definedName name="__shared_1_0_173">NA()</definedName>
    <definedName name="__shared_1_0_174">NA()</definedName>
    <definedName name="__shared_1_0_175">NA()</definedName>
    <definedName name="__shared_1_0_176">#N/A</definedName>
    <definedName name="__shared_1_0_177">NA()</definedName>
    <definedName name="__shared_1_0_178">NA()</definedName>
    <definedName name="__shared_1_0_179">NA()</definedName>
    <definedName name="__shared_1_0_18">NA()</definedName>
    <definedName name="__shared_1_0_180">NA()</definedName>
    <definedName name="__shared_1_0_181">NA()</definedName>
    <definedName name="__shared_1_0_182">NA()</definedName>
    <definedName name="__shared_1_0_183">NA()</definedName>
    <definedName name="__shared_1_0_184">NA()</definedName>
    <definedName name="__shared_1_0_185">NA()</definedName>
    <definedName name="__shared_1_0_186">NA()</definedName>
    <definedName name="__shared_1_0_187">#N/A</definedName>
    <definedName name="__shared_1_0_188">NA()</definedName>
    <definedName name="__shared_1_0_189">NA()</definedName>
    <definedName name="__shared_1_0_19">NA()</definedName>
    <definedName name="__shared_1_0_190">NA()</definedName>
    <definedName name="__shared_1_0_191">NA()</definedName>
    <definedName name="__shared_1_0_192">NA()</definedName>
    <definedName name="__shared_1_0_193">NA()</definedName>
    <definedName name="__shared_1_0_194">NA()</definedName>
    <definedName name="__shared_1_0_195">NA()</definedName>
    <definedName name="__shared_1_0_196">NA()</definedName>
    <definedName name="__shared_1_0_197">NA()</definedName>
    <definedName name="__shared_1_0_198">#N/A</definedName>
    <definedName name="__shared_1_0_199">NA()</definedName>
    <definedName name="__shared_1_0_2">NA()</definedName>
    <definedName name="__shared_1_0_20">NA()</definedName>
    <definedName name="__shared_1_0_200">NA()</definedName>
    <definedName name="__shared_1_0_201">NA()</definedName>
    <definedName name="__shared_1_0_202">NA()</definedName>
    <definedName name="__shared_1_0_203">NA()</definedName>
    <definedName name="__shared_1_0_204">NA()</definedName>
    <definedName name="__shared_1_0_205">NA()</definedName>
    <definedName name="__shared_1_0_206">NA()</definedName>
    <definedName name="__shared_1_0_207">NA()</definedName>
    <definedName name="__shared_1_0_208">NA()</definedName>
    <definedName name="__shared_1_0_209">#N/A</definedName>
    <definedName name="__shared_1_0_21">NA()</definedName>
    <definedName name="__shared_1_0_210">NA()</definedName>
    <definedName name="__shared_1_0_211">NA()</definedName>
    <definedName name="__shared_1_0_212">NA()</definedName>
    <definedName name="__shared_1_0_213">NA()</definedName>
    <definedName name="__shared_1_0_214">NA()</definedName>
    <definedName name="__shared_1_0_215">NA()</definedName>
    <definedName name="__shared_1_0_216">NA()</definedName>
    <definedName name="__shared_1_0_217">NA()</definedName>
    <definedName name="__shared_1_0_218">NA()</definedName>
    <definedName name="__shared_1_0_219">NA()</definedName>
    <definedName name="__shared_1_0_22">#N/A</definedName>
    <definedName name="__shared_1_0_220">#N/A</definedName>
    <definedName name="__shared_1_0_221">NA()</definedName>
    <definedName name="__shared_1_0_222">NA()</definedName>
    <definedName name="__shared_1_0_223">NA()</definedName>
    <definedName name="__shared_1_0_224">NA()</definedName>
    <definedName name="__shared_1_0_225">NA()</definedName>
    <definedName name="__shared_1_0_226">NA()</definedName>
    <definedName name="__shared_1_0_227">NA()</definedName>
    <definedName name="__shared_1_0_228">NA()</definedName>
    <definedName name="__shared_1_0_229">NA()</definedName>
    <definedName name="__shared_1_0_23">NA()</definedName>
    <definedName name="__shared_1_0_230">NA()</definedName>
    <definedName name="__shared_1_0_231">NA()</definedName>
    <definedName name="__shared_1_0_232">#N/A</definedName>
    <definedName name="__shared_1_0_233">NA()</definedName>
    <definedName name="__shared_1_0_234">NA()</definedName>
    <definedName name="__shared_1_0_235">NA()</definedName>
    <definedName name="__shared_1_0_236">NA()</definedName>
    <definedName name="__shared_1_0_237">NA()</definedName>
    <definedName name="__shared_1_0_238">NA()</definedName>
    <definedName name="__shared_1_0_239">NA()</definedName>
    <definedName name="__shared_1_0_24">NA()</definedName>
    <definedName name="__shared_1_0_240">NA()</definedName>
    <definedName name="__shared_1_0_241">NA()</definedName>
    <definedName name="__shared_1_0_242">NA()</definedName>
    <definedName name="__shared_1_0_243">#N/A</definedName>
    <definedName name="__shared_1_0_244">NA()</definedName>
    <definedName name="__shared_1_0_245">NA()</definedName>
    <definedName name="__shared_1_0_246">NA()</definedName>
    <definedName name="__shared_1_0_247">NA()</definedName>
    <definedName name="__shared_1_0_248">NA()</definedName>
    <definedName name="__shared_1_0_249">NA()</definedName>
    <definedName name="__shared_1_0_25">NA()</definedName>
    <definedName name="__shared_1_0_250">NA()</definedName>
    <definedName name="__shared_1_0_251">NA()</definedName>
    <definedName name="__shared_1_0_252">NA()</definedName>
    <definedName name="__shared_1_0_253">NA()</definedName>
    <definedName name="__shared_1_0_254">#N/A</definedName>
    <definedName name="__shared_1_0_255">NA()</definedName>
    <definedName name="__shared_1_0_256">NA()</definedName>
    <definedName name="__shared_1_0_257">NA()</definedName>
    <definedName name="__shared_1_0_258">NA()</definedName>
    <definedName name="__shared_1_0_259">NA()</definedName>
    <definedName name="__shared_1_0_26">NA()</definedName>
    <definedName name="__shared_1_0_260">NA()</definedName>
    <definedName name="__shared_1_0_261">NA()</definedName>
    <definedName name="__shared_1_0_262">NA()</definedName>
    <definedName name="__shared_1_0_263">NA()</definedName>
    <definedName name="__shared_1_0_264">NA()</definedName>
    <definedName name="__shared_1_0_265">#N/A</definedName>
    <definedName name="__shared_1_0_266">NA()</definedName>
    <definedName name="__shared_1_0_267">NA()</definedName>
    <definedName name="__shared_1_0_268">NA()</definedName>
    <definedName name="__shared_1_0_269">NA()</definedName>
    <definedName name="__shared_1_0_27">NA()</definedName>
    <definedName name="__shared_1_0_270">NA()</definedName>
    <definedName name="__shared_1_0_271">NA()</definedName>
    <definedName name="__shared_1_0_272">NA()</definedName>
    <definedName name="__shared_1_0_273">NA()</definedName>
    <definedName name="__shared_1_0_274">NA()</definedName>
    <definedName name="__shared_1_0_275">NA()</definedName>
    <definedName name="__shared_1_0_276">#N/A</definedName>
    <definedName name="__shared_1_0_277">NA()</definedName>
    <definedName name="__shared_1_0_278">NA()</definedName>
    <definedName name="__shared_1_0_279">NA()</definedName>
    <definedName name="__shared_1_0_28">NA()</definedName>
    <definedName name="__shared_1_0_280">NA()</definedName>
    <definedName name="__shared_1_0_281">NA()</definedName>
    <definedName name="__shared_1_0_282">NA()</definedName>
    <definedName name="__shared_1_0_283">NA()</definedName>
    <definedName name="__shared_1_0_284">NA()</definedName>
    <definedName name="__shared_1_0_285">NA()</definedName>
    <definedName name="__shared_1_0_286">NA()</definedName>
    <definedName name="__shared_1_0_287">#N/A</definedName>
    <definedName name="__shared_1_0_288">NA()</definedName>
    <definedName name="__shared_1_0_289">NA()</definedName>
    <definedName name="__shared_1_0_29">NA()</definedName>
    <definedName name="__shared_1_0_290">NA()</definedName>
    <definedName name="__shared_1_0_291">NA()</definedName>
    <definedName name="__shared_1_0_292">NA()</definedName>
    <definedName name="__shared_1_0_293">NA()</definedName>
    <definedName name="__shared_1_0_294">NA()</definedName>
    <definedName name="__shared_1_0_295">NA()</definedName>
    <definedName name="__shared_1_0_296">NA()</definedName>
    <definedName name="__shared_1_0_297">NA()</definedName>
    <definedName name="__shared_1_0_298">#N/A</definedName>
    <definedName name="__shared_1_0_299">NA()</definedName>
    <definedName name="__shared_1_0_3">NA()</definedName>
    <definedName name="__shared_1_0_30">NA()</definedName>
    <definedName name="__shared_1_0_300">NA()</definedName>
    <definedName name="__shared_1_0_301">NA()</definedName>
    <definedName name="__shared_1_0_302">NA()</definedName>
    <definedName name="__shared_1_0_303">NA()</definedName>
    <definedName name="__shared_1_0_304">NA()</definedName>
    <definedName name="__shared_1_0_305">NA()</definedName>
    <definedName name="__shared_1_0_306">NA()</definedName>
    <definedName name="__shared_1_0_307">NA()</definedName>
    <definedName name="__shared_1_0_308">NA()</definedName>
    <definedName name="__shared_1_0_309">#N/A</definedName>
    <definedName name="__shared_1_0_31">NA()</definedName>
    <definedName name="__shared_1_0_310">NA()</definedName>
    <definedName name="__shared_1_0_311">NA()</definedName>
    <definedName name="__shared_1_0_312">NA()</definedName>
    <definedName name="__shared_1_0_313">NA()</definedName>
    <definedName name="__shared_1_0_314">NA()</definedName>
    <definedName name="__shared_1_0_315">NA()</definedName>
    <definedName name="__shared_1_0_316">NA()</definedName>
    <definedName name="__shared_1_0_317">NA()</definedName>
    <definedName name="__shared_1_0_318">NA()</definedName>
    <definedName name="__shared_1_0_319">NA()</definedName>
    <definedName name="__shared_1_0_32">NA()</definedName>
    <definedName name="__shared_1_0_320">#N/A</definedName>
    <definedName name="__shared_1_0_321">NA()</definedName>
    <definedName name="__shared_1_0_322">NA()</definedName>
    <definedName name="__shared_1_0_323">NA()</definedName>
    <definedName name="__shared_1_0_324">NA()</definedName>
    <definedName name="__shared_1_0_325">NA()</definedName>
    <definedName name="__shared_1_0_326">NA()</definedName>
    <definedName name="__shared_1_0_327">NA()</definedName>
    <definedName name="__shared_1_0_328">NA()</definedName>
    <definedName name="__shared_1_0_329">NA()</definedName>
    <definedName name="__shared_1_0_33">#N/A</definedName>
    <definedName name="__shared_1_0_330">NA()</definedName>
    <definedName name="__shared_1_0_331">#N/A</definedName>
    <definedName name="__shared_1_0_332">NA()</definedName>
    <definedName name="__shared_1_0_333">NA()</definedName>
    <definedName name="__shared_1_0_334">NA()</definedName>
    <definedName name="__shared_1_0_335">NA()</definedName>
    <definedName name="__shared_1_0_336">NA()</definedName>
    <definedName name="__shared_1_0_337">NA()</definedName>
    <definedName name="__shared_1_0_338">NA()</definedName>
    <definedName name="__shared_1_0_339">NA()</definedName>
    <definedName name="__shared_1_0_34">NA()</definedName>
    <definedName name="__shared_1_0_340">NA()</definedName>
    <definedName name="__shared_1_0_341">NA()</definedName>
    <definedName name="__shared_1_0_342">#N/A</definedName>
    <definedName name="__shared_1_0_343">NA()</definedName>
    <definedName name="__shared_1_0_344">NA()</definedName>
    <definedName name="__shared_1_0_345">NA()</definedName>
    <definedName name="__shared_1_0_346">NA()</definedName>
    <definedName name="__shared_1_0_347">NA()</definedName>
    <definedName name="__shared_1_0_348">NA()</definedName>
    <definedName name="__shared_1_0_349">NA()</definedName>
    <definedName name="__shared_1_0_35">NA()</definedName>
    <definedName name="__shared_1_0_350">NA()</definedName>
    <definedName name="__shared_1_0_351">NA()</definedName>
    <definedName name="__shared_1_0_352">NA()</definedName>
    <definedName name="__shared_1_0_353">#N/A</definedName>
    <definedName name="__shared_1_0_354">NA()</definedName>
    <definedName name="__shared_1_0_355">NA()</definedName>
    <definedName name="__shared_1_0_356">NA()</definedName>
    <definedName name="__shared_1_0_357">NA()</definedName>
    <definedName name="__shared_1_0_358">NA()</definedName>
    <definedName name="__shared_1_0_359">NA()</definedName>
    <definedName name="__shared_1_0_36">NA()</definedName>
    <definedName name="__shared_1_0_360">NA()</definedName>
    <definedName name="__shared_1_0_361">NA()</definedName>
    <definedName name="__shared_1_0_362">NA()</definedName>
    <definedName name="__shared_1_0_363">NA()</definedName>
    <definedName name="__shared_1_0_364">#N/A</definedName>
    <definedName name="__shared_1_0_365">NA()</definedName>
    <definedName name="__shared_1_0_366">NA()</definedName>
    <definedName name="__shared_1_0_367">NA()</definedName>
    <definedName name="__shared_1_0_368">NA()</definedName>
    <definedName name="__shared_1_0_369">NA()</definedName>
    <definedName name="__shared_1_0_37">NA()</definedName>
    <definedName name="__shared_1_0_370">NA()</definedName>
    <definedName name="__shared_1_0_371">NA()</definedName>
    <definedName name="__shared_1_0_372">NA()</definedName>
    <definedName name="__shared_1_0_373">NA()</definedName>
    <definedName name="__shared_1_0_374">NA()</definedName>
    <definedName name="__shared_1_0_375">#N/A</definedName>
    <definedName name="__shared_1_0_376">NA()</definedName>
    <definedName name="__shared_1_0_377">NA()</definedName>
    <definedName name="__shared_1_0_378">NA()</definedName>
    <definedName name="__shared_1_0_379">NA()</definedName>
    <definedName name="__shared_1_0_38">NA()</definedName>
    <definedName name="__shared_1_0_380">NA()</definedName>
    <definedName name="__shared_1_0_381">NA()</definedName>
    <definedName name="__shared_1_0_382">NA()</definedName>
    <definedName name="__shared_1_0_383">NA()</definedName>
    <definedName name="__shared_1_0_384">NA()</definedName>
    <definedName name="__shared_1_0_385">NA()</definedName>
    <definedName name="__shared_1_0_386">#N/A</definedName>
    <definedName name="__shared_1_0_387">NA()</definedName>
    <definedName name="__shared_1_0_388">NA()</definedName>
    <definedName name="__shared_1_0_389">NA()</definedName>
    <definedName name="__shared_1_0_39">NA()</definedName>
    <definedName name="__shared_1_0_390">NA()</definedName>
    <definedName name="__shared_1_0_391">NA()</definedName>
    <definedName name="__shared_1_0_392">NA()</definedName>
    <definedName name="__shared_1_0_393">NA()</definedName>
    <definedName name="__shared_1_0_394">NA()</definedName>
    <definedName name="__shared_1_0_395">NA()</definedName>
    <definedName name="__shared_1_0_396">NA()</definedName>
    <definedName name="__shared_1_0_397">#N/A</definedName>
    <definedName name="__shared_1_0_398">NA()</definedName>
    <definedName name="__shared_1_0_399">NA()</definedName>
    <definedName name="__shared_1_0_4">NA()</definedName>
    <definedName name="__shared_1_0_40">NA()</definedName>
    <definedName name="__shared_1_0_400">NA()</definedName>
    <definedName name="__shared_1_0_401">NA()</definedName>
    <definedName name="__shared_1_0_402">NA()</definedName>
    <definedName name="__shared_1_0_403">NA()</definedName>
    <definedName name="__shared_1_0_404">NA()</definedName>
    <definedName name="__shared_1_0_405">NA()</definedName>
    <definedName name="__shared_1_0_406">NA()</definedName>
    <definedName name="__shared_1_0_407">NA()</definedName>
    <definedName name="__shared_1_0_408">#N/A</definedName>
    <definedName name="__shared_1_0_409">NA()</definedName>
    <definedName name="__shared_1_0_41">NA()</definedName>
    <definedName name="__shared_1_0_410">NA()</definedName>
    <definedName name="__shared_1_0_411">NA()</definedName>
    <definedName name="__shared_1_0_412">NA()</definedName>
    <definedName name="__shared_1_0_413">NA()</definedName>
    <definedName name="__shared_1_0_414">NA()</definedName>
    <definedName name="__shared_1_0_415">NA()</definedName>
    <definedName name="__shared_1_0_416">NA()</definedName>
    <definedName name="__shared_1_0_417">NA()</definedName>
    <definedName name="__shared_1_0_418">NA()</definedName>
    <definedName name="__shared_1_0_419">#N/A</definedName>
    <definedName name="__shared_1_0_42">NA()</definedName>
    <definedName name="__shared_1_0_420">NA()</definedName>
    <definedName name="__shared_1_0_421">NA()</definedName>
    <definedName name="__shared_1_0_422">NA()</definedName>
    <definedName name="__shared_1_0_423">NA()</definedName>
    <definedName name="__shared_1_0_424">NA()</definedName>
    <definedName name="__shared_1_0_425">NA()</definedName>
    <definedName name="__shared_1_0_426">NA()</definedName>
    <definedName name="__shared_1_0_427">NA()</definedName>
    <definedName name="__shared_1_0_428">NA()</definedName>
    <definedName name="__shared_1_0_429">NA()</definedName>
    <definedName name="__shared_1_0_43">NA()</definedName>
    <definedName name="__shared_1_0_430">#N/A</definedName>
    <definedName name="__shared_1_0_431">NA()</definedName>
    <definedName name="__shared_1_0_432">NA()</definedName>
    <definedName name="__shared_1_0_433">NA()</definedName>
    <definedName name="__shared_1_0_434">NA()</definedName>
    <definedName name="__shared_1_0_435">NA()</definedName>
    <definedName name="__shared_1_0_436">NA()</definedName>
    <definedName name="__shared_1_0_437">NA()</definedName>
    <definedName name="__shared_1_0_438">NA()</definedName>
    <definedName name="__shared_1_0_439">NA()</definedName>
    <definedName name="__shared_1_0_44">#N/A</definedName>
    <definedName name="__shared_1_0_440">NA()</definedName>
    <definedName name="__shared_1_0_441">#N/A</definedName>
    <definedName name="__shared_1_0_442">NA()</definedName>
    <definedName name="__shared_1_0_443">NA()</definedName>
    <definedName name="__shared_1_0_444">NA()</definedName>
    <definedName name="__shared_1_0_445">NA()</definedName>
    <definedName name="__shared_1_0_446">NA()</definedName>
    <definedName name="__shared_1_0_447">NA()</definedName>
    <definedName name="__shared_1_0_448">NA()</definedName>
    <definedName name="__shared_1_0_449">NA()</definedName>
    <definedName name="__shared_1_0_45">NA()</definedName>
    <definedName name="__shared_1_0_450">NA()</definedName>
    <definedName name="__shared_1_0_451">NA()</definedName>
    <definedName name="__shared_1_0_452">NA()</definedName>
    <definedName name="__shared_1_0_453">NA()</definedName>
    <definedName name="__shared_1_0_454">#N/A</definedName>
    <definedName name="__shared_1_0_455">NA()</definedName>
    <definedName name="__shared_1_0_456">NA()</definedName>
    <definedName name="__shared_1_0_457">NA()</definedName>
    <definedName name="__shared_1_0_458">NA()</definedName>
    <definedName name="__shared_1_0_459">NA()</definedName>
    <definedName name="__shared_1_0_46">NA()</definedName>
    <definedName name="__shared_1_0_460">NA()</definedName>
    <definedName name="__shared_1_0_461">NA()</definedName>
    <definedName name="__shared_1_0_462">NA()</definedName>
    <definedName name="__shared_1_0_463">NA()</definedName>
    <definedName name="__shared_1_0_464">NA()</definedName>
    <definedName name="__shared_1_0_465">#N/A</definedName>
    <definedName name="__shared_1_0_466">NA()</definedName>
    <definedName name="__shared_1_0_467">NA()</definedName>
    <definedName name="__shared_1_0_468">NA()</definedName>
    <definedName name="__shared_1_0_469">NA()</definedName>
    <definedName name="__shared_1_0_47">NA()</definedName>
    <definedName name="__shared_1_0_470">NA()</definedName>
    <definedName name="__shared_1_0_471">NA()</definedName>
    <definedName name="__shared_1_0_472">NA()</definedName>
    <definedName name="__shared_1_0_473">NA()</definedName>
    <definedName name="__shared_1_0_474">NA()</definedName>
    <definedName name="__shared_1_0_475">NA()</definedName>
    <definedName name="__shared_1_0_476">NA()</definedName>
    <definedName name="__shared_1_0_477">#N/A</definedName>
    <definedName name="__shared_1_0_478">NA()</definedName>
    <definedName name="__shared_1_0_479">NA()</definedName>
    <definedName name="__shared_1_0_48">NA()</definedName>
    <definedName name="__shared_1_0_480">NA()</definedName>
    <definedName name="__shared_1_0_481">NA()</definedName>
    <definedName name="__shared_1_0_482">NA()</definedName>
    <definedName name="__shared_1_0_483">NA()</definedName>
    <definedName name="__shared_1_0_484">NA()</definedName>
    <definedName name="__shared_1_0_485">NA()</definedName>
    <definedName name="__shared_1_0_486">NA()</definedName>
    <definedName name="__shared_1_0_487">NA()</definedName>
    <definedName name="__shared_1_0_488">#N/A</definedName>
    <definedName name="__shared_1_0_489">NA()</definedName>
    <definedName name="__shared_1_0_49">NA()</definedName>
    <definedName name="__shared_1_0_490">NA()</definedName>
    <definedName name="__shared_1_0_491">NA()</definedName>
    <definedName name="__shared_1_0_492">NA()</definedName>
    <definedName name="__shared_1_0_493">NA()</definedName>
    <definedName name="__shared_1_0_494">NA()</definedName>
    <definedName name="__shared_1_0_495">NA()</definedName>
    <definedName name="__shared_1_0_496">NA()</definedName>
    <definedName name="__shared_1_0_497">NA()</definedName>
    <definedName name="__shared_1_0_498">NA()</definedName>
    <definedName name="__shared_1_0_5">NA()</definedName>
    <definedName name="__shared_1_0_50">NA()</definedName>
    <definedName name="__shared_1_0_51">NA()</definedName>
    <definedName name="__shared_1_0_52">NA()</definedName>
    <definedName name="__shared_1_0_53">NA()</definedName>
    <definedName name="__shared_1_0_54">NA()</definedName>
    <definedName name="__shared_1_0_55">#N/A</definedName>
    <definedName name="__shared_1_0_56">NA()</definedName>
    <definedName name="__shared_1_0_57">NA()</definedName>
    <definedName name="__shared_1_0_58">NA()</definedName>
    <definedName name="__shared_1_0_59">NA()</definedName>
    <definedName name="__shared_1_0_6">NA()</definedName>
    <definedName name="__shared_1_0_60">NA()</definedName>
    <definedName name="__shared_1_0_61">NA()</definedName>
    <definedName name="__shared_1_0_62">NA()</definedName>
    <definedName name="__shared_1_0_63">NA()</definedName>
    <definedName name="__shared_1_0_64">NA()</definedName>
    <definedName name="__shared_1_0_65">NA()</definedName>
    <definedName name="__shared_1_0_66">#N/A</definedName>
    <definedName name="__shared_1_0_67">NA()</definedName>
    <definedName name="__shared_1_0_68">NA()</definedName>
    <definedName name="__shared_1_0_69">NA()</definedName>
    <definedName name="__shared_1_0_7">NA()</definedName>
    <definedName name="__shared_1_0_70">NA()</definedName>
    <definedName name="__shared_1_0_71">NA()</definedName>
    <definedName name="__shared_1_0_72">NA()</definedName>
    <definedName name="__shared_1_0_73">NA()</definedName>
    <definedName name="__shared_1_0_74">NA()</definedName>
    <definedName name="__shared_1_0_75">NA()</definedName>
    <definedName name="__shared_1_0_76">NA()</definedName>
    <definedName name="__shared_1_0_77">NA()</definedName>
    <definedName name="__shared_1_0_78">#N/A</definedName>
    <definedName name="__shared_1_0_79">NA()</definedName>
    <definedName name="__shared_1_0_8">NA()</definedName>
    <definedName name="__shared_1_0_80">NA()</definedName>
    <definedName name="__shared_1_0_81">NA()</definedName>
    <definedName name="__shared_1_0_82">NA()</definedName>
    <definedName name="__shared_1_0_83">NA()</definedName>
    <definedName name="__shared_1_0_84">NA()</definedName>
    <definedName name="__shared_1_0_85">NA()</definedName>
    <definedName name="__shared_1_0_86">NA()</definedName>
    <definedName name="__shared_1_0_87">NA()</definedName>
    <definedName name="__shared_1_0_88">NA()</definedName>
    <definedName name="__shared_1_0_89">NA()</definedName>
    <definedName name="__shared_1_0_9">NA()</definedName>
    <definedName name="__shared_1_0_90">NA()</definedName>
    <definedName name="__shared_1_0_91">NA()</definedName>
    <definedName name="__shared_1_0_92">#N/A</definedName>
    <definedName name="__shared_1_0_93">NA()</definedName>
    <definedName name="__shared_1_0_94">NA()</definedName>
    <definedName name="__shared_1_0_95">NA()</definedName>
    <definedName name="__shared_1_0_96">NA()</definedName>
    <definedName name="__shared_1_0_97">NA()</definedName>
    <definedName name="__shared_1_0_98">NA()</definedName>
    <definedName name="__shared_1_0_99">NA()</definedName>
    <definedName name="__shared_2_0_0">NA()</definedName>
    <definedName name="__shared_2_0_1">NA()</definedName>
    <definedName name="__shared_2_0_2">NA()</definedName>
    <definedName name="__shared_2_0_3">NA()</definedName>
    <definedName name="__shared_2_0_4">NA()</definedName>
    <definedName name="__xlnm_Print_Area" localSheetId="1">'MEMORIAL DE CÁLCULO 1'!$A$1:$E$69</definedName>
    <definedName name="__xlnm_Print_Area" localSheetId="3">'MEMORIAL DE CÁLCULO 2'!$A$1:$E$63</definedName>
    <definedName name="__xlnm_Print_Area" localSheetId="5">'MEMORIAL DE CÁLCULO 3'!$A$1:$E$41</definedName>
    <definedName name="__xlnm_Print_Area" localSheetId="4">'Planilha area externa'!$A$1:$I$136</definedName>
    <definedName name="__xlnm_Print_Area" localSheetId="0">'Planilha salao multiplouso'!$A$1:$I$220</definedName>
    <definedName name="__xlnm_Print_Area" localSheetId="2">'Planilha vestiario'!$A$1:$I$213</definedName>
    <definedName name="__xlnm_Print_Titles" localSheetId="1">'MEMORIAL DE CÁLCULO 1'!$1:$8</definedName>
    <definedName name="__xlnm_Print_Titles" localSheetId="3">'MEMORIAL DE CÁLCULO 2'!$1:$8</definedName>
    <definedName name="__xlnm_Print_Titles" localSheetId="5">'MEMORIAL DE CÁLCULO 3'!$1:$7</definedName>
    <definedName name="__xlnm_Print_Titles" localSheetId="4">'Planilha area externa'!$1:$10</definedName>
    <definedName name="__xlnm_Print_Titles" localSheetId="0">'Planilha salao multiplouso'!$1:$10</definedName>
    <definedName name="__xlnm_Print_Titles" localSheetId="2">'Planilha vestiario'!$1:$10</definedName>
    <definedName name="_xlnm.Print_Area" localSheetId="8">'Correções CEF oficio 259-2017'!$A$1:$D$62</definedName>
    <definedName name="_xlnm.Print_Area" localSheetId="6">'Cronograma RESUMO'!$A$1:$T$18</definedName>
    <definedName name="_xlnm.Print_Area" localSheetId="1">'MEMORIAL DE CÁLCULO 1'!$A$1:$E$69</definedName>
    <definedName name="_xlnm.Print_Area" localSheetId="3">'MEMORIAL DE CÁLCULO 2'!$A$1:$E$63</definedName>
    <definedName name="_xlnm.Print_Area" localSheetId="5">'MEMORIAL DE CÁLCULO 3'!$A$1:$E$41</definedName>
    <definedName name="_xlnm.Print_Area" localSheetId="4">'Planilha area externa'!$A$1:$I$142</definedName>
    <definedName name="_xlnm.Print_Area" localSheetId="0">'Planilha salao multiplouso'!$A$1:$I$226</definedName>
    <definedName name="_xlnm.Print_Area" localSheetId="2">'Planilha vestiario'!$A$1:$I$219</definedName>
    <definedName name="_xlnm.Print_Area" localSheetId="7">QCI!$B$1:$AA$29</definedName>
    <definedName name="Cronograma1">NA()</definedName>
    <definedName name="Fl_01" localSheetId="6">#REF!</definedName>
    <definedName name="Fl_01" localSheetId="7">#REF!</definedName>
    <definedName name="Fl_01">NA()</definedName>
    <definedName name="pla">NA()</definedName>
    <definedName name="planilha">NA()</definedName>
    <definedName name="SHARED_FORMULA_10_144_10_144_0" localSheetId="8">#REF!</definedName>
    <definedName name="SHARED_FORMULA_10_144_10_144_0" localSheetId="6">#REF!</definedName>
    <definedName name="SHARED_FORMULA_10_144_10_144_0" localSheetId="1">#REF!</definedName>
    <definedName name="SHARED_FORMULA_10_144_10_144_0" localSheetId="3">#REF!</definedName>
    <definedName name="SHARED_FORMULA_10_144_10_144_0" localSheetId="5">#REF!</definedName>
    <definedName name="SHARED_FORMULA_10_144_10_144_0" localSheetId="4">#REF!</definedName>
    <definedName name="SHARED_FORMULA_10_144_10_144_0" localSheetId="2">#REF!</definedName>
    <definedName name="SHARED_FORMULA_10_144_10_144_0">#REF!</definedName>
    <definedName name="SHARED_FORMULA_10_176_10_176_0" localSheetId="8">#REF!</definedName>
    <definedName name="SHARED_FORMULA_10_176_10_176_0" localSheetId="6">#REF!</definedName>
    <definedName name="SHARED_FORMULA_10_176_10_176_0" localSheetId="1">#REF!</definedName>
    <definedName name="SHARED_FORMULA_10_176_10_176_0" localSheetId="3">#REF!</definedName>
    <definedName name="SHARED_FORMULA_10_176_10_176_0" localSheetId="5">#REF!</definedName>
    <definedName name="SHARED_FORMULA_10_176_10_176_0" localSheetId="4">#REF!</definedName>
    <definedName name="SHARED_FORMULA_10_176_10_176_0" localSheetId="2">#REF!</definedName>
    <definedName name="SHARED_FORMULA_10_176_10_176_0">#REF!</definedName>
    <definedName name="SHARED_FORMULA_11_144_11_144_0" localSheetId="8">#REF!*#REF!</definedName>
    <definedName name="SHARED_FORMULA_11_144_11_144_0" localSheetId="6">#REF!*#REF!</definedName>
    <definedName name="SHARED_FORMULA_11_144_11_144_0" localSheetId="1">#REF!*#REF!</definedName>
    <definedName name="SHARED_FORMULA_11_144_11_144_0" localSheetId="3">#REF!*#REF!</definedName>
    <definedName name="SHARED_FORMULA_11_144_11_144_0" localSheetId="5">#REF!*#REF!</definedName>
    <definedName name="SHARED_FORMULA_11_144_11_144_0" localSheetId="4">#REF!*#REF!</definedName>
    <definedName name="SHARED_FORMULA_11_144_11_144_0" localSheetId="2">#REF!*#REF!</definedName>
    <definedName name="SHARED_FORMULA_11_144_11_144_0">#REF!*#REF!</definedName>
    <definedName name="SHARED_FORMULA_11_176_11_176_0" localSheetId="8">#REF!*#REF!</definedName>
    <definedName name="SHARED_FORMULA_11_176_11_176_0" localSheetId="6">#REF!*#REF!</definedName>
    <definedName name="SHARED_FORMULA_11_176_11_176_0" localSheetId="1">#REF!*#REF!</definedName>
    <definedName name="SHARED_FORMULA_11_176_11_176_0" localSheetId="3">#REF!*#REF!</definedName>
    <definedName name="SHARED_FORMULA_11_176_11_176_0" localSheetId="5">#REF!*#REF!</definedName>
    <definedName name="SHARED_FORMULA_11_176_11_176_0" localSheetId="4">#REF!*#REF!</definedName>
    <definedName name="SHARED_FORMULA_11_176_11_176_0" localSheetId="2">#REF!*#REF!</definedName>
    <definedName name="SHARED_FORMULA_11_176_11_176_0">#REF!*#REF!</definedName>
    <definedName name="SHARED_FORMULA_12_144_12_144_0" localSheetId="8">#REF!*#REF!</definedName>
    <definedName name="SHARED_FORMULA_12_144_12_144_0" localSheetId="6">#REF!*#REF!</definedName>
    <definedName name="SHARED_FORMULA_12_144_12_144_0" localSheetId="1">#REF!*#REF!</definedName>
    <definedName name="SHARED_FORMULA_12_144_12_144_0" localSheetId="3">#REF!*#REF!</definedName>
    <definedName name="SHARED_FORMULA_12_144_12_144_0" localSheetId="5">#REF!*#REF!</definedName>
    <definedName name="SHARED_FORMULA_12_144_12_144_0" localSheetId="4">#REF!*#REF!</definedName>
    <definedName name="SHARED_FORMULA_12_144_12_144_0" localSheetId="2">#REF!*#REF!</definedName>
    <definedName name="SHARED_FORMULA_12_144_12_144_0">#REF!*#REF!</definedName>
    <definedName name="SHARED_FORMULA_12_176_12_176_0" localSheetId="8">#REF!*#REF!</definedName>
    <definedName name="SHARED_FORMULA_12_176_12_176_0" localSheetId="6">#REF!*#REF!</definedName>
    <definedName name="SHARED_FORMULA_12_176_12_176_0" localSheetId="1">#REF!*#REF!</definedName>
    <definedName name="SHARED_FORMULA_12_176_12_176_0" localSheetId="3">#REF!*#REF!</definedName>
    <definedName name="SHARED_FORMULA_12_176_12_176_0" localSheetId="5">#REF!*#REF!</definedName>
    <definedName name="SHARED_FORMULA_12_176_12_176_0" localSheetId="4">#REF!*#REF!</definedName>
    <definedName name="SHARED_FORMULA_12_176_12_176_0" localSheetId="2">#REF!*#REF!</definedName>
    <definedName name="SHARED_FORMULA_12_176_12_176_0">#REF!*#REF!</definedName>
    <definedName name="SHARED_FORMULA_13_144_13_144_0" localSheetId="8">#REF!*#REF!</definedName>
    <definedName name="SHARED_FORMULA_13_144_13_144_0" localSheetId="6">#REF!*#REF!</definedName>
    <definedName name="SHARED_FORMULA_13_144_13_144_0" localSheetId="1">#REF!*#REF!</definedName>
    <definedName name="SHARED_FORMULA_13_144_13_144_0" localSheetId="3">#REF!*#REF!</definedName>
    <definedName name="SHARED_FORMULA_13_144_13_144_0" localSheetId="5">#REF!*#REF!</definedName>
    <definedName name="SHARED_FORMULA_13_144_13_144_0" localSheetId="4">#REF!*#REF!</definedName>
    <definedName name="SHARED_FORMULA_13_144_13_144_0" localSheetId="2">#REF!*#REF!</definedName>
    <definedName name="SHARED_FORMULA_13_144_13_144_0">#REF!*#REF!</definedName>
    <definedName name="SHARED_FORMULA_13_176_13_176_0" localSheetId="8">#REF!*#REF!</definedName>
    <definedName name="SHARED_FORMULA_13_176_13_176_0" localSheetId="6">#REF!*#REF!</definedName>
    <definedName name="SHARED_FORMULA_13_176_13_176_0" localSheetId="1">#REF!*#REF!</definedName>
    <definedName name="SHARED_FORMULA_13_176_13_176_0" localSheetId="3">#REF!*#REF!</definedName>
    <definedName name="SHARED_FORMULA_13_176_13_176_0" localSheetId="5">#REF!*#REF!</definedName>
    <definedName name="SHARED_FORMULA_13_176_13_176_0" localSheetId="4">#REF!*#REF!</definedName>
    <definedName name="SHARED_FORMULA_13_176_13_176_0" localSheetId="2">#REF!*#REF!</definedName>
    <definedName name="SHARED_FORMULA_13_176_13_176_0">#REF!*#REF!</definedName>
    <definedName name="SHARED_FORMULA_14_144_14_144_0" localSheetId="8">#REF!*#REF!</definedName>
    <definedName name="SHARED_FORMULA_14_144_14_144_0" localSheetId="6">#REF!*#REF!</definedName>
    <definedName name="SHARED_FORMULA_14_144_14_144_0" localSheetId="1">#REF!*#REF!</definedName>
    <definedName name="SHARED_FORMULA_14_144_14_144_0" localSheetId="3">#REF!*#REF!</definedName>
    <definedName name="SHARED_FORMULA_14_144_14_144_0" localSheetId="5">#REF!*#REF!</definedName>
    <definedName name="SHARED_FORMULA_14_144_14_144_0" localSheetId="4">#REF!*#REF!</definedName>
    <definedName name="SHARED_FORMULA_14_144_14_144_0" localSheetId="2">#REF!*#REF!</definedName>
    <definedName name="SHARED_FORMULA_14_144_14_144_0">#REF!*#REF!</definedName>
    <definedName name="SHARED_FORMULA_14_176_14_176_0" localSheetId="8">#REF!*#REF!</definedName>
    <definedName name="SHARED_FORMULA_14_176_14_176_0" localSheetId="6">#REF!*#REF!</definedName>
    <definedName name="SHARED_FORMULA_14_176_14_176_0" localSheetId="1">#REF!*#REF!</definedName>
    <definedName name="SHARED_FORMULA_14_176_14_176_0" localSheetId="3">#REF!*#REF!</definedName>
    <definedName name="SHARED_FORMULA_14_176_14_176_0" localSheetId="5">#REF!*#REF!</definedName>
    <definedName name="SHARED_FORMULA_14_176_14_176_0" localSheetId="4">#REF!*#REF!</definedName>
    <definedName name="SHARED_FORMULA_14_176_14_176_0" localSheetId="2">#REF!*#REF!</definedName>
    <definedName name="SHARED_FORMULA_14_176_14_176_0">#REF!*#REF!</definedName>
    <definedName name="SHARED_FORMULA_15_144_15_144_0" localSheetId="8">(((#REF!+#REF!+#REF!)*(1+#REF!))*(1+#REF!))</definedName>
    <definedName name="SHARED_FORMULA_15_144_15_144_0" localSheetId="6">(((#REF!+#REF!+#REF!)*(1+#REF!))*(1+#REF!))</definedName>
    <definedName name="SHARED_FORMULA_15_144_15_144_0" localSheetId="1">(((#REF!+#REF!+#REF!)*(1+#REF!))*(1+#REF!))</definedName>
    <definedName name="SHARED_FORMULA_15_144_15_144_0" localSheetId="3">(((#REF!+#REF!+#REF!)*(1+#REF!))*(1+#REF!))</definedName>
    <definedName name="SHARED_FORMULA_15_144_15_144_0" localSheetId="5">(((#REF!+#REF!+#REF!)*(1+#REF!))*(1+#REF!))</definedName>
    <definedName name="SHARED_FORMULA_15_144_15_144_0" localSheetId="4">(((#REF!+#REF!+#REF!)*(1+#REF!))*(1+#REF!))</definedName>
    <definedName name="SHARED_FORMULA_15_144_15_144_0" localSheetId="2">(((#REF!+#REF!+#REF!)*(1+#REF!))*(1+#REF!))</definedName>
    <definedName name="SHARED_FORMULA_15_144_15_144_0">(((#REF!+#REF!+#REF!)*(1+#REF!))*(1+#REF!))</definedName>
    <definedName name="SHARED_FORMULA_15_176_15_176_0" localSheetId="8">(((#REF!+#REF!+#REF!)*(1+#REF!))*(1+#REF!))</definedName>
    <definedName name="SHARED_FORMULA_15_176_15_176_0" localSheetId="6">(((#REF!+#REF!+#REF!)*(1+#REF!))*(1+#REF!))</definedName>
    <definedName name="SHARED_FORMULA_15_176_15_176_0" localSheetId="1">(((#REF!+#REF!+#REF!)*(1+#REF!))*(1+#REF!))</definedName>
    <definedName name="SHARED_FORMULA_15_176_15_176_0" localSheetId="3">(((#REF!+#REF!+#REF!)*(1+#REF!))*(1+#REF!))</definedName>
    <definedName name="SHARED_FORMULA_15_176_15_176_0" localSheetId="5">(((#REF!+#REF!+#REF!)*(1+#REF!))*(1+#REF!))</definedName>
    <definedName name="SHARED_FORMULA_15_176_15_176_0" localSheetId="4">(((#REF!+#REF!+#REF!)*(1+#REF!))*(1+#REF!))</definedName>
    <definedName name="SHARED_FORMULA_15_176_15_176_0" localSheetId="2">(((#REF!+#REF!+#REF!)*(1+#REF!))*(1+#REF!))</definedName>
    <definedName name="SHARED_FORMULA_15_176_15_176_0">(((#REF!+#REF!+#REF!)*(1+#REF!))*(1+#REF!))</definedName>
    <definedName name="SHARED_FORMULA_16_144_16_144_0" localSheetId="8">(((#REF!+#REF!+#REF!)*(1+#REF!))*(1+#REF!))</definedName>
    <definedName name="SHARED_FORMULA_16_144_16_144_0" localSheetId="6">(((#REF!+#REF!+#REF!)*(1+#REF!))*(1+#REF!))</definedName>
    <definedName name="SHARED_FORMULA_16_144_16_144_0" localSheetId="1">(((#REF!+#REF!+#REF!)*(1+#REF!))*(1+#REF!))</definedName>
    <definedName name="SHARED_FORMULA_16_144_16_144_0" localSheetId="3">(((#REF!+#REF!+#REF!)*(1+#REF!))*(1+#REF!))</definedName>
    <definedName name="SHARED_FORMULA_16_144_16_144_0" localSheetId="5">(((#REF!+#REF!+#REF!)*(1+#REF!))*(1+#REF!))</definedName>
    <definedName name="SHARED_FORMULA_16_144_16_144_0" localSheetId="4">(((#REF!+#REF!+#REF!)*(1+#REF!))*(1+#REF!))</definedName>
    <definedName name="SHARED_FORMULA_16_144_16_144_0" localSheetId="2">(((#REF!+#REF!+#REF!)*(1+#REF!))*(1+#REF!))</definedName>
    <definedName name="SHARED_FORMULA_16_144_16_144_0">(((#REF!+#REF!+#REF!)*(1+#REF!))*(1+#REF!))</definedName>
    <definedName name="SHARED_FORMULA_16_176_16_176_0" localSheetId="8">(((#REF!+#REF!+#REF!)*(1+#REF!))*(1+#REF!))</definedName>
    <definedName name="SHARED_FORMULA_16_176_16_176_0" localSheetId="6">(((#REF!+#REF!+#REF!)*(1+#REF!))*(1+#REF!))</definedName>
    <definedName name="SHARED_FORMULA_16_176_16_176_0" localSheetId="1">(((#REF!+#REF!+#REF!)*(1+#REF!))*(1+#REF!))</definedName>
    <definedName name="SHARED_FORMULA_16_176_16_176_0" localSheetId="3">(((#REF!+#REF!+#REF!)*(1+#REF!))*(1+#REF!))</definedName>
    <definedName name="SHARED_FORMULA_16_176_16_176_0" localSheetId="5">(((#REF!+#REF!+#REF!)*(1+#REF!))*(1+#REF!))</definedName>
    <definedName name="SHARED_FORMULA_16_176_16_176_0" localSheetId="4">(((#REF!+#REF!+#REF!)*(1+#REF!))*(1+#REF!))</definedName>
    <definedName name="SHARED_FORMULA_16_176_16_176_0" localSheetId="2">(((#REF!+#REF!+#REF!)*(1+#REF!))*(1+#REF!))</definedName>
    <definedName name="SHARED_FORMULA_16_176_16_176_0">(((#REF!+#REF!+#REF!)*(1+#REF!))*(1+#REF!))</definedName>
    <definedName name="SHARED_FORMULA_17_144_17_144_0" localSheetId="8">#REF!+#REF!</definedName>
    <definedName name="SHARED_FORMULA_17_144_17_144_0" localSheetId="6">#REF!+#REF!</definedName>
    <definedName name="SHARED_FORMULA_17_144_17_144_0" localSheetId="1">#REF!+#REF!</definedName>
    <definedName name="SHARED_FORMULA_17_144_17_144_0" localSheetId="3">#REF!+#REF!</definedName>
    <definedName name="SHARED_FORMULA_17_144_17_144_0" localSheetId="5">#REF!+#REF!</definedName>
    <definedName name="SHARED_FORMULA_17_144_17_144_0" localSheetId="4">#REF!+#REF!</definedName>
    <definedName name="SHARED_FORMULA_17_144_17_144_0" localSheetId="2">#REF!+#REF!</definedName>
    <definedName name="SHARED_FORMULA_17_144_17_144_0">#REF!+#REF!</definedName>
    <definedName name="SHARED_FORMULA_17_176_17_176_0" localSheetId="8">#REF!+#REF!</definedName>
    <definedName name="SHARED_FORMULA_17_176_17_176_0" localSheetId="6">#REF!+#REF!</definedName>
    <definedName name="SHARED_FORMULA_17_176_17_176_0" localSheetId="1">#REF!+#REF!</definedName>
    <definedName name="SHARED_FORMULA_17_176_17_176_0" localSheetId="3">#REF!+#REF!</definedName>
    <definedName name="SHARED_FORMULA_17_176_17_176_0" localSheetId="5">#REF!+#REF!</definedName>
    <definedName name="SHARED_FORMULA_17_176_17_176_0" localSheetId="4">#REF!+#REF!</definedName>
    <definedName name="SHARED_FORMULA_17_176_17_176_0" localSheetId="2">#REF!+#REF!</definedName>
    <definedName name="SHARED_FORMULA_17_176_17_176_0">#REF!+#REF!</definedName>
    <definedName name="SHARED_FORMULA_18_144_18_144_0" localSheetId="8">#REF!*#REF!</definedName>
    <definedName name="SHARED_FORMULA_18_144_18_144_0" localSheetId="6">#REF!*#REF!</definedName>
    <definedName name="SHARED_FORMULA_18_144_18_144_0" localSheetId="1">#REF!*#REF!</definedName>
    <definedName name="SHARED_FORMULA_18_144_18_144_0" localSheetId="3">#REF!*#REF!</definedName>
    <definedName name="SHARED_FORMULA_18_144_18_144_0" localSheetId="5">#REF!*#REF!</definedName>
    <definedName name="SHARED_FORMULA_18_144_18_144_0" localSheetId="4">#REF!*#REF!</definedName>
    <definedName name="SHARED_FORMULA_18_144_18_144_0" localSheetId="2">#REF!*#REF!</definedName>
    <definedName name="SHARED_FORMULA_18_144_18_144_0">#REF!*#REF!</definedName>
    <definedName name="SHARED_FORMULA_18_176_18_176_0" localSheetId="8">#REF!*#REF!</definedName>
    <definedName name="SHARED_FORMULA_18_176_18_176_0" localSheetId="6">#REF!*#REF!</definedName>
    <definedName name="SHARED_FORMULA_18_176_18_176_0" localSheetId="1">#REF!*#REF!</definedName>
    <definedName name="SHARED_FORMULA_18_176_18_176_0" localSheetId="3">#REF!*#REF!</definedName>
    <definedName name="SHARED_FORMULA_18_176_18_176_0" localSheetId="5">#REF!*#REF!</definedName>
    <definedName name="SHARED_FORMULA_18_176_18_176_0" localSheetId="4">#REF!*#REF!</definedName>
    <definedName name="SHARED_FORMULA_18_176_18_176_0" localSheetId="2">#REF!*#REF!</definedName>
    <definedName name="SHARED_FORMULA_18_176_18_176_0">#REF!*#REF!</definedName>
    <definedName name="SHARED_FORMULA_19_145_19_145_0" localSheetId="8">#REF!*#REF!</definedName>
    <definedName name="SHARED_FORMULA_19_145_19_145_0" localSheetId="6">#REF!*#REF!</definedName>
    <definedName name="SHARED_FORMULA_19_145_19_145_0" localSheetId="1">#REF!*#REF!</definedName>
    <definedName name="SHARED_FORMULA_19_145_19_145_0" localSheetId="3">#REF!*#REF!</definedName>
    <definedName name="SHARED_FORMULA_19_145_19_145_0" localSheetId="5">#REF!*#REF!</definedName>
    <definedName name="SHARED_FORMULA_19_145_19_145_0" localSheetId="4">#REF!*#REF!</definedName>
    <definedName name="SHARED_FORMULA_19_145_19_145_0" localSheetId="2">#REF!*#REF!</definedName>
    <definedName name="SHARED_FORMULA_19_145_19_145_0">#REF!*#REF!</definedName>
    <definedName name="SHARED_FORMULA_19_177_19_177_0" localSheetId="8">#REF!*#REF!</definedName>
    <definedName name="SHARED_FORMULA_19_177_19_177_0" localSheetId="6">#REF!*#REF!</definedName>
    <definedName name="SHARED_FORMULA_19_177_19_177_0" localSheetId="1">#REF!*#REF!</definedName>
    <definedName name="SHARED_FORMULA_19_177_19_177_0" localSheetId="3">#REF!*#REF!</definedName>
    <definedName name="SHARED_FORMULA_19_177_19_177_0" localSheetId="5">#REF!*#REF!</definedName>
    <definedName name="SHARED_FORMULA_19_177_19_177_0" localSheetId="4">#REF!*#REF!</definedName>
    <definedName name="SHARED_FORMULA_19_177_19_177_0" localSheetId="2">#REF!*#REF!</definedName>
    <definedName name="SHARED_FORMULA_19_177_19_177_0">#REF!*#REF!</definedName>
    <definedName name="SHARED_FORMULA_20_145_20_145_0" localSheetId="8">#REF!+#REF!</definedName>
    <definedName name="SHARED_FORMULA_20_145_20_145_0" localSheetId="6">#REF!+#REF!</definedName>
    <definedName name="SHARED_FORMULA_20_145_20_145_0" localSheetId="1">#REF!+#REF!</definedName>
    <definedName name="SHARED_FORMULA_20_145_20_145_0" localSheetId="3">#REF!+#REF!</definedName>
    <definedName name="SHARED_FORMULA_20_145_20_145_0" localSheetId="5">#REF!+#REF!</definedName>
    <definedName name="SHARED_FORMULA_20_145_20_145_0" localSheetId="4">#REF!+#REF!</definedName>
    <definedName name="SHARED_FORMULA_20_145_20_145_0" localSheetId="2">#REF!+#REF!</definedName>
    <definedName name="SHARED_FORMULA_20_145_20_145_0">#REF!+#REF!</definedName>
    <definedName name="SHARED_FORMULA_20_177_20_177_0" localSheetId="8">#REF!+#REF!</definedName>
    <definedName name="SHARED_FORMULA_20_177_20_177_0" localSheetId="6">#REF!+#REF!</definedName>
    <definedName name="SHARED_FORMULA_20_177_20_177_0" localSheetId="1">#REF!+#REF!</definedName>
    <definedName name="SHARED_FORMULA_20_177_20_177_0" localSheetId="3">#REF!+#REF!</definedName>
    <definedName name="SHARED_FORMULA_20_177_20_177_0" localSheetId="5">#REF!+#REF!</definedName>
    <definedName name="SHARED_FORMULA_20_177_20_177_0" localSheetId="4">#REF!+#REF!</definedName>
    <definedName name="SHARED_FORMULA_20_177_20_177_0" localSheetId="2">#REF!+#REF!</definedName>
    <definedName name="SHARED_FORMULA_20_177_20_177_0">#REF!+#REF!</definedName>
    <definedName name="SHARED_FORMULA_29_145_29_145_0" localSheetId="8">UPPER(#REF!)</definedName>
    <definedName name="SHARED_FORMULA_29_145_29_145_0" localSheetId="6">UPPER(#REF!)</definedName>
    <definedName name="SHARED_FORMULA_29_145_29_145_0" localSheetId="1">UPPER(#REF!)</definedName>
    <definedName name="SHARED_FORMULA_29_145_29_145_0" localSheetId="3">UPPER(#REF!)</definedName>
    <definedName name="SHARED_FORMULA_29_145_29_145_0" localSheetId="5">UPPER(#REF!)</definedName>
    <definedName name="SHARED_FORMULA_29_145_29_145_0" localSheetId="4">UPPER(#REF!)</definedName>
    <definedName name="SHARED_FORMULA_29_145_29_145_0" localSheetId="2">UPPER(#REF!)</definedName>
    <definedName name="SHARED_FORMULA_29_145_29_145_0">UPPER(#REF!)</definedName>
    <definedName name="SHARED_FORMULA_29_177_29_177_0" localSheetId="8">UPPER(#REF!)</definedName>
    <definedName name="SHARED_FORMULA_29_177_29_177_0" localSheetId="6">UPPER(#REF!)</definedName>
    <definedName name="SHARED_FORMULA_29_177_29_177_0" localSheetId="1">UPPER(#REF!)</definedName>
    <definedName name="SHARED_FORMULA_29_177_29_177_0" localSheetId="3">UPPER(#REF!)</definedName>
    <definedName name="SHARED_FORMULA_29_177_29_177_0" localSheetId="5">UPPER(#REF!)</definedName>
    <definedName name="SHARED_FORMULA_29_177_29_177_0" localSheetId="4">UPPER(#REF!)</definedName>
    <definedName name="SHARED_FORMULA_29_177_29_177_0" localSheetId="2">UPPER(#REF!)</definedName>
    <definedName name="SHARED_FORMULA_29_177_29_177_0">UPPER(#REF!)</definedName>
    <definedName name="SHARED_FORMULA_6_103_6_103_3" localSheetId="8">SUM(#REF!)</definedName>
    <definedName name="SHARED_FORMULA_6_103_6_103_3" localSheetId="6">SUM(#REF!)</definedName>
    <definedName name="SHARED_FORMULA_6_103_6_103_3" localSheetId="1">SUM(#REF!)</definedName>
    <definedName name="SHARED_FORMULA_6_103_6_103_3" localSheetId="3">SUM(#REF!)</definedName>
    <definedName name="SHARED_FORMULA_6_103_6_103_3" localSheetId="5">SUM(#REF!)</definedName>
    <definedName name="SHARED_FORMULA_6_103_6_103_3" localSheetId="4">SUM(#REF!)</definedName>
    <definedName name="SHARED_FORMULA_6_103_6_103_3" localSheetId="2">SUM(#REF!)</definedName>
    <definedName name="SHARED_FORMULA_6_103_6_103_3">SUM(#REF!)</definedName>
    <definedName name="SHARED_FORMULA_6_124_6_124_3" localSheetId="8">SUM(#REF!)</definedName>
    <definedName name="SHARED_FORMULA_6_124_6_124_3" localSheetId="6">SUM(#REF!)</definedName>
    <definedName name="SHARED_FORMULA_6_124_6_124_3" localSheetId="1">SUM(#REF!)</definedName>
    <definedName name="SHARED_FORMULA_6_124_6_124_3" localSheetId="3">SUM(#REF!)</definedName>
    <definedName name="SHARED_FORMULA_6_124_6_124_3" localSheetId="5">SUM(#REF!)</definedName>
    <definedName name="SHARED_FORMULA_6_124_6_124_3" localSheetId="4">SUM(#REF!)</definedName>
    <definedName name="SHARED_FORMULA_6_124_6_124_3" localSheetId="2">SUM(#REF!)</definedName>
    <definedName name="SHARED_FORMULA_6_124_6_124_3">SUM(#REF!)</definedName>
    <definedName name="SHARED_FORMULA_6_134_6_134_3" localSheetId="8">SUM(#REF!)</definedName>
    <definedName name="SHARED_FORMULA_6_134_6_134_3" localSheetId="6">SUM(#REF!)</definedName>
    <definedName name="SHARED_FORMULA_6_134_6_134_3" localSheetId="1">SUM(#REF!)</definedName>
    <definedName name="SHARED_FORMULA_6_134_6_134_3" localSheetId="3">SUM(#REF!)</definedName>
    <definedName name="SHARED_FORMULA_6_134_6_134_3" localSheetId="5">SUM(#REF!)</definedName>
    <definedName name="SHARED_FORMULA_6_134_6_134_3" localSheetId="4">SUM(#REF!)</definedName>
    <definedName name="SHARED_FORMULA_6_134_6_134_3" localSheetId="2">SUM(#REF!)</definedName>
    <definedName name="SHARED_FORMULA_6_134_6_134_3">SUM(#REF!)</definedName>
    <definedName name="SHARED_FORMULA_6_152_6_152_3" localSheetId="8">SUM(#REF!)</definedName>
    <definedName name="SHARED_FORMULA_6_152_6_152_3" localSheetId="6">SUM(#REF!)</definedName>
    <definedName name="SHARED_FORMULA_6_152_6_152_3" localSheetId="1">SUM(#REF!)</definedName>
    <definedName name="SHARED_FORMULA_6_152_6_152_3" localSheetId="3">SUM(#REF!)</definedName>
    <definedName name="SHARED_FORMULA_6_152_6_152_3" localSheetId="5">SUM(#REF!)</definedName>
    <definedName name="SHARED_FORMULA_6_152_6_152_3" localSheetId="4">SUM(#REF!)</definedName>
    <definedName name="SHARED_FORMULA_6_152_6_152_3" localSheetId="2">SUM(#REF!)</definedName>
    <definedName name="SHARED_FORMULA_6_152_6_152_3">SUM(#REF!)</definedName>
    <definedName name="SHARED_FORMULA_6_162_6_162_3" localSheetId="8">SUM(#REF!)</definedName>
    <definedName name="SHARED_FORMULA_6_162_6_162_3" localSheetId="6">SUM(#REF!)</definedName>
    <definedName name="SHARED_FORMULA_6_162_6_162_3" localSheetId="1">SUM(#REF!)</definedName>
    <definedName name="SHARED_FORMULA_6_162_6_162_3" localSheetId="3">SUM(#REF!)</definedName>
    <definedName name="SHARED_FORMULA_6_162_6_162_3" localSheetId="5">SUM(#REF!)</definedName>
    <definedName name="SHARED_FORMULA_6_162_6_162_3" localSheetId="4">SUM(#REF!)</definedName>
    <definedName name="SHARED_FORMULA_6_162_6_162_3" localSheetId="2">SUM(#REF!)</definedName>
    <definedName name="SHARED_FORMULA_6_162_6_162_3">SUM(#REF!)</definedName>
    <definedName name="SHARED_FORMULA_6_176_6_176_3" localSheetId="8">SUM(#REF!)</definedName>
    <definedName name="SHARED_FORMULA_6_176_6_176_3" localSheetId="6">SUM(#REF!)</definedName>
    <definedName name="SHARED_FORMULA_6_176_6_176_3" localSheetId="1">SUM(#REF!)</definedName>
    <definedName name="SHARED_FORMULA_6_176_6_176_3" localSheetId="3">SUM(#REF!)</definedName>
    <definedName name="SHARED_FORMULA_6_176_6_176_3" localSheetId="5">SUM(#REF!)</definedName>
    <definedName name="SHARED_FORMULA_6_176_6_176_3" localSheetId="4">SUM(#REF!)</definedName>
    <definedName name="SHARED_FORMULA_6_176_6_176_3" localSheetId="2">SUM(#REF!)</definedName>
    <definedName name="SHARED_FORMULA_6_176_6_176_3">SUM(#REF!)</definedName>
    <definedName name="SHARED_FORMULA_6_20_6_20_3" localSheetId="8">SUM(#REF!)</definedName>
    <definedName name="SHARED_FORMULA_6_20_6_20_3" localSheetId="6">SUM(#REF!)</definedName>
    <definedName name="SHARED_FORMULA_6_20_6_20_3" localSheetId="1">SUM(#REF!)</definedName>
    <definedName name="SHARED_FORMULA_6_20_6_20_3" localSheetId="3">SUM(#REF!)</definedName>
    <definedName name="SHARED_FORMULA_6_20_6_20_3" localSheetId="5">SUM(#REF!)</definedName>
    <definedName name="SHARED_FORMULA_6_20_6_20_3" localSheetId="4">SUM(#REF!)</definedName>
    <definedName name="SHARED_FORMULA_6_20_6_20_3" localSheetId="2">SUM(#REF!)</definedName>
    <definedName name="SHARED_FORMULA_6_20_6_20_3">SUM(#REF!)</definedName>
    <definedName name="SHARED_FORMULA_6_44_6_44_3" localSheetId="8">SUM(#REF!)</definedName>
    <definedName name="SHARED_FORMULA_6_44_6_44_3" localSheetId="6">SUM(#REF!)</definedName>
    <definedName name="SHARED_FORMULA_6_44_6_44_3" localSheetId="1">SUM(#REF!)</definedName>
    <definedName name="SHARED_FORMULA_6_44_6_44_3" localSheetId="3">SUM(#REF!)</definedName>
    <definedName name="SHARED_FORMULA_6_44_6_44_3" localSheetId="5">SUM(#REF!)</definedName>
    <definedName name="SHARED_FORMULA_6_44_6_44_3" localSheetId="4">SUM(#REF!)</definedName>
    <definedName name="SHARED_FORMULA_6_44_6_44_3" localSheetId="2">SUM(#REF!)</definedName>
    <definedName name="SHARED_FORMULA_6_44_6_44_3">SUM(#REF!)</definedName>
    <definedName name="SHARED_FORMULA_6_60_6_60_3" localSheetId="8">SUM(#REF!)</definedName>
    <definedName name="SHARED_FORMULA_6_60_6_60_3" localSheetId="6">SUM(#REF!)</definedName>
    <definedName name="SHARED_FORMULA_6_60_6_60_3" localSheetId="1">SUM(#REF!)</definedName>
    <definedName name="SHARED_FORMULA_6_60_6_60_3" localSheetId="3">SUM(#REF!)</definedName>
    <definedName name="SHARED_FORMULA_6_60_6_60_3" localSheetId="5">SUM(#REF!)</definedName>
    <definedName name="SHARED_FORMULA_6_60_6_60_3" localSheetId="4">SUM(#REF!)</definedName>
    <definedName name="SHARED_FORMULA_6_60_6_60_3" localSheetId="2">SUM(#REF!)</definedName>
    <definedName name="SHARED_FORMULA_6_60_6_60_3">SUM(#REF!)</definedName>
    <definedName name="SHARED_FORMULA_6_69_6_69_3" localSheetId="8">SUM(#REF!)</definedName>
    <definedName name="SHARED_FORMULA_6_69_6_69_3" localSheetId="6">SUM(#REF!)</definedName>
    <definedName name="SHARED_FORMULA_6_69_6_69_3" localSheetId="1">SUM(#REF!)</definedName>
    <definedName name="SHARED_FORMULA_6_69_6_69_3" localSheetId="3">SUM(#REF!)</definedName>
    <definedName name="SHARED_FORMULA_6_69_6_69_3" localSheetId="5">SUM(#REF!)</definedName>
    <definedName name="SHARED_FORMULA_6_69_6_69_3" localSheetId="4">SUM(#REF!)</definedName>
    <definedName name="SHARED_FORMULA_6_69_6_69_3" localSheetId="2">SUM(#REF!)</definedName>
    <definedName name="SHARED_FORMULA_6_69_6_69_3">SUM(#REF!)</definedName>
    <definedName name="SHARED_FORMULA_6_80_6_80_3" localSheetId="8">SUM(#REF!)</definedName>
    <definedName name="SHARED_FORMULA_6_80_6_80_3" localSheetId="6">SUM(#REF!)</definedName>
    <definedName name="SHARED_FORMULA_6_80_6_80_3" localSheetId="1">SUM(#REF!)</definedName>
    <definedName name="SHARED_FORMULA_6_80_6_80_3" localSheetId="3">SUM(#REF!)</definedName>
    <definedName name="SHARED_FORMULA_6_80_6_80_3" localSheetId="5">SUM(#REF!)</definedName>
    <definedName name="SHARED_FORMULA_6_80_6_80_3" localSheetId="4">SUM(#REF!)</definedName>
    <definedName name="SHARED_FORMULA_6_80_6_80_3" localSheetId="2">SUM(#REF!)</definedName>
    <definedName name="SHARED_FORMULA_6_80_6_80_3">SUM(#REF!)</definedName>
    <definedName name="SHARED_FORMULA_6_95_6_95_3" localSheetId="8">SUM(#REF!)</definedName>
    <definedName name="SHARED_FORMULA_6_95_6_95_3" localSheetId="6">SUM(#REF!)</definedName>
    <definedName name="SHARED_FORMULA_6_95_6_95_3" localSheetId="1">SUM(#REF!)</definedName>
    <definedName name="SHARED_FORMULA_6_95_6_95_3" localSheetId="3">SUM(#REF!)</definedName>
    <definedName name="SHARED_FORMULA_6_95_6_95_3" localSheetId="5">SUM(#REF!)</definedName>
    <definedName name="SHARED_FORMULA_6_95_6_95_3" localSheetId="4">SUM(#REF!)</definedName>
    <definedName name="SHARED_FORMULA_6_95_6_95_3" localSheetId="2">SUM(#REF!)</definedName>
    <definedName name="SHARED_FORMULA_6_95_6_95_3">SUM(#REF!)</definedName>
    <definedName name="_xlnm.Print_Titles" localSheetId="6">'Cronograma RESUMO'!$1:$6</definedName>
    <definedName name="_xlnm.Print_Titles" localSheetId="1">'MEMORIAL DE CÁLCULO 1'!$1:$8</definedName>
    <definedName name="_xlnm.Print_Titles" localSheetId="3">'MEMORIAL DE CÁLCULO 2'!$1:$8</definedName>
    <definedName name="_xlnm.Print_Titles" localSheetId="5">'MEMORIAL DE CÁLCULO 3'!$1:$7</definedName>
    <definedName name="_xlnm.Print_Titles" localSheetId="4">'Planilha area externa'!$1:$10</definedName>
    <definedName name="_xlnm.Print_Titles" localSheetId="0">'Planilha salao multiplouso'!$1:$10</definedName>
    <definedName name="_xlnm.Print_Titles" localSheetId="2">'Planilha vestiario'!$1:$10</definedName>
  </definedNames>
  <calcPr calcId="152511"/>
</workbook>
</file>

<file path=xl/calcChain.xml><?xml version="1.0" encoding="utf-8"?>
<calcChain xmlns="http://schemas.openxmlformats.org/spreadsheetml/2006/main">
  <c r="D46" i="23" l="1"/>
  <c r="F138" i="15"/>
  <c r="F139" i="15" s="1"/>
  <c r="A45" i="23" l="1"/>
  <c r="A46" i="23"/>
  <c r="D56" i="22"/>
  <c r="B56" i="22" l="1"/>
  <c r="C56" i="22"/>
  <c r="D31" i="25" l="1"/>
  <c r="F81" i="16" s="1"/>
  <c r="F37" i="16"/>
  <c r="D21" i="25" s="1"/>
  <c r="B36" i="16"/>
  <c r="C36" i="16"/>
  <c r="D36" i="16"/>
  <c r="E36" i="16"/>
  <c r="B37" i="16"/>
  <c r="C37" i="16"/>
  <c r="D37" i="16"/>
  <c r="E37" i="16"/>
  <c r="G37" i="16"/>
  <c r="B38" i="16"/>
  <c r="C38" i="16"/>
  <c r="D38" i="16"/>
  <c r="E38" i="16"/>
  <c r="G38" i="16"/>
  <c r="B39" i="16"/>
  <c r="C39" i="16"/>
  <c r="D39" i="16"/>
  <c r="E39" i="16"/>
  <c r="G39" i="16"/>
  <c r="B40" i="16"/>
  <c r="C40" i="16"/>
  <c r="D40" i="16"/>
  <c r="E40" i="16"/>
  <c r="B41" i="16"/>
  <c r="C41" i="16"/>
  <c r="D41" i="16"/>
  <c r="E41" i="16"/>
  <c r="B42" i="16"/>
  <c r="C42" i="16"/>
  <c r="D42" i="16"/>
  <c r="E42" i="16"/>
  <c r="G42" i="16"/>
  <c r="D25" i="16"/>
  <c r="F50" i="15"/>
  <c r="D31" i="16"/>
  <c r="B32" i="16"/>
  <c r="C32" i="16"/>
  <c r="D32" i="16"/>
  <c r="E32" i="16"/>
  <c r="G32" i="16"/>
  <c r="B33" i="16"/>
  <c r="C33" i="16"/>
  <c r="D33" i="16"/>
  <c r="E33" i="16"/>
  <c r="G33" i="16"/>
  <c r="B34" i="16"/>
  <c r="C34" i="16"/>
  <c r="D34" i="16"/>
  <c r="E34" i="16"/>
  <c r="G34" i="16"/>
  <c r="B70" i="15"/>
  <c r="C70" i="15"/>
  <c r="D70" i="15"/>
  <c r="E70" i="15"/>
  <c r="G70" i="15"/>
  <c r="B69" i="15"/>
  <c r="C69" i="15"/>
  <c r="D69" i="15"/>
  <c r="E69" i="15"/>
  <c r="G69" i="15"/>
  <c r="F67" i="2"/>
  <c r="F68" i="2" s="1"/>
  <c r="B71" i="2"/>
  <c r="C71" i="2"/>
  <c r="D71" i="2"/>
  <c r="E71" i="2"/>
  <c r="G71" i="2"/>
  <c r="A48" i="22"/>
  <c r="D48" i="22"/>
  <c r="A49" i="22"/>
  <c r="D49" i="22"/>
  <c r="A50" i="22"/>
  <c r="D50" i="22"/>
  <c r="A51" i="22"/>
  <c r="D51" i="22"/>
  <c r="A52" i="22"/>
  <c r="D52" i="22"/>
  <c r="A47" i="22"/>
  <c r="A46" i="22"/>
  <c r="B133" i="2"/>
  <c r="C133" i="2"/>
  <c r="D133" i="2"/>
  <c r="B49" i="22" s="1"/>
  <c r="E133" i="2"/>
  <c r="C49" i="22"/>
  <c r="G133" i="2"/>
  <c r="F131" i="2"/>
  <c r="D47" i="22" s="1"/>
  <c r="D35" i="25"/>
  <c r="B18" i="23"/>
  <c r="C18" i="23"/>
  <c r="D18" i="23"/>
  <c r="D18" i="22"/>
  <c r="B18" i="22"/>
  <c r="C18" i="22"/>
  <c r="D30" i="25"/>
  <c r="A30" i="25"/>
  <c r="A33" i="25"/>
  <c r="A50" i="23"/>
  <c r="A49" i="23"/>
  <c r="A48" i="23"/>
  <c r="D57" i="22"/>
  <c r="D55" i="22"/>
  <c r="B54" i="22"/>
  <c r="B55" i="22"/>
  <c r="C55" i="22"/>
  <c r="B57" i="22"/>
  <c r="C57" i="22"/>
  <c r="D33" i="25"/>
  <c r="B55" i="23"/>
  <c r="C55" i="23"/>
  <c r="D55" i="23"/>
  <c r="D43" i="23"/>
  <c r="F112" i="15" s="1"/>
  <c r="D43" i="22"/>
  <c r="D65" i="22"/>
  <c r="A31" i="25"/>
  <c r="F35" i="15"/>
  <c r="F35" i="2"/>
  <c r="F24" i="2"/>
  <c r="F24" i="15"/>
  <c r="D34" i="25"/>
  <c r="A34" i="25"/>
  <c r="D21" i="23"/>
  <c r="B21" i="23"/>
  <c r="B21" i="22"/>
  <c r="D60" i="23"/>
  <c r="A60" i="23"/>
  <c r="D21" i="22"/>
  <c r="A45" i="22"/>
  <c r="A44" i="22"/>
  <c r="A43" i="22"/>
  <c r="D25" i="25"/>
  <c r="D24" i="25"/>
  <c r="A25" i="25"/>
  <c r="A24" i="25"/>
  <c r="G50" i="16"/>
  <c r="E50" i="16"/>
  <c r="C25" i="25" s="1"/>
  <c r="B50" i="16"/>
  <c r="C50" i="16"/>
  <c r="D50" i="16"/>
  <c r="B25" i="25" s="1"/>
  <c r="G49" i="16"/>
  <c r="E49" i="16"/>
  <c r="C24" i="25"/>
  <c r="D49" i="16"/>
  <c r="B24" i="25" s="1"/>
  <c r="C49" i="16"/>
  <c r="B49" i="16"/>
  <c r="A23" i="25"/>
  <c r="D42" i="23"/>
  <c r="F111" i="15" s="1"/>
  <c r="A43" i="23"/>
  <c r="A42" i="23"/>
  <c r="A41" i="23"/>
  <c r="F103" i="2"/>
  <c r="D45" i="22"/>
  <c r="F105" i="2" s="1"/>
  <c r="D44" i="22"/>
  <c r="F104" i="2"/>
  <c r="A42" i="22"/>
  <c r="D39" i="23"/>
  <c r="D32" i="25"/>
  <c r="A32" i="25"/>
  <c r="D29" i="25"/>
  <c r="A29" i="25"/>
  <c r="D28" i="25"/>
  <c r="A28" i="25"/>
  <c r="D10" i="25"/>
  <c r="A10" i="25"/>
  <c r="A31" i="23"/>
  <c r="A30" i="23"/>
  <c r="C27" i="23"/>
  <c r="B27" i="23"/>
  <c r="A30" i="22"/>
  <c r="A29" i="22"/>
  <c r="A65" i="22"/>
  <c r="D64" i="22"/>
  <c r="A64" i="22"/>
  <c r="A56" i="23"/>
  <c r="A61" i="22"/>
  <c r="D11" i="25"/>
  <c r="A11" i="25"/>
  <c r="D10" i="23"/>
  <c r="A10" i="23"/>
  <c r="B9" i="23"/>
  <c r="A9" i="23"/>
  <c r="A10" i="22"/>
  <c r="B9" i="22"/>
  <c r="A9" i="22"/>
  <c r="B34" i="23"/>
  <c r="C34" i="23"/>
  <c r="C35" i="22"/>
  <c r="B35" i="22"/>
  <c r="D35" i="22"/>
  <c r="F82" i="16"/>
  <c r="D56" i="23"/>
  <c r="D31" i="23"/>
  <c r="D34" i="23"/>
  <c r="D61" i="22"/>
  <c r="D27" i="23"/>
  <c r="D10" i="22"/>
  <c r="F43" i="2"/>
  <c r="D30" i="22"/>
  <c r="G76" i="16"/>
  <c r="F165" i="15"/>
  <c r="I203" i="2"/>
  <c r="I119" i="16"/>
  <c r="I121" i="16"/>
  <c r="I122" i="16"/>
  <c r="I123" i="16"/>
  <c r="I124" i="16"/>
  <c r="I199" i="15"/>
  <c r="I200" i="15"/>
  <c r="I201" i="15"/>
  <c r="I196" i="15"/>
  <c r="I198" i="15"/>
  <c r="B47" i="16"/>
  <c r="C47" i="16"/>
  <c r="D47" i="16"/>
  <c r="E47" i="16"/>
  <c r="G47" i="16"/>
  <c r="F121" i="2"/>
  <c r="D38" i="25"/>
  <c r="C38" i="25"/>
  <c r="B38" i="25"/>
  <c r="D37" i="25"/>
  <c r="C37" i="25"/>
  <c r="B37" i="25"/>
  <c r="B36" i="25"/>
  <c r="B27" i="25"/>
  <c r="C21" i="25"/>
  <c r="B21" i="25"/>
  <c r="B20" i="25"/>
  <c r="B19" i="25"/>
  <c r="C17" i="25"/>
  <c r="B17" i="25"/>
  <c r="D16" i="25"/>
  <c r="C16" i="25"/>
  <c r="B16" i="25"/>
  <c r="D15" i="25"/>
  <c r="C15" i="25"/>
  <c r="B15" i="25"/>
  <c r="D14" i="25"/>
  <c r="C14" i="25"/>
  <c r="B14" i="25"/>
  <c r="B13" i="25"/>
  <c r="D9" i="25"/>
  <c r="C9" i="25"/>
  <c r="B9" i="25"/>
  <c r="F25" i="16"/>
  <c r="D17" i="25"/>
  <c r="F61" i="16"/>
  <c r="G48" i="16"/>
  <c r="E48" i="16"/>
  <c r="D48" i="16"/>
  <c r="C48" i="16"/>
  <c r="B48" i="16"/>
  <c r="G100" i="2"/>
  <c r="E100" i="2"/>
  <c r="D100" i="2"/>
  <c r="C100" i="2"/>
  <c r="B100" i="2"/>
  <c r="F60" i="16"/>
  <c r="F58" i="16"/>
  <c r="G25" i="16"/>
  <c r="E25" i="16"/>
  <c r="C25" i="16"/>
  <c r="B25" i="16"/>
  <c r="G80" i="15"/>
  <c r="E80" i="15"/>
  <c r="D80" i="15"/>
  <c r="C80" i="15"/>
  <c r="B80" i="15"/>
  <c r="A5" i="2"/>
  <c r="E76" i="15"/>
  <c r="D76" i="15"/>
  <c r="C76" i="15"/>
  <c r="B76" i="15"/>
  <c r="E77" i="2"/>
  <c r="D77" i="2"/>
  <c r="C77" i="2"/>
  <c r="B77" i="2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97" i="2"/>
  <c r="B98" i="2"/>
  <c r="B99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G124" i="15"/>
  <c r="E124" i="15"/>
  <c r="D124" i="15"/>
  <c r="C124" i="15"/>
  <c r="G123" i="15"/>
  <c r="E123" i="15"/>
  <c r="D123" i="15"/>
  <c r="C123" i="15"/>
  <c r="G118" i="2"/>
  <c r="E118" i="2"/>
  <c r="D118" i="2"/>
  <c r="C118" i="2"/>
  <c r="G125" i="15"/>
  <c r="E125" i="15"/>
  <c r="D125" i="15"/>
  <c r="C125" i="15"/>
  <c r="G119" i="2"/>
  <c r="E119" i="2"/>
  <c r="D119" i="2"/>
  <c r="C119" i="2"/>
  <c r="E68" i="2"/>
  <c r="D68" i="2"/>
  <c r="C68" i="2"/>
  <c r="B68" i="2"/>
  <c r="E67" i="2"/>
  <c r="D67" i="2"/>
  <c r="C67" i="2"/>
  <c r="B67" i="2"/>
  <c r="G90" i="15"/>
  <c r="E90" i="15"/>
  <c r="D90" i="15"/>
  <c r="C90" i="15"/>
  <c r="B90" i="15"/>
  <c r="G83" i="2"/>
  <c r="E83" i="2"/>
  <c r="D83" i="2"/>
  <c r="C83" i="2"/>
  <c r="B83" i="2"/>
  <c r="G61" i="16"/>
  <c r="E61" i="16"/>
  <c r="D61" i="16"/>
  <c r="C61" i="16"/>
  <c r="B61" i="16"/>
  <c r="G60" i="16"/>
  <c r="E60" i="16"/>
  <c r="D60" i="16"/>
  <c r="C60" i="16"/>
  <c r="B60" i="16"/>
  <c r="G59" i="16"/>
  <c r="E59" i="16"/>
  <c r="D59" i="16"/>
  <c r="C59" i="16"/>
  <c r="B59" i="16"/>
  <c r="G58" i="16"/>
  <c r="E58" i="16"/>
  <c r="D58" i="16"/>
  <c r="C58" i="16"/>
  <c r="B58" i="16"/>
  <c r="G57" i="16"/>
  <c r="E57" i="16"/>
  <c r="D57" i="16"/>
  <c r="C57" i="16"/>
  <c r="B57" i="16"/>
  <c r="G121" i="2"/>
  <c r="E121" i="2"/>
  <c r="D121" i="2"/>
  <c r="C121" i="2"/>
  <c r="G110" i="15"/>
  <c r="E110" i="15"/>
  <c r="D110" i="15"/>
  <c r="C110" i="15"/>
  <c r="G102" i="2"/>
  <c r="E102" i="2"/>
  <c r="D102" i="2"/>
  <c r="C102" i="2"/>
  <c r="G54" i="16"/>
  <c r="E54" i="16"/>
  <c r="D54" i="16"/>
  <c r="C54" i="16"/>
  <c r="B54" i="16"/>
  <c r="G118" i="15"/>
  <c r="E118" i="15"/>
  <c r="D118" i="15"/>
  <c r="C118" i="15"/>
  <c r="G129" i="2"/>
  <c r="E129" i="2"/>
  <c r="D129" i="2"/>
  <c r="C129" i="2"/>
  <c r="G67" i="2"/>
  <c r="G76" i="15"/>
  <c r="G77" i="2"/>
  <c r="D40" i="22"/>
  <c r="D59" i="23"/>
  <c r="C59" i="23"/>
  <c r="B59" i="23"/>
  <c r="B58" i="23"/>
  <c r="D54" i="23"/>
  <c r="C54" i="23"/>
  <c r="B54" i="23"/>
  <c r="B53" i="23"/>
  <c r="C39" i="23"/>
  <c r="B39" i="23"/>
  <c r="B38" i="23"/>
  <c r="B37" i="23"/>
  <c r="D35" i="23"/>
  <c r="C35" i="23"/>
  <c r="B35" i="23"/>
  <c r="B33" i="23"/>
  <c r="D28" i="23"/>
  <c r="C28" i="23"/>
  <c r="B28" i="23"/>
  <c r="D26" i="23"/>
  <c r="D25" i="23"/>
  <c r="D24" i="23"/>
  <c r="C24" i="23"/>
  <c r="B24" i="23"/>
  <c r="B23" i="23"/>
  <c r="D20" i="23"/>
  <c r="C20" i="23"/>
  <c r="B20" i="23"/>
  <c r="D19" i="23"/>
  <c r="C19" i="23"/>
  <c r="B19" i="23"/>
  <c r="D17" i="23"/>
  <c r="C17" i="23"/>
  <c r="B17" i="23"/>
  <c r="D16" i="23"/>
  <c r="C16" i="23"/>
  <c r="B16" i="23"/>
  <c r="D15" i="23"/>
  <c r="C15" i="23"/>
  <c r="B15" i="23"/>
  <c r="D14" i="23"/>
  <c r="C14" i="23"/>
  <c r="B14" i="23"/>
  <c r="D13" i="23"/>
  <c r="C13" i="23"/>
  <c r="B13" i="23"/>
  <c r="B12" i="23"/>
  <c r="D66" i="22"/>
  <c r="C66" i="22"/>
  <c r="B66" i="22"/>
  <c r="B63" i="22"/>
  <c r="D60" i="22"/>
  <c r="C60" i="22"/>
  <c r="B60" i="22"/>
  <c r="B59" i="22"/>
  <c r="C40" i="22"/>
  <c r="B40" i="22"/>
  <c r="B39" i="22"/>
  <c r="B38" i="22"/>
  <c r="D36" i="22"/>
  <c r="C36" i="22"/>
  <c r="B36" i="22"/>
  <c r="D34" i="22"/>
  <c r="C34" i="22"/>
  <c r="B34" i="22"/>
  <c r="D33" i="22"/>
  <c r="C33" i="22"/>
  <c r="B33" i="22"/>
  <c r="B32" i="22"/>
  <c r="D27" i="22"/>
  <c r="C27" i="22"/>
  <c r="B27" i="22"/>
  <c r="D26" i="22"/>
  <c r="D25" i="22"/>
  <c r="D24" i="22"/>
  <c r="C24" i="22"/>
  <c r="B24" i="22"/>
  <c r="B23" i="22"/>
  <c r="C20" i="22"/>
  <c r="B20" i="22"/>
  <c r="C19" i="22"/>
  <c r="B19" i="22"/>
  <c r="C17" i="22"/>
  <c r="B17" i="22"/>
  <c r="D16" i="22"/>
  <c r="C16" i="22"/>
  <c r="B16" i="22"/>
  <c r="D15" i="22"/>
  <c r="C15" i="22"/>
  <c r="B15" i="22"/>
  <c r="C14" i="22"/>
  <c r="B14" i="22"/>
  <c r="D13" i="22"/>
  <c r="C13" i="22"/>
  <c r="B13" i="22"/>
  <c r="B12" i="22"/>
  <c r="AE17" i="6"/>
  <c r="AE19" i="6" s="1"/>
  <c r="AG15" i="6"/>
  <c r="C19" i="6"/>
  <c r="C17" i="6"/>
  <c r="C15" i="6"/>
  <c r="B19" i="6"/>
  <c r="B17" i="6"/>
  <c r="B15" i="6"/>
  <c r="F13" i="21"/>
  <c r="H13" i="21"/>
  <c r="J13" i="21" s="1"/>
  <c r="L13" i="21" s="1"/>
  <c r="N13" i="21" s="1"/>
  <c r="P13" i="21" s="1"/>
  <c r="R13" i="21" s="1"/>
  <c r="T13" i="21" s="1"/>
  <c r="F11" i="21"/>
  <c r="H11" i="21" s="1"/>
  <c r="J11" i="21" s="1"/>
  <c r="L11" i="21" s="1"/>
  <c r="N11" i="21"/>
  <c r="P11" i="21" s="1"/>
  <c r="R11" i="21" s="1"/>
  <c r="T11" i="21" s="1"/>
  <c r="F9" i="21"/>
  <c r="H9" i="21"/>
  <c r="J9" i="21" s="1"/>
  <c r="L9" i="21" s="1"/>
  <c r="N9" i="21" s="1"/>
  <c r="P9" i="21" s="1"/>
  <c r="R9" i="21" s="1"/>
  <c r="T9" i="21" s="1"/>
  <c r="AG16" i="6"/>
  <c r="F182" i="2"/>
  <c r="F178" i="2"/>
  <c r="F174" i="2"/>
  <c r="F173" i="2"/>
  <c r="F172" i="2"/>
  <c r="F171" i="2"/>
  <c r="F170" i="2"/>
  <c r="F169" i="2"/>
  <c r="F168" i="2"/>
  <c r="F164" i="2"/>
  <c r="F163" i="2"/>
  <c r="F162" i="2"/>
  <c r="F161" i="2"/>
  <c r="F160" i="2"/>
  <c r="F156" i="2"/>
  <c r="F155" i="2"/>
  <c r="F154" i="2"/>
  <c r="F150" i="2"/>
  <c r="F149" i="2"/>
  <c r="F148" i="2"/>
  <c r="F147" i="2"/>
  <c r="F143" i="2"/>
  <c r="F142" i="2"/>
  <c r="F141" i="2"/>
  <c r="F140" i="2"/>
  <c r="F84" i="2"/>
  <c r="F82" i="2"/>
  <c r="F81" i="2"/>
  <c r="F62" i="2"/>
  <c r="F58" i="2"/>
  <c r="F57" i="2"/>
  <c r="F56" i="2"/>
  <c r="F55" i="2"/>
  <c r="F54" i="2"/>
  <c r="F50" i="2"/>
  <c r="F49" i="2"/>
  <c r="F48" i="2"/>
  <c r="F47" i="2"/>
  <c r="F42" i="2"/>
  <c r="F38" i="2"/>
  <c r="F37" i="2"/>
  <c r="F36" i="2"/>
  <c r="F34" i="2"/>
  <c r="F25" i="2"/>
  <c r="F23" i="2"/>
  <c r="F19" i="2"/>
  <c r="F26" i="2"/>
  <c r="D17" i="22"/>
  <c r="F15" i="2"/>
  <c r="F14" i="2"/>
  <c r="F13" i="2"/>
  <c r="F12" i="2"/>
  <c r="F175" i="15"/>
  <c r="F171" i="15"/>
  <c r="F167" i="15"/>
  <c r="F166" i="15"/>
  <c r="F164" i="15"/>
  <c r="F160" i="15"/>
  <c r="F159" i="15"/>
  <c r="F158" i="15"/>
  <c r="F157" i="15"/>
  <c r="F156" i="15"/>
  <c r="F152" i="15"/>
  <c r="F151" i="15"/>
  <c r="F150" i="15"/>
  <c r="F146" i="15"/>
  <c r="D50" i="23"/>
  <c r="F145" i="15"/>
  <c r="F144" i="15"/>
  <c r="D49" i="23" s="1"/>
  <c r="F143" i="15"/>
  <c r="F97" i="15"/>
  <c r="F96" i="15"/>
  <c r="F95" i="15"/>
  <c r="F94" i="15"/>
  <c r="F93" i="15"/>
  <c r="F92" i="15"/>
  <c r="F91" i="15"/>
  <c r="F89" i="15"/>
  <c r="F88" i="15"/>
  <c r="F87" i="15"/>
  <c r="F86" i="15"/>
  <c r="F85" i="15"/>
  <c r="F83" i="15"/>
  <c r="F84" i="15"/>
  <c r="F82" i="15"/>
  <c r="F61" i="15"/>
  <c r="F60" i="15"/>
  <c r="F59" i="15"/>
  <c r="F55" i="15"/>
  <c r="F51" i="15"/>
  <c r="F49" i="15"/>
  <c r="F48" i="15"/>
  <c r="F44" i="15"/>
  <c r="F43" i="15"/>
  <c r="F42" i="15"/>
  <c r="F27" i="15"/>
  <c r="F26" i="15"/>
  <c r="F38" i="15"/>
  <c r="F37" i="15"/>
  <c r="F36" i="15"/>
  <c r="F34" i="15"/>
  <c r="F23" i="15"/>
  <c r="F20" i="15"/>
  <c r="F19" i="15"/>
  <c r="F15" i="15"/>
  <c r="F14" i="15"/>
  <c r="F13" i="15"/>
  <c r="F12" i="15"/>
  <c r="F20" i="16"/>
  <c r="G20" i="16"/>
  <c r="E20" i="16"/>
  <c r="C11" i="25"/>
  <c r="D20" i="16"/>
  <c r="B11" i="25" s="1"/>
  <c r="C20" i="16"/>
  <c r="B20" i="16"/>
  <c r="F98" i="16"/>
  <c r="F97" i="16"/>
  <c r="F93" i="16"/>
  <c r="F92" i="16"/>
  <c r="F90" i="16"/>
  <c r="F89" i="16"/>
  <c r="F88" i="16"/>
  <c r="F87" i="16"/>
  <c r="F86" i="16"/>
  <c r="F85" i="16"/>
  <c r="F84" i="16"/>
  <c r="F83" i="16"/>
  <c r="F80" i="16"/>
  <c r="F79" i="16"/>
  <c r="F78" i="16"/>
  <c r="F77" i="16"/>
  <c r="F76" i="16"/>
  <c r="F71" i="16"/>
  <c r="F70" i="16"/>
  <c r="F69" i="16"/>
  <c r="F67" i="16"/>
  <c r="F66" i="16"/>
  <c r="F27" i="16"/>
  <c r="F26" i="16"/>
  <c r="F24" i="16"/>
  <c r="F19" i="16"/>
  <c r="F18" i="16"/>
  <c r="F17" i="16"/>
  <c r="F16" i="16"/>
  <c r="F15" i="16"/>
  <c r="F14" i="16"/>
  <c r="F13" i="16"/>
  <c r="F12" i="16"/>
  <c r="G19" i="16"/>
  <c r="E19" i="16"/>
  <c r="D19" i="16"/>
  <c r="C19" i="16"/>
  <c r="B19" i="16"/>
  <c r="G18" i="16"/>
  <c r="E18" i="16"/>
  <c r="D18" i="16"/>
  <c r="C18" i="16"/>
  <c r="B18" i="16"/>
  <c r="E99" i="16"/>
  <c r="G98" i="16"/>
  <c r="E98" i="16"/>
  <c r="D98" i="16"/>
  <c r="C98" i="16"/>
  <c r="B98" i="16"/>
  <c r="G97" i="16"/>
  <c r="E97" i="16"/>
  <c r="D97" i="16"/>
  <c r="C97" i="16"/>
  <c r="B97" i="16"/>
  <c r="D96" i="16"/>
  <c r="E94" i="16"/>
  <c r="E93" i="16"/>
  <c r="D93" i="16"/>
  <c r="C93" i="16"/>
  <c r="B93" i="16"/>
  <c r="E92" i="16"/>
  <c r="D92" i="16"/>
  <c r="C92" i="16"/>
  <c r="B92" i="16"/>
  <c r="D91" i="16"/>
  <c r="G89" i="16"/>
  <c r="E89" i="16"/>
  <c r="D89" i="16"/>
  <c r="C89" i="16"/>
  <c r="B89" i="16"/>
  <c r="E76" i="16"/>
  <c r="C28" i="25"/>
  <c r="D76" i="16"/>
  <c r="B28" i="25" s="1"/>
  <c r="C76" i="16"/>
  <c r="B76" i="16"/>
  <c r="D75" i="16"/>
  <c r="D74" i="16"/>
  <c r="E72" i="16"/>
  <c r="G71" i="16"/>
  <c r="E71" i="16"/>
  <c r="D71" i="16"/>
  <c r="C71" i="16"/>
  <c r="B71" i="16"/>
  <c r="G70" i="16"/>
  <c r="E70" i="16"/>
  <c r="D70" i="16"/>
  <c r="C70" i="16"/>
  <c r="B70" i="16"/>
  <c r="G69" i="16"/>
  <c r="E69" i="16"/>
  <c r="D69" i="16"/>
  <c r="C69" i="16"/>
  <c r="B69" i="16"/>
  <c r="D68" i="16"/>
  <c r="G67" i="16"/>
  <c r="E67" i="16"/>
  <c r="D67" i="16"/>
  <c r="C67" i="16"/>
  <c r="B67" i="16"/>
  <c r="G66" i="16"/>
  <c r="E66" i="16"/>
  <c r="D66" i="16"/>
  <c r="C66" i="16"/>
  <c r="B66" i="16"/>
  <c r="D65" i="16"/>
  <c r="E63" i="16"/>
  <c r="G62" i="16"/>
  <c r="E62" i="16"/>
  <c r="D62" i="16"/>
  <c r="C62" i="16"/>
  <c r="B62" i="16"/>
  <c r="G56" i="16"/>
  <c r="E56" i="16"/>
  <c r="D56" i="16"/>
  <c r="C56" i="16"/>
  <c r="B56" i="16"/>
  <c r="G55" i="16"/>
  <c r="E55" i="16"/>
  <c r="D55" i="16"/>
  <c r="C55" i="16"/>
  <c r="B55" i="16"/>
  <c r="G53" i="16"/>
  <c r="E53" i="16"/>
  <c r="D53" i="16"/>
  <c r="C53" i="16"/>
  <c r="B53" i="16"/>
  <c r="G52" i="16"/>
  <c r="E52" i="16"/>
  <c r="D52" i="16"/>
  <c r="C52" i="16"/>
  <c r="B52" i="16"/>
  <c r="G51" i="16"/>
  <c r="E51" i="16"/>
  <c r="D51" i="16"/>
  <c r="C51" i="16"/>
  <c r="B51" i="16"/>
  <c r="D46" i="16"/>
  <c r="D45" i="16"/>
  <c r="B23" i="25" s="1"/>
  <c r="E43" i="16"/>
  <c r="D35" i="16"/>
  <c r="D30" i="16"/>
  <c r="E28" i="16"/>
  <c r="G27" i="16"/>
  <c r="E27" i="16"/>
  <c r="D27" i="16"/>
  <c r="C27" i="16"/>
  <c r="B27" i="16"/>
  <c r="G26" i="16"/>
  <c r="E26" i="16"/>
  <c r="D26" i="16"/>
  <c r="C26" i="16"/>
  <c r="B26" i="16"/>
  <c r="G24" i="16"/>
  <c r="E24" i="16"/>
  <c r="D24" i="16"/>
  <c r="C24" i="16"/>
  <c r="B24" i="16"/>
  <c r="D23" i="16"/>
  <c r="E21" i="16"/>
  <c r="G17" i="16"/>
  <c r="E17" i="16"/>
  <c r="C10" i="25" s="1"/>
  <c r="D17" i="16"/>
  <c r="B10" i="25" s="1"/>
  <c r="C17" i="16"/>
  <c r="B17" i="16"/>
  <c r="G16" i="16"/>
  <c r="E16" i="16"/>
  <c r="D16" i="16"/>
  <c r="C16" i="16"/>
  <c r="B16" i="16"/>
  <c r="G15" i="16"/>
  <c r="E15" i="16"/>
  <c r="D15" i="16"/>
  <c r="C15" i="16"/>
  <c r="B15" i="16"/>
  <c r="G14" i="16"/>
  <c r="E14" i="16"/>
  <c r="D14" i="16"/>
  <c r="C14" i="16"/>
  <c r="B14" i="16"/>
  <c r="G13" i="16"/>
  <c r="E13" i="16"/>
  <c r="D13" i="16"/>
  <c r="C13" i="16"/>
  <c r="B13" i="16"/>
  <c r="G12" i="16"/>
  <c r="E12" i="16"/>
  <c r="D12" i="16"/>
  <c r="C12" i="16"/>
  <c r="B12" i="16"/>
  <c r="E176" i="15"/>
  <c r="G175" i="15"/>
  <c r="E175" i="15"/>
  <c r="D175" i="15"/>
  <c r="C175" i="15"/>
  <c r="B175" i="15"/>
  <c r="D174" i="15"/>
  <c r="E172" i="15"/>
  <c r="G171" i="15"/>
  <c r="E171" i="15"/>
  <c r="D171" i="15"/>
  <c r="C171" i="15"/>
  <c r="B171" i="15"/>
  <c r="D170" i="15"/>
  <c r="E168" i="15"/>
  <c r="G167" i="15"/>
  <c r="E167" i="15"/>
  <c r="D167" i="15"/>
  <c r="C167" i="15"/>
  <c r="B167" i="15"/>
  <c r="G166" i="15"/>
  <c r="E166" i="15"/>
  <c r="D166" i="15"/>
  <c r="C166" i="15"/>
  <c r="B166" i="15"/>
  <c r="G165" i="15"/>
  <c r="E165" i="15"/>
  <c r="C60" i="23" s="1"/>
  <c r="D165" i="15"/>
  <c r="B60" i="23"/>
  <c r="C165" i="15"/>
  <c r="B165" i="15"/>
  <c r="G164" i="15"/>
  <c r="E164" i="15"/>
  <c r="D164" i="15"/>
  <c r="C164" i="15"/>
  <c r="B164" i="15"/>
  <c r="D163" i="15"/>
  <c r="E161" i="15"/>
  <c r="G160" i="15"/>
  <c r="E160" i="15"/>
  <c r="D160" i="15"/>
  <c r="C160" i="15"/>
  <c r="B160" i="15"/>
  <c r="E159" i="15"/>
  <c r="D159" i="15"/>
  <c r="C159" i="15"/>
  <c r="B159" i="15"/>
  <c r="G158" i="15"/>
  <c r="E158" i="15"/>
  <c r="D158" i="15"/>
  <c r="C158" i="15"/>
  <c r="B158" i="15"/>
  <c r="G157" i="15"/>
  <c r="E157" i="15"/>
  <c r="D157" i="15"/>
  <c r="C157" i="15"/>
  <c r="B157" i="15"/>
  <c r="G156" i="15"/>
  <c r="E156" i="15"/>
  <c r="D156" i="15"/>
  <c r="C156" i="15"/>
  <c r="B156" i="15"/>
  <c r="D155" i="15"/>
  <c r="E153" i="15"/>
  <c r="G152" i="15"/>
  <c r="E152" i="15"/>
  <c r="C56" i="23" s="1"/>
  <c r="D152" i="15"/>
  <c r="B56" i="23"/>
  <c r="C152" i="15"/>
  <c r="B152" i="15"/>
  <c r="G151" i="15"/>
  <c r="E151" i="15"/>
  <c r="D151" i="15"/>
  <c r="C151" i="15"/>
  <c r="B151" i="15"/>
  <c r="G150" i="15"/>
  <c r="E150" i="15"/>
  <c r="D150" i="15"/>
  <c r="C150" i="15"/>
  <c r="B150" i="15"/>
  <c r="D149" i="15"/>
  <c r="E147" i="15"/>
  <c r="G146" i="15"/>
  <c r="E146" i="15"/>
  <c r="C50" i="23" s="1"/>
  <c r="D146" i="15"/>
  <c r="B50" i="23" s="1"/>
  <c r="C146" i="15"/>
  <c r="B146" i="15"/>
  <c r="G144" i="15"/>
  <c r="E144" i="15"/>
  <c r="C49" i="23" s="1"/>
  <c r="D144" i="15"/>
  <c r="B49" i="23" s="1"/>
  <c r="C144" i="15"/>
  <c r="B144" i="15"/>
  <c r="D142" i="15"/>
  <c r="B48" i="23" s="1"/>
  <c r="E140" i="15"/>
  <c r="G139" i="15"/>
  <c r="E139" i="15"/>
  <c r="C46" i="23" s="1"/>
  <c r="D139" i="15"/>
  <c r="B46" i="23" s="1"/>
  <c r="C139" i="15"/>
  <c r="B139" i="15"/>
  <c r="G138" i="15"/>
  <c r="E138" i="15"/>
  <c r="D138" i="15"/>
  <c r="C138" i="15"/>
  <c r="B138" i="15"/>
  <c r="D137" i="15"/>
  <c r="B45" i="23" s="1"/>
  <c r="E135" i="15"/>
  <c r="G134" i="15"/>
  <c r="E134" i="15"/>
  <c r="D134" i="15"/>
  <c r="C134" i="15"/>
  <c r="B134" i="15"/>
  <c r="G133" i="15"/>
  <c r="E133" i="15"/>
  <c r="D133" i="15"/>
  <c r="C133" i="15"/>
  <c r="B133" i="15"/>
  <c r="G132" i="15"/>
  <c r="E132" i="15"/>
  <c r="D132" i="15"/>
  <c r="C132" i="15"/>
  <c r="B132" i="15"/>
  <c r="G131" i="15"/>
  <c r="E131" i="15"/>
  <c r="D131" i="15"/>
  <c r="C131" i="15"/>
  <c r="B131" i="15"/>
  <c r="G130" i="15"/>
  <c r="E130" i="15"/>
  <c r="D130" i="15"/>
  <c r="C130" i="15"/>
  <c r="B130" i="15"/>
  <c r="G129" i="15"/>
  <c r="E129" i="15"/>
  <c r="D129" i="15"/>
  <c r="C129" i="15"/>
  <c r="B129" i="15"/>
  <c r="D128" i="15"/>
  <c r="G127" i="15"/>
  <c r="E127" i="15"/>
  <c r="D127" i="15"/>
  <c r="C127" i="15"/>
  <c r="G126" i="15"/>
  <c r="E126" i="15"/>
  <c r="D126" i="15"/>
  <c r="C126" i="15"/>
  <c r="G122" i="15"/>
  <c r="E122" i="15"/>
  <c r="D122" i="15"/>
  <c r="C122" i="15"/>
  <c r="G121" i="15"/>
  <c r="E121" i="15"/>
  <c r="D121" i="15"/>
  <c r="C121" i="15"/>
  <c r="G120" i="15"/>
  <c r="E120" i="15"/>
  <c r="D120" i="15"/>
  <c r="C120" i="15"/>
  <c r="G119" i="15"/>
  <c r="E119" i="15"/>
  <c r="D119" i="15"/>
  <c r="C119" i="15"/>
  <c r="G117" i="15"/>
  <c r="E117" i="15"/>
  <c r="D117" i="15"/>
  <c r="C117" i="15"/>
  <c r="G116" i="15"/>
  <c r="E116" i="15"/>
  <c r="D116" i="15"/>
  <c r="C116" i="15"/>
  <c r="G115" i="15"/>
  <c r="E115" i="15"/>
  <c r="D115" i="15"/>
  <c r="C115" i="15"/>
  <c r="G114" i="15"/>
  <c r="E114" i="15"/>
  <c r="D114" i="15"/>
  <c r="C114" i="15"/>
  <c r="G113" i="15"/>
  <c r="E113" i="15"/>
  <c r="D113" i="15"/>
  <c r="C113" i="15"/>
  <c r="G112" i="15"/>
  <c r="E112" i="15"/>
  <c r="C43" i="23"/>
  <c r="D112" i="15"/>
  <c r="B43" i="23" s="1"/>
  <c r="C112" i="15"/>
  <c r="G111" i="15"/>
  <c r="E111" i="15"/>
  <c r="C42" i="23" s="1"/>
  <c r="D111" i="15"/>
  <c r="B42" i="23" s="1"/>
  <c r="C111" i="15"/>
  <c r="G109" i="15"/>
  <c r="E109" i="15"/>
  <c r="D109" i="15"/>
  <c r="C109" i="15"/>
  <c r="G108" i="15"/>
  <c r="E108" i="15"/>
  <c r="D108" i="15"/>
  <c r="C108" i="15"/>
  <c r="G107" i="15"/>
  <c r="E107" i="15"/>
  <c r="D107" i="15"/>
  <c r="C107" i="15"/>
  <c r="D106" i="15"/>
  <c r="D105" i="15"/>
  <c r="B41" i="23" s="1"/>
  <c r="E103" i="15"/>
  <c r="G102" i="15"/>
  <c r="E102" i="15"/>
  <c r="D102" i="15"/>
  <c r="C102" i="15"/>
  <c r="B102" i="15"/>
  <c r="G101" i="15"/>
  <c r="D101" i="15"/>
  <c r="B101" i="15"/>
  <c r="G100" i="15"/>
  <c r="E100" i="15"/>
  <c r="D100" i="15"/>
  <c r="C100" i="15"/>
  <c r="B100" i="15"/>
  <c r="G99" i="15"/>
  <c r="E99" i="15"/>
  <c r="D99" i="15"/>
  <c r="C99" i="15"/>
  <c r="B99" i="15"/>
  <c r="D98" i="15"/>
  <c r="G97" i="15"/>
  <c r="E97" i="15"/>
  <c r="D97" i="15"/>
  <c r="C97" i="15"/>
  <c r="B97" i="15"/>
  <c r="G96" i="15"/>
  <c r="E96" i="15"/>
  <c r="D96" i="15"/>
  <c r="C96" i="15"/>
  <c r="B96" i="15"/>
  <c r="G95" i="15"/>
  <c r="E95" i="15"/>
  <c r="D95" i="15"/>
  <c r="C95" i="15"/>
  <c r="B95" i="15"/>
  <c r="G94" i="15"/>
  <c r="E94" i="15"/>
  <c r="D94" i="15"/>
  <c r="C94" i="15"/>
  <c r="B94" i="15"/>
  <c r="G93" i="15"/>
  <c r="E93" i="15"/>
  <c r="D93" i="15"/>
  <c r="C93" i="15"/>
  <c r="B93" i="15"/>
  <c r="G92" i="15"/>
  <c r="E92" i="15"/>
  <c r="D92" i="15"/>
  <c r="C92" i="15"/>
  <c r="B92" i="15"/>
  <c r="G91" i="15"/>
  <c r="E91" i="15"/>
  <c r="D91" i="15"/>
  <c r="C91" i="15"/>
  <c r="B91" i="15"/>
  <c r="G89" i="15"/>
  <c r="E89" i="15"/>
  <c r="D89" i="15"/>
  <c r="C89" i="15"/>
  <c r="B89" i="15"/>
  <c r="G88" i="15"/>
  <c r="E88" i="15"/>
  <c r="D88" i="15"/>
  <c r="C88" i="15"/>
  <c r="B88" i="15"/>
  <c r="G87" i="15"/>
  <c r="E87" i="15"/>
  <c r="D87" i="15"/>
  <c r="C87" i="15"/>
  <c r="B87" i="15"/>
  <c r="G86" i="15"/>
  <c r="E86" i="15"/>
  <c r="D86" i="15"/>
  <c r="C86" i="15"/>
  <c r="B86" i="15"/>
  <c r="G85" i="15"/>
  <c r="E85" i="15"/>
  <c r="D85" i="15"/>
  <c r="C85" i="15"/>
  <c r="B85" i="15"/>
  <c r="G84" i="15"/>
  <c r="E84" i="15"/>
  <c r="D84" i="15"/>
  <c r="C84" i="15"/>
  <c r="B84" i="15"/>
  <c r="G83" i="15"/>
  <c r="E83" i="15"/>
  <c r="D83" i="15"/>
  <c r="C83" i="15"/>
  <c r="B83" i="15"/>
  <c r="G82" i="15"/>
  <c r="E82" i="15"/>
  <c r="D82" i="15"/>
  <c r="C82" i="15"/>
  <c r="B82" i="15"/>
  <c r="D81" i="15"/>
  <c r="E79" i="15"/>
  <c r="D79" i="15"/>
  <c r="C79" i="15"/>
  <c r="B79" i="15"/>
  <c r="E78" i="15"/>
  <c r="D78" i="15"/>
  <c r="C78" i="15"/>
  <c r="B78" i="15"/>
  <c r="E77" i="15"/>
  <c r="D77" i="15"/>
  <c r="C77" i="15"/>
  <c r="B77" i="15"/>
  <c r="G75" i="15"/>
  <c r="E75" i="15"/>
  <c r="D75" i="15"/>
  <c r="C75" i="15"/>
  <c r="B75" i="15"/>
  <c r="G74" i="15"/>
  <c r="E74" i="15"/>
  <c r="D74" i="15"/>
  <c r="C74" i="15"/>
  <c r="B74" i="15"/>
  <c r="G73" i="15"/>
  <c r="E73" i="15"/>
  <c r="D73" i="15"/>
  <c r="C73" i="15"/>
  <c r="B73" i="15"/>
  <c r="G72" i="15"/>
  <c r="E72" i="15"/>
  <c r="D72" i="15"/>
  <c r="C72" i="15"/>
  <c r="B72" i="15"/>
  <c r="D71" i="15"/>
  <c r="G68" i="15"/>
  <c r="E68" i="15"/>
  <c r="D68" i="15"/>
  <c r="C68" i="15"/>
  <c r="B68" i="15"/>
  <c r="E67" i="15"/>
  <c r="D67" i="15"/>
  <c r="C67" i="15"/>
  <c r="B67" i="15"/>
  <c r="E66" i="15"/>
  <c r="D66" i="15"/>
  <c r="C66" i="15"/>
  <c r="B66" i="15"/>
  <c r="D65" i="15"/>
  <c r="D64" i="15"/>
  <c r="E62" i="15"/>
  <c r="G61" i="15"/>
  <c r="E61" i="15"/>
  <c r="D61" i="15"/>
  <c r="C61" i="15"/>
  <c r="B61" i="15"/>
  <c r="G60" i="15"/>
  <c r="E60" i="15"/>
  <c r="D60" i="15"/>
  <c r="C60" i="15"/>
  <c r="B60" i="15"/>
  <c r="G59" i="15"/>
  <c r="E59" i="15"/>
  <c r="D59" i="15"/>
  <c r="C59" i="15"/>
  <c r="B59" i="15"/>
  <c r="D58" i="15"/>
  <c r="E56" i="15"/>
  <c r="G55" i="15"/>
  <c r="E55" i="15"/>
  <c r="D55" i="15"/>
  <c r="C55" i="15"/>
  <c r="B55" i="15"/>
  <c r="D54" i="15"/>
  <c r="E52" i="15"/>
  <c r="G51" i="15"/>
  <c r="E51" i="15"/>
  <c r="D51" i="15"/>
  <c r="C51" i="15"/>
  <c r="B51" i="15"/>
  <c r="G50" i="15"/>
  <c r="E50" i="15"/>
  <c r="D50" i="15"/>
  <c r="C50" i="15"/>
  <c r="B50" i="15"/>
  <c r="G49" i="15"/>
  <c r="E49" i="15"/>
  <c r="D49" i="15"/>
  <c r="C49" i="15"/>
  <c r="B49" i="15"/>
  <c r="G48" i="15"/>
  <c r="E48" i="15"/>
  <c r="D48" i="15"/>
  <c r="C48" i="15"/>
  <c r="B48" i="15"/>
  <c r="D47" i="15"/>
  <c r="E45" i="15"/>
  <c r="G44" i="15"/>
  <c r="E44" i="15"/>
  <c r="D44" i="15"/>
  <c r="C44" i="15"/>
  <c r="B44" i="15"/>
  <c r="G43" i="15"/>
  <c r="E43" i="15"/>
  <c r="C31" i="23" s="1"/>
  <c r="D43" i="15"/>
  <c r="B31" i="23"/>
  <c r="C43" i="15"/>
  <c r="B43" i="15"/>
  <c r="G42" i="15"/>
  <c r="E42" i="15"/>
  <c r="D42" i="15"/>
  <c r="C42" i="15"/>
  <c r="B42" i="15"/>
  <c r="D41" i="15"/>
  <c r="B30" i="23" s="1"/>
  <c r="E39" i="15"/>
  <c r="G38" i="15"/>
  <c r="E38" i="15"/>
  <c r="D38" i="15"/>
  <c r="C38" i="15"/>
  <c r="B38" i="15"/>
  <c r="G37" i="15"/>
  <c r="E37" i="15"/>
  <c r="D37" i="15"/>
  <c r="C37" i="15"/>
  <c r="B37" i="15"/>
  <c r="B35" i="15"/>
  <c r="G34" i="15"/>
  <c r="E34" i="15"/>
  <c r="D34" i="15"/>
  <c r="C34" i="15"/>
  <c r="B34" i="15"/>
  <c r="D33" i="15"/>
  <c r="E31" i="15"/>
  <c r="G30" i="15"/>
  <c r="D30" i="15"/>
  <c r="G29" i="15"/>
  <c r="E29" i="15"/>
  <c r="D29" i="15"/>
  <c r="C29" i="15"/>
  <c r="B29" i="15"/>
  <c r="G28" i="15"/>
  <c r="E28" i="15"/>
  <c r="D28" i="15"/>
  <c r="C28" i="15"/>
  <c r="B28" i="15"/>
  <c r="G27" i="15"/>
  <c r="E27" i="15"/>
  <c r="D27" i="15"/>
  <c r="C27" i="15"/>
  <c r="B27" i="15"/>
  <c r="G26" i="15"/>
  <c r="E26" i="15"/>
  <c r="D26" i="15"/>
  <c r="C26" i="15"/>
  <c r="B26" i="15"/>
  <c r="G25" i="15"/>
  <c r="E25" i="15"/>
  <c r="D25" i="15"/>
  <c r="C25" i="15"/>
  <c r="B25" i="15"/>
  <c r="G24" i="15"/>
  <c r="E24" i="15"/>
  <c r="D24" i="15"/>
  <c r="C24" i="15"/>
  <c r="B24" i="15"/>
  <c r="G23" i="15"/>
  <c r="E23" i="15"/>
  <c r="D23" i="15"/>
  <c r="C23" i="15"/>
  <c r="B23" i="15"/>
  <c r="G22" i="15"/>
  <c r="E22" i="15"/>
  <c r="D22" i="15"/>
  <c r="C22" i="15"/>
  <c r="B22" i="15"/>
  <c r="G21" i="15"/>
  <c r="E21" i="15"/>
  <c r="D21" i="15"/>
  <c r="C21" i="15"/>
  <c r="B21" i="15"/>
  <c r="G20" i="15"/>
  <c r="E20" i="15"/>
  <c r="D20" i="15"/>
  <c r="C20" i="15"/>
  <c r="B20" i="15"/>
  <c r="G19" i="15"/>
  <c r="E19" i="15"/>
  <c r="D19" i="15"/>
  <c r="C19" i="15"/>
  <c r="B19" i="15"/>
  <c r="D18" i="15"/>
  <c r="E16" i="15"/>
  <c r="G15" i="15"/>
  <c r="E15" i="15"/>
  <c r="C10" i="23"/>
  <c r="D15" i="15"/>
  <c r="B10" i="23" s="1"/>
  <c r="C15" i="15"/>
  <c r="B15" i="15"/>
  <c r="G14" i="15"/>
  <c r="E14" i="15"/>
  <c r="D14" i="15"/>
  <c r="C14" i="15"/>
  <c r="B14" i="15"/>
  <c r="G13" i="15"/>
  <c r="E13" i="15"/>
  <c r="D13" i="15"/>
  <c r="C13" i="15"/>
  <c r="B13" i="15"/>
  <c r="G12" i="15"/>
  <c r="E12" i="15"/>
  <c r="D12" i="15"/>
  <c r="C12" i="15"/>
  <c r="B12" i="15"/>
  <c r="F20" i="2"/>
  <c r="D14" i="22"/>
  <c r="F28" i="2"/>
  <c r="D19" i="22"/>
  <c r="F27" i="2"/>
  <c r="F30" i="2"/>
  <c r="F21" i="2"/>
  <c r="F22" i="2"/>
  <c r="F28" i="15"/>
  <c r="F21" i="15"/>
  <c r="F29" i="2"/>
  <c r="D20" i="22"/>
  <c r="F25" i="15"/>
  <c r="F22" i="15"/>
  <c r="F30" i="15"/>
  <c r="F29" i="15"/>
  <c r="G93" i="16"/>
  <c r="G92" i="16"/>
  <c r="G159" i="15"/>
  <c r="G41" i="16"/>
  <c r="G40" i="16"/>
  <c r="G36" i="16"/>
  <c r="G79" i="15"/>
  <c r="G78" i="15"/>
  <c r="G77" i="15"/>
  <c r="G67" i="15"/>
  <c r="G66" i="15"/>
  <c r="E183" i="2"/>
  <c r="E179" i="2"/>
  <c r="E175" i="2"/>
  <c r="E165" i="2"/>
  <c r="E157" i="2"/>
  <c r="E151" i="2"/>
  <c r="E144" i="2"/>
  <c r="E137" i="2"/>
  <c r="E93" i="2"/>
  <c r="E63" i="2"/>
  <c r="E59" i="2"/>
  <c r="E51" i="2"/>
  <c r="E44" i="2"/>
  <c r="E39" i="2"/>
  <c r="E31" i="2"/>
  <c r="E16" i="2"/>
  <c r="B13" i="2"/>
  <c r="C13" i="2"/>
  <c r="D13" i="2"/>
  <c r="E13" i="2"/>
  <c r="G13" i="2"/>
  <c r="B14" i="2"/>
  <c r="C14" i="2"/>
  <c r="D14" i="2"/>
  <c r="E14" i="2"/>
  <c r="G14" i="2"/>
  <c r="B15" i="2"/>
  <c r="C15" i="2"/>
  <c r="D15" i="2"/>
  <c r="B10" i="22" s="1"/>
  <c r="E15" i="2"/>
  <c r="C10" i="22" s="1"/>
  <c r="G15" i="2"/>
  <c r="D18" i="2"/>
  <c r="B19" i="2"/>
  <c r="C19" i="2"/>
  <c r="D19" i="2"/>
  <c r="E19" i="2"/>
  <c r="G19" i="2"/>
  <c r="B20" i="2"/>
  <c r="C20" i="2"/>
  <c r="D20" i="2"/>
  <c r="E20" i="2"/>
  <c r="G20" i="2"/>
  <c r="B21" i="2"/>
  <c r="C21" i="2"/>
  <c r="D21" i="2"/>
  <c r="E21" i="2"/>
  <c r="G21" i="2"/>
  <c r="B22" i="2"/>
  <c r="C22" i="2"/>
  <c r="D22" i="2"/>
  <c r="E22" i="2"/>
  <c r="G22" i="2"/>
  <c r="B23" i="2"/>
  <c r="C23" i="2"/>
  <c r="D23" i="2"/>
  <c r="E23" i="2"/>
  <c r="G23" i="2"/>
  <c r="B24" i="2"/>
  <c r="C24" i="2"/>
  <c r="D24" i="2"/>
  <c r="E24" i="2"/>
  <c r="G24" i="2"/>
  <c r="B25" i="2"/>
  <c r="C25" i="2"/>
  <c r="D25" i="2"/>
  <c r="E25" i="2"/>
  <c r="G25" i="2"/>
  <c r="B26" i="2"/>
  <c r="C26" i="2"/>
  <c r="D26" i="2"/>
  <c r="E26" i="2"/>
  <c r="G26" i="2"/>
  <c r="B27" i="2"/>
  <c r="C27" i="2"/>
  <c r="D27" i="2"/>
  <c r="E27" i="2"/>
  <c r="G27" i="2"/>
  <c r="B28" i="2"/>
  <c r="C28" i="2"/>
  <c r="D28" i="2"/>
  <c r="E28" i="2"/>
  <c r="G28" i="2"/>
  <c r="B29" i="2"/>
  <c r="C29" i="2"/>
  <c r="D29" i="2"/>
  <c r="E29" i="2"/>
  <c r="G29" i="2"/>
  <c r="D30" i="2"/>
  <c r="G30" i="2"/>
  <c r="D33" i="2"/>
  <c r="B34" i="2"/>
  <c r="C34" i="2"/>
  <c r="D34" i="2"/>
  <c r="E34" i="2"/>
  <c r="G34" i="2"/>
  <c r="B35" i="2"/>
  <c r="B37" i="2"/>
  <c r="C37" i="2"/>
  <c r="D37" i="2"/>
  <c r="E37" i="2"/>
  <c r="G37" i="2"/>
  <c r="B38" i="2"/>
  <c r="C38" i="2"/>
  <c r="D38" i="2"/>
  <c r="E38" i="2"/>
  <c r="G38" i="2"/>
  <c r="D41" i="2"/>
  <c r="B29" i="22" s="1"/>
  <c r="B42" i="2"/>
  <c r="C42" i="2"/>
  <c r="D42" i="2"/>
  <c r="E42" i="2"/>
  <c r="G42" i="2"/>
  <c r="B43" i="2"/>
  <c r="C43" i="2"/>
  <c r="D43" i="2"/>
  <c r="B30" i="22"/>
  <c r="E43" i="2"/>
  <c r="C30" i="22" s="1"/>
  <c r="G43" i="2"/>
  <c r="D46" i="2"/>
  <c r="B47" i="2"/>
  <c r="C47" i="2"/>
  <c r="D47" i="2"/>
  <c r="E47" i="2"/>
  <c r="G47" i="2"/>
  <c r="B48" i="2"/>
  <c r="C48" i="2"/>
  <c r="D48" i="2"/>
  <c r="E48" i="2"/>
  <c r="G48" i="2"/>
  <c r="B49" i="2"/>
  <c r="C49" i="2"/>
  <c r="D49" i="2"/>
  <c r="E49" i="2"/>
  <c r="G49" i="2"/>
  <c r="B50" i="2"/>
  <c r="C50" i="2"/>
  <c r="D50" i="2"/>
  <c r="E50" i="2"/>
  <c r="G50" i="2"/>
  <c r="D53" i="2"/>
  <c r="B54" i="2"/>
  <c r="C54" i="2"/>
  <c r="D54" i="2"/>
  <c r="E54" i="2"/>
  <c r="G54" i="2"/>
  <c r="B55" i="2"/>
  <c r="C55" i="2"/>
  <c r="D55" i="2"/>
  <c r="E55" i="2"/>
  <c r="G55" i="2"/>
  <c r="B56" i="2"/>
  <c r="C56" i="2"/>
  <c r="D56" i="2"/>
  <c r="E56" i="2"/>
  <c r="G56" i="2"/>
  <c r="B57" i="2"/>
  <c r="C57" i="2"/>
  <c r="D57" i="2"/>
  <c r="E57" i="2"/>
  <c r="G57" i="2"/>
  <c r="B58" i="2"/>
  <c r="C58" i="2"/>
  <c r="D58" i="2"/>
  <c r="E58" i="2"/>
  <c r="G58" i="2"/>
  <c r="D61" i="2"/>
  <c r="B62" i="2"/>
  <c r="C62" i="2"/>
  <c r="D62" i="2"/>
  <c r="E62" i="2"/>
  <c r="G62" i="2"/>
  <c r="D65" i="2"/>
  <c r="D66" i="2"/>
  <c r="B69" i="2"/>
  <c r="C69" i="2"/>
  <c r="D69" i="2"/>
  <c r="E69" i="2"/>
  <c r="B70" i="2"/>
  <c r="C70" i="2"/>
  <c r="D70" i="2"/>
  <c r="E70" i="2"/>
  <c r="G70" i="2"/>
  <c r="D72" i="2"/>
  <c r="B73" i="2"/>
  <c r="C73" i="2"/>
  <c r="D73" i="2"/>
  <c r="E73" i="2"/>
  <c r="G73" i="2"/>
  <c r="B74" i="2"/>
  <c r="C74" i="2"/>
  <c r="D74" i="2"/>
  <c r="E74" i="2"/>
  <c r="G74" i="2"/>
  <c r="B75" i="2"/>
  <c r="C75" i="2"/>
  <c r="D75" i="2"/>
  <c r="E75" i="2"/>
  <c r="G75" i="2"/>
  <c r="B76" i="2"/>
  <c r="C76" i="2"/>
  <c r="D76" i="2"/>
  <c r="E76" i="2"/>
  <c r="G76" i="2"/>
  <c r="B78" i="2"/>
  <c r="C78" i="2"/>
  <c r="D78" i="2"/>
  <c r="E78" i="2"/>
  <c r="B79" i="2"/>
  <c r="C79" i="2"/>
  <c r="D79" i="2"/>
  <c r="E79" i="2"/>
  <c r="D80" i="2"/>
  <c r="B81" i="2"/>
  <c r="C81" i="2"/>
  <c r="D81" i="2"/>
  <c r="E81" i="2"/>
  <c r="G81" i="2"/>
  <c r="B82" i="2"/>
  <c r="C82" i="2"/>
  <c r="D82" i="2"/>
  <c r="E82" i="2"/>
  <c r="G82" i="2"/>
  <c r="B84" i="2"/>
  <c r="C84" i="2"/>
  <c r="D84" i="2"/>
  <c r="E84" i="2"/>
  <c r="G84" i="2"/>
  <c r="D85" i="2"/>
  <c r="B86" i="2"/>
  <c r="C86" i="2"/>
  <c r="D86" i="2"/>
  <c r="E86" i="2"/>
  <c r="G86" i="2"/>
  <c r="B87" i="2"/>
  <c r="C87" i="2"/>
  <c r="D87" i="2"/>
  <c r="E87" i="2"/>
  <c r="G87" i="2"/>
  <c r="B88" i="2"/>
  <c r="C88" i="2"/>
  <c r="D88" i="2"/>
  <c r="E88" i="2"/>
  <c r="G88" i="2"/>
  <c r="B89" i="2"/>
  <c r="D89" i="2"/>
  <c r="G89" i="2"/>
  <c r="B90" i="2"/>
  <c r="C90" i="2"/>
  <c r="D90" i="2"/>
  <c r="E90" i="2"/>
  <c r="G90" i="2"/>
  <c r="B91" i="2"/>
  <c r="C91" i="2"/>
  <c r="D91" i="2"/>
  <c r="E91" i="2"/>
  <c r="G91" i="2"/>
  <c r="B92" i="2"/>
  <c r="C92" i="2"/>
  <c r="D92" i="2"/>
  <c r="E92" i="2"/>
  <c r="G92" i="2"/>
  <c r="D95" i="2"/>
  <c r="B42" i="22"/>
  <c r="D96" i="2"/>
  <c r="C97" i="2"/>
  <c r="D97" i="2"/>
  <c r="E97" i="2"/>
  <c r="G97" i="2"/>
  <c r="C98" i="2"/>
  <c r="D98" i="2"/>
  <c r="E98" i="2"/>
  <c r="G98" i="2"/>
  <c r="C99" i="2"/>
  <c r="D99" i="2"/>
  <c r="E99" i="2"/>
  <c r="G99" i="2"/>
  <c r="C101" i="2"/>
  <c r="D101" i="2"/>
  <c r="E101" i="2"/>
  <c r="G101" i="2"/>
  <c r="C103" i="2"/>
  <c r="D103" i="2"/>
  <c r="B43" i="22"/>
  <c r="E103" i="2"/>
  <c r="C43" i="22" s="1"/>
  <c r="G103" i="2"/>
  <c r="C104" i="2"/>
  <c r="D104" i="2"/>
  <c r="B44" i="22" s="1"/>
  <c r="E104" i="2"/>
  <c r="C44" i="22"/>
  <c r="G104" i="2"/>
  <c r="C105" i="2"/>
  <c r="D105" i="2"/>
  <c r="B45" i="22"/>
  <c r="E105" i="2"/>
  <c r="C45" i="22" s="1"/>
  <c r="G105" i="2"/>
  <c r="C106" i="2"/>
  <c r="D106" i="2"/>
  <c r="E106" i="2"/>
  <c r="G106" i="2"/>
  <c r="C107" i="2"/>
  <c r="D107" i="2"/>
  <c r="E107" i="2"/>
  <c r="G107" i="2"/>
  <c r="C108" i="2"/>
  <c r="D108" i="2"/>
  <c r="E108" i="2"/>
  <c r="G108" i="2"/>
  <c r="C109" i="2"/>
  <c r="D109" i="2"/>
  <c r="E109" i="2"/>
  <c r="G109" i="2"/>
  <c r="C110" i="2"/>
  <c r="D110" i="2"/>
  <c r="E110" i="2"/>
  <c r="G110" i="2"/>
  <c r="C111" i="2"/>
  <c r="D111" i="2"/>
  <c r="E111" i="2"/>
  <c r="G111" i="2"/>
  <c r="C112" i="2"/>
  <c r="D112" i="2"/>
  <c r="E112" i="2"/>
  <c r="G112" i="2"/>
  <c r="C113" i="2"/>
  <c r="D113" i="2"/>
  <c r="E113" i="2"/>
  <c r="G113" i="2"/>
  <c r="C114" i="2"/>
  <c r="D114" i="2"/>
  <c r="E114" i="2"/>
  <c r="G114" i="2"/>
  <c r="C115" i="2"/>
  <c r="D115" i="2"/>
  <c r="E115" i="2"/>
  <c r="G115" i="2"/>
  <c r="C116" i="2"/>
  <c r="D116" i="2"/>
  <c r="E116" i="2"/>
  <c r="G116" i="2"/>
  <c r="C117" i="2"/>
  <c r="D117" i="2"/>
  <c r="E117" i="2"/>
  <c r="G117" i="2"/>
  <c r="C120" i="2"/>
  <c r="D120" i="2"/>
  <c r="E120" i="2"/>
  <c r="G120" i="2"/>
  <c r="C122" i="2"/>
  <c r="D122" i="2"/>
  <c r="E122" i="2"/>
  <c r="G122" i="2"/>
  <c r="C123" i="2"/>
  <c r="D123" i="2"/>
  <c r="E123" i="2"/>
  <c r="G123" i="2"/>
  <c r="C124" i="2"/>
  <c r="D124" i="2"/>
  <c r="E124" i="2"/>
  <c r="G124" i="2"/>
  <c r="C125" i="2"/>
  <c r="D125" i="2"/>
  <c r="E125" i="2"/>
  <c r="G125" i="2"/>
  <c r="C126" i="2"/>
  <c r="D126" i="2"/>
  <c r="E126" i="2"/>
  <c r="G126" i="2"/>
  <c r="C127" i="2"/>
  <c r="D127" i="2"/>
  <c r="E127" i="2"/>
  <c r="G127" i="2"/>
  <c r="C128" i="2"/>
  <c r="D128" i="2"/>
  <c r="E128" i="2"/>
  <c r="G128" i="2"/>
  <c r="D130" i="2"/>
  <c r="B46" i="22"/>
  <c r="B131" i="2"/>
  <c r="C131" i="2"/>
  <c r="D131" i="2"/>
  <c r="B47" i="22"/>
  <c r="E131" i="2"/>
  <c r="C47" i="22" s="1"/>
  <c r="G131" i="2"/>
  <c r="B132" i="2"/>
  <c r="C132" i="2"/>
  <c r="D132" i="2"/>
  <c r="B48" i="22" s="1"/>
  <c r="E132" i="2"/>
  <c r="C48" i="22"/>
  <c r="G132" i="2"/>
  <c r="B134" i="2"/>
  <c r="C134" i="2"/>
  <c r="D134" i="2"/>
  <c r="B50" i="22" s="1"/>
  <c r="E134" i="2"/>
  <c r="C50" i="22" s="1"/>
  <c r="G134" i="2"/>
  <c r="B135" i="2"/>
  <c r="C135" i="2"/>
  <c r="D135" i="2"/>
  <c r="B51" i="22" s="1"/>
  <c r="E135" i="2"/>
  <c r="C51" i="22"/>
  <c r="G135" i="2"/>
  <c r="B136" i="2"/>
  <c r="C136" i="2"/>
  <c r="D136" i="2"/>
  <c r="B52" i="22" s="1"/>
  <c r="E136" i="2"/>
  <c r="C52" i="22" s="1"/>
  <c r="G136" i="2"/>
  <c r="D139" i="2"/>
  <c r="B140" i="2"/>
  <c r="C140" i="2"/>
  <c r="D140" i="2"/>
  <c r="E140" i="2"/>
  <c r="G140" i="2"/>
  <c r="B141" i="2"/>
  <c r="C141" i="2"/>
  <c r="D141" i="2"/>
  <c r="E141" i="2"/>
  <c r="G141" i="2"/>
  <c r="B142" i="2"/>
  <c r="C142" i="2"/>
  <c r="D142" i="2"/>
  <c r="E142" i="2"/>
  <c r="G142" i="2"/>
  <c r="B143" i="2"/>
  <c r="C143" i="2"/>
  <c r="D143" i="2"/>
  <c r="E143" i="2"/>
  <c r="G143" i="2"/>
  <c r="D146" i="2"/>
  <c r="B148" i="2"/>
  <c r="C148" i="2"/>
  <c r="D148" i="2"/>
  <c r="E148" i="2"/>
  <c r="G148" i="2"/>
  <c r="B150" i="2"/>
  <c r="C150" i="2"/>
  <c r="D150" i="2"/>
  <c r="E150" i="2"/>
  <c r="G150" i="2"/>
  <c r="D153" i="2"/>
  <c r="B154" i="2"/>
  <c r="C154" i="2"/>
  <c r="D154" i="2"/>
  <c r="E154" i="2"/>
  <c r="G154" i="2"/>
  <c r="B155" i="2"/>
  <c r="C155" i="2"/>
  <c r="D155" i="2"/>
  <c r="E155" i="2"/>
  <c r="G155" i="2"/>
  <c r="B156" i="2"/>
  <c r="C156" i="2"/>
  <c r="D156" i="2"/>
  <c r="B61" i="22" s="1"/>
  <c r="E156" i="2"/>
  <c r="C61" i="22" s="1"/>
  <c r="G156" i="2"/>
  <c r="D159" i="2"/>
  <c r="B160" i="2"/>
  <c r="C160" i="2"/>
  <c r="D160" i="2"/>
  <c r="E160" i="2"/>
  <c r="G160" i="2"/>
  <c r="B161" i="2"/>
  <c r="C161" i="2"/>
  <c r="D161" i="2"/>
  <c r="E161" i="2"/>
  <c r="G161" i="2"/>
  <c r="B162" i="2"/>
  <c r="C162" i="2"/>
  <c r="D162" i="2"/>
  <c r="E162" i="2"/>
  <c r="G162" i="2"/>
  <c r="B163" i="2"/>
  <c r="C163" i="2"/>
  <c r="D163" i="2"/>
  <c r="E163" i="2"/>
  <c r="G163" i="2"/>
  <c r="B164" i="2"/>
  <c r="C164" i="2"/>
  <c r="D164" i="2"/>
  <c r="E164" i="2"/>
  <c r="G164" i="2"/>
  <c r="D167" i="2"/>
  <c r="B168" i="2"/>
  <c r="C168" i="2"/>
  <c r="D168" i="2"/>
  <c r="B64" i="22" s="1"/>
  <c r="E168" i="2"/>
  <c r="C64" i="22" s="1"/>
  <c r="G168" i="2"/>
  <c r="B169" i="2"/>
  <c r="C169" i="2"/>
  <c r="D169" i="2"/>
  <c r="E169" i="2"/>
  <c r="G169" i="2"/>
  <c r="B170" i="2"/>
  <c r="C170" i="2"/>
  <c r="D170" i="2"/>
  <c r="B65" i="22" s="1"/>
  <c r="E170" i="2"/>
  <c r="C65" i="22" s="1"/>
  <c r="G170" i="2"/>
  <c r="B171" i="2"/>
  <c r="C171" i="2"/>
  <c r="D171" i="2"/>
  <c r="E171" i="2"/>
  <c r="G171" i="2"/>
  <c r="B172" i="2"/>
  <c r="C172" i="2"/>
  <c r="D172" i="2"/>
  <c r="E172" i="2"/>
  <c r="G172" i="2"/>
  <c r="B173" i="2"/>
  <c r="C173" i="2"/>
  <c r="D173" i="2"/>
  <c r="E173" i="2"/>
  <c r="G173" i="2"/>
  <c r="B174" i="2"/>
  <c r="C174" i="2"/>
  <c r="D174" i="2"/>
  <c r="E174" i="2"/>
  <c r="G174" i="2"/>
  <c r="D177" i="2"/>
  <c r="B178" i="2"/>
  <c r="C178" i="2"/>
  <c r="D178" i="2"/>
  <c r="E178" i="2"/>
  <c r="G178" i="2"/>
  <c r="D181" i="2"/>
  <c r="B182" i="2"/>
  <c r="C182" i="2"/>
  <c r="D182" i="2"/>
  <c r="E182" i="2"/>
  <c r="G182" i="2"/>
  <c r="G12" i="2"/>
  <c r="E12" i="2"/>
  <c r="D12" i="2"/>
  <c r="C12" i="2"/>
  <c r="B12" i="2"/>
  <c r="G90" i="16"/>
  <c r="D90" i="16"/>
  <c r="C90" i="16"/>
  <c r="B90" i="16"/>
  <c r="B88" i="16"/>
  <c r="C88" i="16"/>
  <c r="D88" i="16"/>
  <c r="E88" i="16"/>
  <c r="G88" i="16"/>
  <c r="G87" i="16"/>
  <c r="E87" i="16"/>
  <c r="D87" i="16"/>
  <c r="C87" i="16"/>
  <c r="B87" i="16"/>
  <c r="D86" i="16"/>
  <c r="B34" i="25" s="1"/>
  <c r="G86" i="16"/>
  <c r="B85" i="16"/>
  <c r="C85" i="16"/>
  <c r="D85" i="16"/>
  <c r="E85" i="16"/>
  <c r="B83" i="16"/>
  <c r="C83" i="16"/>
  <c r="D83" i="16"/>
  <c r="B33" i="25"/>
  <c r="E83" i="16"/>
  <c r="C33" i="25" s="1"/>
  <c r="B84" i="16"/>
  <c r="C84" i="16"/>
  <c r="D84" i="16"/>
  <c r="E84" i="16"/>
  <c r="G84" i="16"/>
  <c r="B82" i="16"/>
  <c r="C82" i="16"/>
  <c r="D82" i="16"/>
  <c r="B32" i="25"/>
  <c r="E82" i="16"/>
  <c r="C32" i="25" s="1"/>
  <c r="G82" i="16"/>
  <c r="B80" i="16"/>
  <c r="C80" i="16"/>
  <c r="D80" i="16"/>
  <c r="B30" i="25" s="1"/>
  <c r="E80" i="16"/>
  <c r="C30" i="25" s="1"/>
  <c r="G80" i="16"/>
  <c r="B81" i="16"/>
  <c r="C81" i="16"/>
  <c r="D81" i="16"/>
  <c r="B31" i="25" s="1"/>
  <c r="E81" i="16"/>
  <c r="C31" i="25" s="1"/>
  <c r="G81" i="16"/>
  <c r="B79" i="16"/>
  <c r="C79" i="16"/>
  <c r="D79" i="16"/>
  <c r="E79" i="16"/>
  <c r="B78" i="16"/>
  <c r="C78" i="16"/>
  <c r="D78" i="16"/>
  <c r="E78" i="16"/>
  <c r="E77" i="16"/>
  <c r="C29" i="25" s="1"/>
  <c r="D77" i="16"/>
  <c r="B29" i="25" s="1"/>
  <c r="C77" i="16"/>
  <c r="B77" i="16"/>
  <c r="E90" i="16"/>
  <c r="C35" i="25"/>
  <c r="G149" i="2"/>
  <c r="B149" i="2"/>
  <c r="G143" i="15"/>
  <c r="B145" i="15"/>
  <c r="D147" i="2"/>
  <c r="D143" i="15"/>
  <c r="C149" i="2"/>
  <c r="C145" i="15"/>
  <c r="E147" i="2"/>
  <c r="E143" i="15"/>
  <c r="B147" i="2"/>
  <c r="B143" i="15"/>
  <c r="G145" i="15"/>
  <c r="C89" i="2"/>
  <c r="G36" i="15"/>
  <c r="C26" i="23"/>
  <c r="D36" i="15"/>
  <c r="B36" i="15"/>
  <c r="G35" i="15"/>
  <c r="B25" i="23"/>
  <c r="E30" i="15"/>
  <c r="C21" i="23"/>
  <c r="C21" i="22"/>
  <c r="D35" i="2"/>
  <c r="B25" i="22"/>
  <c r="D35" i="15"/>
  <c r="E35" i="2"/>
  <c r="C25" i="23"/>
  <c r="C25" i="22"/>
  <c r="E35" i="15"/>
  <c r="B36" i="2"/>
  <c r="D36" i="2"/>
  <c r="B26" i="23"/>
  <c r="B26" i="22"/>
  <c r="C35" i="2"/>
  <c r="C35" i="15"/>
  <c r="E36" i="2"/>
  <c r="C26" i="22"/>
  <c r="E36" i="15"/>
  <c r="E89" i="2"/>
  <c r="E101" i="15"/>
  <c r="G79" i="2"/>
  <c r="G35" i="2"/>
  <c r="G78" i="2"/>
  <c r="C86" i="16"/>
  <c r="E86" i="16"/>
  <c r="C34" i="25" s="1"/>
  <c r="E30" i="2"/>
  <c r="G69" i="2"/>
  <c r="I204" i="2"/>
  <c r="I197" i="15" s="1"/>
  <c r="I202" i="2"/>
  <c r="I195" i="15" s="1"/>
  <c r="T21" i="6"/>
  <c r="Q21" i="6"/>
  <c r="P21" i="6"/>
  <c r="O24" i="6" s="1"/>
  <c r="AB41" i="6"/>
  <c r="AB28" i="6"/>
  <c r="AB27" i="6"/>
  <c r="AB26" i="6"/>
  <c r="AB25" i="6"/>
  <c r="AB24" i="6"/>
  <c r="AB23" i="6"/>
  <c r="AB22" i="6"/>
  <c r="AB21" i="6"/>
  <c r="AB20" i="6"/>
  <c r="I120" i="16" l="1"/>
  <c r="I118" i="16"/>
  <c r="I201" i="2"/>
  <c r="B30" i="15"/>
  <c r="B86" i="16"/>
  <c r="B30" i="2"/>
  <c r="G36" i="2"/>
  <c r="C101" i="15"/>
  <c r="C30" i="2"/>
  <c r="C30" i="15"/>
  <c r="C36" i="15"/>
  <c r="C36" i="2"/>
  <c r="C147" i="2"/>
  <c r="C143" i="15"/>
  <c r="G147" i="2"/>
  <c r="E149" i="2"/>
  <c r="E145" i="15"/>
  <c r="D149" i="2"/>
  <c r="D145" i="15"/>
  <c r="G78" i="16"/>
  <c r="G83" i="16"/>
  <c r="G68" i="2"/>
  <c r="G77" i="16"/>
  <c r="B35" i="25"/>
  <c r="G79" i="16"/>
  <c r="G85" i="16"/>
  <c r="A5" i="16"/>
  <c r="A5" i="15"/>
  <c r="I194" i="15" l="1"/>
  <c r="I204" i="15" s="1"/>
  <c r="E179" i="15" s="1"/>
  <c r="I117" i="16"/>
  <c r="I127" i="16" s="1"/>
  <c r="E102" i="16" s="1"/>
  <c r="H78" i="16" s="1"/>
  <c r="I78" i="16" s="1"/>
  <c r="I211" i="2"/>
  <c r="E186" i="2" s="1"/>
  <c r="H36" i="2" s="1"/>
  <c r="I36" i="2" s="1"/>
  <c r="H83" i="16" l="1"/>
  <c r="I83" i="16" s="1"/>
  <c r="H71" i="2"/>
  <c r="I71" i="2" s="1"/>
  <c r="H133" i="2"/>
  <c r="I133" i="2" s="1"/>
  <c r="H83" i="2"/>
  <c r="I83" i="2" s="1"/>
  <c r="H119" i="2"/>
  <c r="I119" i="2" s="1"/>
  <c r="H129" i="2"/>
  <c r="I129" i="2" s="1"/>
  <c r="H102" i="2"/>
  <c r="I102" i="2" s="1"/>
  <c r="H25" i="2"/>
  <c r="I25" i="2" s="1"/>
  <c r="H43" i="2"/>
  <c r="I43" i="2" s="1"/>
  <c r="H115" i="2"/>
  <c r="I115" i="2" s="1"/>
  <c r="H161" i="2"/>
  <c r="I161" i="2" s="1"/>
  <c r="H173" i="2"/>
  <c r="I173" i="2" s="1"/>
  <c r="H123" i="2"/>
  <c r="I123" i="2" s="1"/>
  <c r="H164" i="2"/>
  <c r="I164" i="2" s="1"/>
  <c r="H148" i="2"/>
  <c r="I148" i="2" s="1"/>
  <c r="H134" i="2"/>
  <c r="I134" i="2" s="1"/>
  <c r="H48" i="2"/>
  <c r="I48" i="2" s="1"/>
  <c r="H168" i="2"/>
  <c r="I168" i="2" s="1"/>
  <c r="H149" i="2"/>
  <c r="I149" i="2" s="1"/>
  <c r="H135" i="2"/>
  <c r="I135" i="2" s="1"/>
  <c r="H117" i="2"/>
  <c r="I117" i="2" s="1"/>
  <c r="H110" i="2"/>
  <c r="I110" i="2" s="1"/>
  <c r="H97" i="2"/>
  <c r="I97" i="2" s="1"/>
  <c r="H78" i="2"/>
  <c r="I78" i="2" s="1"/>
  <c r="H56" i="2"/>
  <c r="I56" i="2" s="1"/>
  <c r="H28" i="2"/>
  <c r="I28" i="2" s="1"/>
  <c r="H15" i="2"/>
  <c r="I15" i="2" s="1"/>
  <c r="H132" i="2"/>
  <c r="I132" i="2" s="1"/>
  <c r="H178" i="2"/>
  <c r="I178" i="2" s="1"/>
  <c r="I179" i="2" s="1"/>
  <c r="H100" i="2"/>
  <c r="I100" i="2" s="1"/>
  <c r="H67" i="2"/>
  <c r="I67" i="2" s="1"/>
  <c r="H118" i="2"/>
  <c r="I118" i="2" s="1"/>
  <c r="H77" i="2"/>
  <c r="I77" i="2" s="1"/>
  <c r="H121" i="2"/>
  <c r="I121" i="2" s="1"/>
  <c r="H91" i="2"/>
  <c r="I91" i="2" s="1"/>
  <c r="H29" i="2"/>
  <c r="I29" i="2" s="1"/>
  <c r="H54" i="2"/>
  <c r="I54" i="2" s="1"/>
  <c r="H127" i="2"/>
  <c r="I127" i="2" s="1"/>
  <c r="H169" i="2"/>
  <c r="I169" i="2" s="1"/>
  <c r="H155" i="2"/>
  <c r="I155" i="2" s="1"/>
  <c r="H174" i="2"/>
  <c r="I174" i="2" s="1"/>
  <c r="H154" i="2"/>
  <c r="I154" i="2" s="1"/>
  <c r="H140" i="2"/>
  <c r="I140" i="2" s="1"/>
  <c r="H125" i="2"/>
  <c r="I125" i="2" s="1"/>
  <c r="H27" i="2"/>
  <c r="I27" i="2" s="1"/>
  <c r="H160" i="2"/>
  <c r="I160" i="2" s="1"/>
  <c r="H143" i="2"/>
  <c r="I143" i="2" s="1"/>
  <c r="H124" i="2"/>
  <c r="I124" i="2" s="1"/>
  <c r="H114" i="2"/>
  <c r="I114" i="2" s="1"/>
  <c r="H106" i="2"/>
  <c r="I106" i="2" s="1"/>
  <c r="H89" i="2"/>
  <c r="I89" i="2" s="1"/>
  <c r="H70" i="2"/>
  <c r="I70" i="2" s="1"/>
  <c r="H38" i="2"/>
  <c r="I38" i="2" s="1"/>
  <c r="H22" i="2"/>
  <c r="I22" i="2" s="1"/>
  <c r="H171" i="2"/>
  <c r="I171" i="2" s="1"/>
  <c r="H182" i="2"/>
  <c r="I182" i="2" s="1"/>
  <c r="I183" i="2" s="1"/>
  <c r="H162" i="2"/>
  <c r="I162" i="2" s="1"/>
  <c r="H131" i="2"/>
  <c r="I131" i="2" s="1"/>
  <c r="H58" i="2"/>
  <c r="I58" i="2" s="1"/>
  <c r="H163" i="2"/>
  <c r="I163" i="2" s="1"/>
  <c r="H126" i="2"/>
  <c r="I126" i="2" s="1"/>
  <c r="H104" i="2"/>
  <c r="I104" i="2" s="1"/>
  <c r="H81" i="2"/>
  <c r="I81" i="2" s="1"/>
  <c r="H49" i="2"/>
  <c r="I49" i="2" s="1"/>
  <c r="H19" i="2"/>
  <c r="I19" i="2" s="1"/>
  <c r="H113" i="2"/>
  <c r="I113" i="2" s="1"/>
  <c r="H107" i="2"/>
  <c r="I107" i="2" s="1"/>
  <c r="H73" i="2"/>
  <c r="I73" i="2" s="1"/>
  <c r="H30" i="2"/>
  <c r="I30" i="2" s="1"/>
  <c r="H90" i="2"/>
  <c r="I90" i="2" s="1"/>
  <c r="H55" i="2"/>
  <c r="I55" i="2" s="1"/>
  <c r="H20" i="2"/>
  <c r="I20" i="2" s="1"/>
  <c r="H122" i="2"/>
  <c r="I122" i="2" s="1"/>
  <c r="H112" i="2"/>
  <c r="I112" i="2" s="1"/>
  <c r="H69" i="2"/>
  <c r="I69" i="2" s="1"/>
  <c r="H105" i="2"/>
  <c r="I105" i="2" s="1"/>
  <c r="H111" i="2"/>
  <c r="I111" i="2" s="1"/>
  <c r="H34" i="2"/>
  <c r="I34" i="2" s="1"/>
  <c r="H150" i="2"/>
  <c r="I150" i="2" s="1"/>
  <c r="H128" i="2"/>
  <c r="I128" i="2" s="1"/>
  <c r="H35" i="2"/>
  <c r="I35" i="2" s="1"/>
  <c r="H156" i="2"/>
  <c r="I156" i="2" s="1"/>
  <c r="H99" i="2"/>
  <c r="I99" i="2" s="1"/>
  <c r="H101" i="2"/>
  <c r="I101" i="2" s="1"/>
  <c r="H74" i="2"/>
  <c r="I74" i="2" s="1"/>
  <c r="H42" i="2"/>
  <c r="I42" i="2" s="1"/>
  <c r="I44" i="2" s="1"/>
  <c r="H14" i="2"/>
  <c r="I14" i="2" s="1"/>
  <c r="H109" i="2"/>
  <c r="I109" i="2" s="1"/>
  <c r="H98" i="2"/>
  <c r="I98" i="2" s="1"/>
  <c r="H57" i="2"/>
  <c r="I57" i="2" s="1"/>
  <c r="H23" i="2"/>
  <c r="I23" i="2" s="1"/>
  <c r="H84" i="2"/>
  <c r="I84" i="2" s="1"/>
  <c r="H47" i="2"/>
  <c r="I47" i="2" s="1"/>
  <c r="H13" i="2"/>
  <c r="I13" i="2" s="1"/>
  <c r="H21" i="2"/>
  <c r="I21" i="2" s="1"/>
  <c r="H86" i="2"/>
  <c r="I86" i="2" s="1"/>
  <c r="H12" i="2"/>
  <c r="I12" i="2" s="1"/>
  <c r="H142" i="2"/>
  <c r="I142" i="2" s="1"/>
  <c r="H92" i="2"/>
  <c r="I92" i="2" s="1"/>
  <c r="H120" i="2"/>
  <c r="I120" i="2" s="1"/>
  <c r="H50" i="2"/>
  <c r="I50" i="2" s="1"/>
  <c r="H82" i="2"/>
  <c r="I82" i="2" s="1"/>
  <c r="H170" i="2"/>
  <c r="I170" i="2" s="1"/>
  <c r="H136" i="2"/>
  <c r="I136" i="2" s="1"/>
  <c r="H76" i="2"/>
  <c r="I76" i="2" s="1"/>
  <c r="H172" i="2"/>
  <c r="I172" i="2" s="1"/>
  <c r="H141" i="2"/>
  <c r="I141" i="2" s="1"/>
  <c r="H108" i="2"/>
  <c r="I108" i="2" s="1"/>
  <c r="H87" i="2"/>
  <c r="I87" i="2" s="1"/>
  <c r="H62" i="2"/>
  <c r="I62" i="2" s="1"/>
  <c r="I63" i="2" s="1"/>
  <c r="H24" i="2"/>
  <c r="I24" i="2" s="1"/>
  <c r="H116" i="2"/>
  <c r="I116" i="2" s="1"/>
  <c r="H88" i="2"/>
  <c r="I88" i="2" s="1"/>
  <c r="H79" i="2"/>
  <c r="I79" i="2" s="1"/>
  <c r="H37" i="2"/>
  <c r="I37" i="2" s="1"/>
  <c r="H103" i="2"/>
  <c r="I103" i="2" s="1"/>
  <c r="H75" i="2"/>
  <c r="I75" i="2" s="1"/>
  <c r="H26" i="2"/>
  <c r="I26" i="2" s="1"/>
  <c r="H36" i="16"/>
  <c r="I36" i="16" s="1"/>
  <c r="H42" i="16"/>
  <c r="I42" i="16" s="1"/>
  <c r="H41" i="16"/>
  <c r="I41" i="16" s="1"/>
  <c r="H40" i="16"/>
  <c r="I40" i="16" s="1"/>
  <c r="H33" i="16"/>
  <c r="I33" i="16" s="1"/>
  <c r="H34" i="16"/>
  <c r="I34" i="16" s="1"/>
  <c r="H39" i="16"/>
  <c r="I39" i="16" s="1"/>
  <c r="H38" i="16"/>
  <c r="I38" i="16" s="1"/>
  <c r="H32" i="16"/>
  <c r="I32" i="16" s="1"/>
  <c r="H47" i="16"/>
  <c r="I47" i="16" s="1"/>
  <c r="H54" i="16"/>
  <c r="I54" i="16" s="1"/>
  <c r="H89" i="16"/>
  <c r="I89" i="16" s="1"/>
  <c r="H15" i="16"/>
  <c r="I15" i="16" s="1"/>
  <c r="H70" i="16"/>
  <c r="I70" i="16" s="1"/>
  <c r="H71" i="16"/>
  <c r="I71" i="16" s="1"/>
  <c r="H55" i="16"/>
  <c r="I55" i="16" s="1"/>
  <c r="H25" i="16"/>
  <c r="I25" i="16" s="1"/>
  <c r="H24" i="16"/>
  <c r="I24" i="16" s="1"/>
  <c r="H13" i="16"/>
  <c r="I13" i="16" s="1"/>
  <c r="H98" i="16"/>
  <c r="I98" i="16" s="1"/>
  <c r="H20" i="16"/>
  <c r="I20" i="16" s="1"/>
  <c r="H52" i="16"/>
  <c r="I52" i="16" s="1"/>
  <c r="H48" i="16"/>
  <c r="I48" i="16" s="1"/>
  <c r="H14" i="16"/>
  <c r="I14" i="16" s="1"/>
  <c r="H26" i="16"/>
  <c r="I26" i="16" s="1"/>
  <c r="H67" i="16"/>
  <c r="I67" i="16" s="1"/>
  <c r="H61" i="16"/>
  <c r="I61" i="16" s="1"/>
  <c r="H92" i="16"/>
  <c r="I92" i="16" s="1"/>
  <c r="H84" i="16"/>
  <c r="I84" i="16" s="1"/>
  <c r="H88" i="16"/>
  <c r="I88" i="16" s="1"/>
  <c r="H81" i="16"/>
  <c r="I81" i="16" s="1"/>
  <c r="H82" i="16"/>
  <c r="I82" i="16" s="1"/>
  <c r="H87" i="16"/>
  <c r="I87" i="16" s="1"/>
  <c r="H86" i="16"/>
  <c r="I86" i="16" s="1"/>
  <c r="H37" i="16"/>
  <c r="I37" i="16" s="1"/>
  <c r="H12" i="16"/>
  <c r="I12" i="16" s="1"/>
  <c r="H17" i="16"/>
  <c r="I17" i="16" s="1"/>
  <c r="H57" i="16"/>
  <c r="I57" i="16" s="1"/>
  <c r="H19" i="16"/>
  <c r="I19" i="16" s="1"/>
  <c r="H97" i="16"/>
  <c r="I97" i="16" s="1"/>
  <c r="I99" i="16" s="1"/>
  <c r="H56" i="16"/>
  <c r="I56" i="16" s="1"/>
  <c r="H58" i="16"/>
  <c r="I58" i="16" s="1"/>
  <c r="H62" i="16"/>
  <c r="I62" i="16" s="1"/>
  <c r="H49" i="16"/>
  <c r="I49" i="16" s="1"/>
  <c r="H59" i="16"/>
  <c r="I59" i="16" s="1"/>
  <c r="H76" i="16"/>
  <c r="I76" i="16" s="1"/>
  <c r="H69" i="16"/>
  <c r="I69" i="16" s="1"/>
  <c r="H50" i="16"/>
  <c r="I50" i="16" s="1"/>
  <c r="H18" i="16"/>
  <c r="I18" i="16" s="1"/>
  <c r="H51" i="16"/>
  <c r="I51" i="16" s="1"/>
  <c r="H60" i="16"/>
  <c r="I60" i="16" s="1"/>
  <c r="H16" i="16"/>
  <c r="I16" i="16" s="1"/>
  <c r="H27" i="16"/>
  <c r="I27" i="16" s="1"/>
  <c r="H53" i="16"/>
  <c r="I53" i="16" s="1"/>
  <c r="H66" i="16"/>
  <c r="I66" i="16" s="1"/>
  <c r="I72" i="16" s="1"/>
  <c r="H93" i="16"/>
  <c r="I93" i="16" s="1"/>
  <c r="H90" i="16"/>
  <c r="I90" i="16" s="1"/>
  <c r="H80" i="16"/>
  <c r="I80" i="16" s="1"/>
  <c r="H68" i="2"/>
  <c r="I68" i="2" s="1"/>
  <c r="H70" i="15"/>
  <c r="I70" i="15" s="1"/>
  <c r="H69" i="15"/>
  <c r="I69" i="15" s="1"/>
  <c r="H115" i="15"/>
  <c r="I115" i="15" s="1"/>
  <c r="H66" i="15"/>
  <c r="I66" i="15" s="1"/>
  <c r="H37" i="15"/>
  <c r="I37" i="15" s="1"/>
  <c r="H14" i="15"/>
  <c r="I14" i="15" s="1"/>
  <c r="H80" i="15"/>
  <c r="I80" i="15" s="1"/>
  <c r="H21" i="15"/>
  <c r="I21" i="15" s="1"/>
  <c r="H27" i="15"/>
  <c r="I27" i="15" s="1"/>
  <c r="H133" i="15"/>
  <c r="I133" i="15" s="1"/>
  <c r="H132" i="15"/>
  <c r="I132" i="15" s="1"/>
  <c r="H152" i="15"/>
  <c r="I152" i="15" s="1"/>
  <c r="H67" i="15"/>
  <c r="I67" i="15" s="1"/>
  <c r="H119" i="15"/>
  <c r="I119" i="15" s="1"/>
  <c r="H42" i="15"/>
  <c r="I42" i="15" s="1"/>
  <c r="H22" i="15"/>
  <c r="I22" i="15" s="1"/>
  <c r="H75" i="15"/>
  <c r="I75" i="15" s="1"/>
  <c r="H73" i="15"/>
  <c r="I73" i="15" s="1"/>
  <c r="H28" i="15"/>
  <c r="I28" i="15" s="1"/>
  <c r="H127" i="15"/>
  <c r="I127" i="15" s="1"/>
  <c r="H95" i="15"/>
  <c r="I95" i="15" s="1"/>
  <c r="H157" i="15"/>
  <c r="I157" i="15" s="1"/>
  <c r="H90" i="15"/>
  <c r="I90" i="15" s="1"/>
  <c r="H36" i="15"/>
  <c r="I36" i="15" s="1"/>
  <c r="H146" i="15"/>
  <c r="I146" i="15" s="1"/>
  <c r="H100" i="15"/>
  <c r="I100" i="15" s="1"/>
  <c r="H51" i="15"/>
  <c r="I51" i="15" s="1"/>
  <c r="H121" i="15"/>
  <c r="I121" i="15" s="1"/>
  <c r="H83" i="15"/>
  <c r="I83" i="15" s="1"/>
  <c r="H123" i="15"/>
  <c r="I123" i="15" s="1"/>
  <c r="H15" i="15"/>
  <c r="I15" i="15" s="1"/>
  <c r="H112" i="15"/>
  <c r="I112" i="15" s="1"/>
  <c r="H78" i="15"/>
  <c r="I78" i="15" s="1"/>
  <c r="H72" i="15"/>
  <c r="I72" i="15" s="1"/>
  <c r="H79" i="15"/>
  <c r="I79" i="15" s="1"/>
  <c r="H43" i="15"/>
  <c r="I43" i="15" s="1"/>
  <c r="H49" i="15"/>
  <c r="I49" i="15" s="1"/>
  <c r="H101" i="15"/>
  <c r="I101" i="15" s="1"/>
  <c r="H50" i="15"/>
  <c r="I50" i="15" s="1"/>
  <c r="H96" i="15"/>
  <c r="I96" i="15" s="1"/>
  <c r="H68" i="15"/>
  <c r="I68" i="15" s="1"/>
  <c r="H24" i="15"/>
  <c r="I24" i="15" s="1"/>
  <c r="H109" i="15"/>
  <c r="I109" i="15" s="1"/>
  <c r="H113" i="15"/>
  <c r="I113" i="15" s="1"/>
  <c r="H114" i="15"/>
  <c r="I114" i="15" s="1"/>
  <c r="H82" i="15"/>
  <c r="I82" i="15" s="1"/>
  <c r="H165" i="15"/>
  <c r="I165" i="15" s="1"/>
  <c r="H124" i="15"/>
  <c r="I124" i="15" s="1"/>
  <c r="H35" i="15"/>
  <c r="I35" i="15" s="1"/>
  <c r="H76" i="15"/>
  <c r="I76" i="15" s="1"/>
  <c r="H158" i="15"/>
  <c r="I158" i="15" s="1"/>
  <c r="H12" i="15"/>
  <c r="I12" i="15" s="1"/>
  <c r="H30" i="15"/>
  <c r="I30" i="15" s="1"/>
  <c r="H145" i="15"/>
  <c r="I145" i="15" s="1"/>
  <c r="H34" i="15"/>
  <c r="I34" i="15" s="1"/>
  <c r="H167" i="15"/>
  <c r="I167" i="15" s="1"/>
  <c r="H38" i="15"/>
  <c r="I38" i="15" s="1"/>
  <c r="H156" i="15"/>
  <c r="I156" i="15" s="1"/>
  <c r="H111" i="15"/>
  <c r="I111" i="15" s="1"/>
  <c r="H99" i="15"/>
  <c r="I99" i="15" s="1"/>
  <c r="H122" i="15"/>
  <c r="I122" i="15" s="1"/>
  <c r="H139" i="15"/>
  <c r="I139" i="15" s="1"/>
  <c r="H85" i="15"/>
  <c r="I85" i="15" s="1"/>
  <c r="H19" i="15"/>
  <c r="I19" i="15" s="1"/>
  <c r="H44" i="15"/>
  <c r="I44" i="15" s="1"/>
  <c r="H91" i="15"/>
  <c r="I91" i="15" s="1"/>
  <c r="H166" i="15"/>
  <c r="I166" i="15" s="1"/>
  <c r="H175" i="15"/>
  <c r="I175" i="15" s="1"/>
  <c r="I176" i="15" s="1"/>
  <c r="H131" i="15"/>
  <c r="I131" i="15" s="1"/>
  <c r="H118" i="15"/>
  <c r="I118" i="15" s="1"/>
  <c r="H143" i="15"/>
  <c r="I143" i="15" s="1"/>
  <c r="H138" i="15"/>
  <c r="I138" i="15" s="1"/>
  <c r="I140" i="15" s="1"/>
  <c r="H59" i="15"/>
  <c r="I59" i="15" s="1"/>
  <c r="H134" i="15"/>
  <c r="I134" i="15" s="1"/>
  <c r="H55" i="15"/>
  <c r="I55" i="15" s="1"/>
  <c r="I56" i="15" s="1"/>
  <c r="H144" i="15"/>
  <c r="I144" i="15" s="1"/>
  <c r="H159" i="15"/>
  <c r="I159" i="15" s="1"/>
  <c r="H88" i="15"/>
  <c r="I88" i="15" s="1"/>
  <c r="H129" i="15"/>
  <c r="I129" i="15" s="1"/>
  <c r="H23" i="15"/>
  <c r="I23" i="15" s="1"/>
  <c r="H130" i="15"/>
  <c r="I130" i="15" s="1"/>
  <c r="H164" i="15"/>
  <c r="I164" i="15" s="1"/>
  <c r="H126" i="15"/>
  <c r="I126" i="15" s="1"/>
  <c r="H60" i="15"/>
  <c r="I60" i="15" s="1"/>
  <c r="H116" i="15"/>
  <c r="I116" i="15" s="1"/>
  <c r="H110" i="15"/>
  <c r="I110" i="15" s="1"/>
  <c r="H102" i="15"/>
  <c r="I102" i="15" s="1"/>
  <c r="H92" i="15"/>
  <c r="I92" i="15" s="1"/>
  <c r="H160" i="15"/>
  <c r="I160" i="15" s="1"/>
  <c r="H25" i="15"/>
  <c r="I25" i="15" s="1"/>
  <c r="H77" i="15"/>
  <c r="I77" i="15" s="1"/>
  <c r="H48" i="15"/>
  <c r="I48" i="15" s="1"/>
  <c r="H150" i="15"/>
  <c r="I150" i="15" s="1"/>
  <c r="H84" i="15"/>
  <c r="I84" i="15" s="1"/>
  <c r="H86" i="15"/>
  <c r="I86" i="15" s="1"/>
  <c r="H89" i="15"/>
  <c r="I89" i="15" s="1"/>
  <c r="H151" i="15"/>
  <c r="I151" i="15" s="1"/>
  <c r="H20" i="15"/>
  <c r="I20" i="15" s="1"/>
  <c r="H87" i="15"/>
  <c r="I87" i="15" s="1"/>
  <c r="H125" i="15"/>
  <c r="I125" i="15" s="1"/>
  <c r="H93" i="15"/>
  <c r="I93" i="15" s="1"/>
  <c r="H108" i="15"/>
  <c r="I108" i="15" s="1"/>
  <c r="H74" i="15"/>
  <c r="I74" i="15" s="1"/>
  <c r="H107" i="15"/>
  <c r="I107" i="15" s="1"/>
  <c r="H171" i="15"/>
  <c r="I171" i="15" s="1"/>
  <c r="I172" i="15" s="1"/>
  <c r="H61" i="15"/>
  <c r="I61" i="15" s="1"/>
  <c r="H26" i="15"/>
  <c r="I26" i="15" s="1"/>
  <c r="H97" i="15"/>
  <c r="I97" i="15" s="1"/>
  <c r="H29" i="15"/>
  <c r="I29" i="15" s="1"/>
  <c r="H13" i="15"/>
  <c r="I13" i="15" s="1"/>
  <c r="H94" i="15"/>
  <c r="I94" i="15" s="1"/>
  <c r="H120" i="15"/>
  <c r="I120" i="15" s="1"/>
  <c r="H117" i="15"/>
  <c r="I117" i="15" s="1"/>
  <c r="H85" i="16"/>
  <c r="I85" i="16" s="1"/>
  <c r="H147" i="2"/>
  <c r="I147" i="2" s="1"/>
  <c r="I151" i="2" s="1"/>
  <c r="H77" i="16"/>
  <c r="I77" i="16" s="1"/>
  <c r="H79" i="16"/>
  <c r="I79" i="16" s="1"/>
  <c r="I153" i="15" l="1"/>
  <c r="I62" i="15"/>
  <c r="I39" i="2"/>
  <c r="I165" i="2"/>
  <c r="I135" i="15"/>
  <c r="I52" i="15"/>
  <c r="I31" i="15"/>
  <c r="I16" i="15"/>
  <c r="I103" i="15"/>
  <c r="I16" i="2"/>
  <c r="I51" i="2"/>
  <c r="I31" i="2"/>
  <c r="I59" i="2"/>
  <c r="I147" i="15"/>
  <c r="I39" i="15"/>
  <c r="I45" i="15"/>
  <c r="I94" i="16"/>
  <c r="I28" i="16"/>
  <c r="I63" i="16"/>
  <c r="I168" i="15"/>
  <c r="I161" i="15"/>
  <c r="I43" i="16"/>
  <c r="I144" i="2"/>
  <c r="I93" i="2"/>
  <c r="I137" i="2"/>
  <c r="I21" i="16"/>
  <c r="I157" i="2"/>
  <c r="I175" i="2"/>
  <c r="I178" i="15" l="1"/>
  <c r="C11" i="21" s="1"/>
  <c r="I101" i="16"/>
  <c r="C13" i="21" s="1"/>
  <c r="I185" i="2"/>
  <c r="C9" i="21" s="1"/>
  <c r="Y19" i="6" l="1"/>
  <c r="Y17" i="6"/>
  <c r="Y15" i="6"/>
  <c r="C16" i="21"/>
  <c r="C17" i="21" s="1"/>
  <c r="D11" i="21" s="1"/>
  <c r="D9" i="21" l="1"/>
  <c r="Y21" i="6"/>
  <c r="J23" i="21"/>
  <c r="AF15" i="6"/>
  <c r="D13" i="21"/>
  <c r="O17" i="21" s="1"/>
  <c r="O18" i="21" s="1"/>
  <c r="D17" i="21" l="1"/>
  <c r="E17" i="21"/>
  <c r="F17" i="21" s="1"/>
  <c r="S17" i="21"/>
  <c r="S18" i="21" s="1"/>
  <c r="Q17" i="21"/>
  <c r="Q18" i="21" s="1"/>
  <c r="I17" i="21"/>
  <c r="I18" i="21" s="1"/>
  <c r="G17" i="21"/>
  <c r="G18" i="21" s="1"/>
  <c r="K17" i="21"/>
  <c r="K18" i="21" s="1"/>
  <c r="AF17" i="6"/>
  <c r="AF19" i="6" s="1"/>
  <c r="AD15" i="6"/>
  <c r="AD16" i="6" s="1"/>
  <c r="U15" i="6" s="1"/>
  <c r="E18" i="21"/>
  <c r="M17" i="21"/>
  <c r="M18" i="21" s="1"/>
  <c r="H17" i="21" l="1"/>
  <c r="J17" i="21" s="1"/>
  <c r="L17" i="21" s="1"/>
  <c r="N17" i="21" s="1"/>
  <c r="P17" i="21" s="1"/>
  <c r="R17" i="21" s="1"/>
  <c r="T17" i="21" s="1"/>
  <c r="U17" i="6"/>
  <c r="S15" i="6"/>
  <c r="R15" i="6"/>
  <c r="X15" i="6" s="1"/>
  <c r="R17" i="6" l="1"/>
  <c r="O15" i="6"/>
  <c r="S17" i="6"/>
  <c r="U19" i="6"/>
  <c r="X17" i="6"/>
  <c r="S19" i="6" l="1"/>
  <c r="S21" i="6" s="1"/>
  <c r="U21" i="6" s="1"/>
  <c r="R19" i="6"/>
  <c r="O19" i="6" s="1"/>
  <c r="O17" i="6"/>
  <c r="O21" i="6" s="1"/>
  <c r="X19" i="6" l="1"/>
  <c r="R21" i="6"/>
  <c r="X21" i="6" s="1"/>
  <c r="AB43" i="6"/>
  <c r="Y22" i="6" s="1"/>
</calcChain>
</file>

<file path=xl/sharedStrings.xml><?xml version="1.0" encoding="utf-8"?>
<sst xmlns="http://schemas.openxmlformats.org/spreadsheetml/2006/main" count="774" uniqueCount="404">
  <si>
    <t>DESCRIÇÃO</t>
  </si>
  <si>
    <t>Quant.</t>
  </si>
  <si>
    <t>Total</t>
  </si>
  <si>
    <t>SERVIÇOS PRELIMINARES</t>
  </si>
  <si>
    <t>1.1</t>
  </si>
  <si>
    <t>SINAPI</t>
  </si>
  <si>
    <t>1.2</t>
  </si>
  <si>
    <t>1.3</t>
  </si>
  <si>
    <t>1.4</t>
  </si>
  <si>
    <t>1.5</t>
  </si>
  <si>
    <t>CPOS</t>
  </si>
  <si>
    <t>UN</t>
  </si>
  <si>
    <t>2.1</t>
  </si>
  <si>
    <t>2.3</t>
  </si>
  <si>
    <t>2.4</t>
  </si>
  <si>
    <t>2.5</t>
  </si>
  <si>
    <t>2.6</t>
  </si>
  <si>
    <t>2.7</t>
  </si>
  <si>
    <t>2.11</t>
  </si>
  <si>
    <t>3.1</t>
  </si>
  <si>
    <t>3.2</t>
  </si>
  <si>
    <t>3.3</t>
  </si>
  <si>
    <t>4.1</t>
  </si>
  <si>
    <t>4.2</t>
  </si>
  <si>
    <t>4.3</t>
  </si>
  <si>
    <t>5.1</t>
  </si>
  <si>
    <t>5.2</t>
  </si>
  <si>
    <t>FDE</t>
  </si>
  <si>
    <t>7.1</t>
  </si>
  <si>
    <t>7.2</t>
  </si>
  <si>
    <t>8.1</t>
  </si>
  <si>
    <t>8.2</t>
  </si>
  <si>
    <t>9.1</t>
  </si>
  <si>
    <t>9.2</t>
  </si>
  <si>
    <t>11.2</t>
  </si>
  <si>
    <t>12.1</t>
  </si>
  <si>
    <t>12.2</t>
  </si>
  <si>
    <t>13.1</t>
  </si>
  <si>
    <t>14.1</t>
  </si>
  <si>
    <t xml:space="preserve">PLANILHA ORÇAMENTÁRIA </t>
  </si>
  <si>
    <t>Item</t>
  </si>
  <si>
    <t>Código do Serviço</t>
  </si>
  <si>
    <t>Código da Instituição</t>
  </si>
  <si>
    <t>Descrição de Serviços</t>
  </si>
  <si>
    <t>TOTAL ITEM</t>
  </si>
  <si>
    <t>TOTAL GERAL</t>
  </si>
  <si>
    <t>CRONOGRAMA FÍSICO FINANCEIRO</t>
  </si>
  <si>
    <t>DESCRIÇÃO DOS SERVIÇOS</t>
  </si>
  <si>
    <t>MÊS 01</t>
  </si>
  <si>
    <t>MÊS 02</t>
  </si>
  <si>
    <t>MÊS 03</t>
  </si>
  <si>
    <t>MÊS 04</t>
  </si>
  <si>
    <t>MÊS 05</t>
  </si>
  <si>
    <t>SIMPL.%</t>
  </si>
  <si>
    <t>ACUM. %</t>
  </si>
  <si>
    <t>Total da Obra</t>
  </si>
  <si>
    <t>Totais de cada mês</t>
  </si>
  <si>
    <t>7.3</t>
  </si>
  <si>
    <t>COMP.</t>
  </si>
  <si>
    <t>8.3</t>
  </si>
  <si>
    <t>MÊS 06</t>
  </si>
  <si>
    <t>CÓDIGOS</t>
  </si>
  <si>
    <t>DATA BASE</t>
  </si>
  <si>
    <t>SISTEMA NACIONAL DE PESQUISA DE CUSTOS E ÍNDICES DA CONSTRUÇÃO CIVIL - COM DESONERAÇÃO</t>
  </si>
  <si>
    <t>FUNDAÇÃO PARA O DESENVOLVIMENTO DA EDUCAÇÃO</t>
  </si>
  <si>
    <t>SECRETARIA DE URBANISMO DE SÃO PAULO - COM DESONERAÇÃO</t>
  </si>
  <si>
    <t>Item Componente do BDI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</si>
  <si>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</si>
  <si>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</si>
  <si>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</si>
  <si>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</si>
  <si>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</si>
  <si>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</si>
  <si>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</si>
  <si>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BDI - SEM Desoneração da folha de pagamento</t>
  </si>
  <si>
    <t>BDI - COM Desoneração da folha de pagamento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</si>
  <si>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</si>
  <si>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1.6</t>
  </si>
  <si>
    <t>1.7</t>
  </si>
  <si>
    <t>1.8</t>
  </si>
  <si>
    <t>1.9</t>
  </si>
  <si>
    <t>8.4.3</t>
  </si>
  <si>
    <t>12.3</t>
  </si>
  <si>
    <t>14.2</t>
  </si>
  <si>
    <t>15.1</t>
  </si>
  <si>
    <t>14.3</t>
  </si>
  <si>
    <t>14.4</t>
  </si>
  <si>
    <t>14.5</t>
  </si>
  <si>
    <t>6.4</t>
  </si>
  <si>
    <t>6.5</t>
  </si>
  <si>
    <t>Grau de Sigilo</t>
  </si>
  <si>
    <t>QCI - Quadro de Composição do Investimento</t>
  </si>
  <si>
    <t>#00</t>
  </si>
  <si>
    <t>Nº do CT</t>
  </si>
  <si>
    <t>Proponente/Tomador</t>
  </si>
  <si>
    <t>Município/UF</t>
  </si>
  <si>
    <t>Empreendimento ( nome/apelido)</t>
  </si>
  <si>
    <t>Aprovação  (data)</t>
  </si>
  <si>
    <t>Caixa Econômica Federal</t>
  </si>
  <si>
    <t>Operação</t>
  </si>
  <si>
    <t>Programa/Modalidade/Ação</t>
  </si>
  <si>
    <t>Financiamento</t>
  </si>
  <si>
    <t>X</t>
  </si>
  <si>
    <t>Repassse</t>
  </si>
  <si>
    <t>Ocultar</t>
  </si>
  <si>
    <t>OCULTAR</t>
  </si>
  <si>
    <t>Limite</t>
  </si>
  <si>
    <t>Discriminação</t>
  </si>
  <si>
    <t>Contrapartida</t>
  </si>
  <si>
    <t>Execução</t>
  </si>
  <si>
    <t>Descição</t>
  </si>
  <si>
    <t>Quant./unid</t>
  </si>
  <si>
    <t>Superior</t>
  </si>
  <si>
    <t>Inferior</t>
  </si>
  <si>
    <t>R$</t>
  </si>
  <si>
    <t>VERIFIC USO REP</t>
  </si>
  <si>
    <t>SOMENTE CP</t>
  </si>
  <si>
    <t>%</t>
  </si>
  <si>
    <t>Próprios       (R$)</t>
  </si>
  <si>
    <t>CONTA PREENCH</t>
  </si>
  <si>
    <t>(%)</t>
  </si>
  <si>
    <t>Outros            (R$)</t>
  </si>
  <si>
    <t>Total %</t>
  </si>
  <si>
    <t xml:space="preserve"> R$</t>
  </si>
  <si>
    <t>EF ou AD</t>
  </si>
  <si>
    <t>OS ou FIN</t>
  </si>
  <si>
    <t>CONTRAPARTIDA</t>
  </si>
  <si>
    <t>REPASSE</t>
  </si>
  <si>
    <t>CP PRETENDIDA</t>
  </si>
  <si>
    <t>FIN</t>
  </si>
  <si>
    <t>obrigatoria</t>
  </si>
  <si>
    <t>Forma de execução: AD = Administração Direta pelo Tomador</t>
  </si>
  <si>
    <t xml:space="preserve">ou EF se execução e/ou fornecimento a contratar/contrado. </t>
  </si>
  <si>
    <t>Tipo de contrapartida: FIN = Financeira; OS = em Obras e Serviços.</t>
  </si>
  <si>
    <t>tecnico responsavel</t>
  </si>
  <si>
    <t>PREF. MUNICIPAL DE CORDEIROPOLIS</t>
  </si>
  <si>
    <t>BASE DE CÁLCULO</t>
  </si>
  <si>
    <t>Eng. Civil</t>
  </si>
  <si>
    <t>I3: Cont.Prev s/Rec.Bruta (Lei 13.161/15 - Com desoneração)</t>
  </si>
  <si>
    <t>NOTAS:</t>
  </si>
  <si>
    <r>
      <t xml:space="preserve">OPTOU-SE PELA UTILIZAÇÃO DE PREÇOS UNITÁRIOS </t>
    </r>
    <r>
      <rPr>
        <b/>
        <sz val="10"/>
        <rFont val="Arial Narrow"/>
        <family val="2"/>
      </rPr>
      <t>COM</t>
    </r>
    <r>
      <rPr>
        <sz val="10"/>
        <rFont val="Arial Narrow"/>
        <family val="2"/>
      </rPr>
      <t xml:space="preserve"> DESONERAÇÃO POR REPRESENTAR A OPÇÃO MAIS ADEQUADA À ENTIDADE</t>
    </r>
  </si>
  <si>
    <t>Preço Unit SEM BDI</t>
  </si>
  <si>
    <t>Preço Unit COM BDI</t>
  </si>
  <si>
    <t>O DETALHAMENTO  DOS ENCARGOS SOCIAIS ATENDE AO DISPOSTO DO SINAPI</t>
  </si>
  <si>
    <t>Preço Serviço com BDI</t>
  </si>
  <si>
    <t>BDI JÁ INCLUSO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</si>
  <si>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</si>
  <si>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</si>
  <si>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</si>
  <si>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</si>
  <si>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</si>
  <si>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</si>
  <si>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</si>
  <si>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</si>
  <si>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9.2.1</t>
  </si>
  <si>
    <t>9.2.2</t>
  </si>
  <si>
    <t>9.2.3</t>
  </si>
  <si>
    <t>9.2.4</t>
  </si>
  <si>
    <t>9.2.5</t>
  </si>
  <si>
    <t>9.2.6</t>
  </si>
  <si>
    <t>SEINFRA</t>
  </si>
  <si>
    <t>5.3.1</t>
  </si>
  <si>
    <t>5.3.2</t>
  </si>
  <si>
    <t>5.3.3</t>
  </si>
  <si>
    <t>SIURB</t>
  </si>
  <si>
    <t>Proprietário: PREFEITURA MUNICIPAL DE CORDEIRÓPOLIS</t>
  </si>
  <si>
    <t>Local : Jardim Cordeiro - Município de Cordeirópolis/SP</t>
  </si>
  <si>
    <t xml:space="preserve">Obra : Salão Múltiplo Uso - Centro Esportivo </t>
  </si>
  <si>
    <t>Alexandre Rogério Gaino</t>
  </si>
  <si>
    <t>CREA 5060435411</t>
  </si>
  <si>
    <t>SECRETARIA DE ESTADO DA INFRAESTRUTURA E DO DESENVOLVIMENTO URBANO</t>
  </si>
  <si>
    <t>SECRETARIA DE INFRAESTRUTURA URBANA E OBRAS</t>
  </si>
  <si>
    <t xml:space="preserve">Obra : Vestiários - Centro Esportivo </t>
  </si>
  <si>
    <t xml:space="preserve">Obra : Área externa - Centro Esportivo </t>
  </si>
  <si>
    <t>DATA BASE: MAIO/2017</t>
  </si>
  <si>
    <t>2.2</t>
  </si>
  <si>
    <t>9.1.9</t>
  </si>
  <si>
    <t>10.1</t>
  </si>
  <si>
    <t>10.2</t>
  </si>
  <si>
    <t>4.1.1</t>
  </si>
  <si>
    <t>4.1.6</t>
  </si>
  <si>
    <t>4.1.9</t>
  </si>
  <si>
    <t>4.1.10</t>
  </si>
  <si>
    <t>4.1.11</t>
  </si>
  <si>
    <t>4.1.15</t>
  </si>
  <si>
    <t>4.1.16</t>
  </si>
  <si>
    <t>4.1.17</t>
  </si>
  <si>
    <t>5.3</t>
  </si>
  <si>
    <t>5.4</t>
  </si>
  <si>
    <t>6.1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</si>
  <si>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</si>
  <si>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</si>
  <si>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</si>
  <si>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</si>
  <si>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</si>
  <si>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</si>
  <si>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</si>
  <si>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</si>
  <si>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</si>
  <si>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</si>
  <si>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</si>
  <si>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</si>
  <si>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</si>
  <si>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</si>
  <si>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</si>
  <si>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6.2</t>
  </si>
  <si>
    <t>6.2.1</t>
  </si>
  <si>
    <t>6.2.2</t>
  </si>
  <si>
    <t>2.8</t>
  </si>
  <si>
    <t>2.9</t>
  </si>
  <si>
    <t>2.10</t>
  </si>
  <si>
    <t>2.12</t>
  </si>
  <si>
    <t>3.4</t>
  </si>
  <si>
    <t>3.5</t>
  </si>
  <si>
    <t>8.1.1</t>
  </si>
  <si>
    <t>8.1.2</t>
  </si>
  <si>
    <t>8.1.3</t>
  </si>
  <si>
    <t>8.1.4</t>
  </si>
  <si>
    <t>8.1.5</t>
  </si>
  <si>
    <t>8.1.7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</si>
  <si>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</si>
  <si>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</si>
  <si>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</si>
  <si>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</si>
  <si>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</si>
  <si>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</si>
  <si>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</si>
  <si>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</si>
  <si>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</si>
  <si>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8.3.4</t>
  </si>
  <si>
    <t>8.3.5</t>
  </si>
  <si>
    <t>8.4</t>
  </si>
  <si>
    <t>8.4.1</t>
  </si>
  <si>
    <t>8.4.2</t>
  </si>
  <si>
    <t>8.4.4</t>
  </si>
  <si>
    <t>8.4.5</t>
  </si>
  <si>
    <t>8.4.6</t>
  </si>
  <si>
    <t>8.4.7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</si>
  <si>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</si>
  <si>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</si>
  <si>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</si>
  <si>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</si>
  <si>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</si>
  <si>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</si>
  <si>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</si>
  <si>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</si>
  <si>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</si>
  <si>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</si>
  <si>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9.1.20</t>
  </si>
  <si>
    <t>9.1.21</t>
  </si>
  <si>
    <t>9.1.22</t>
  </si>
  <si>
    <t>9.1.23</t>
  </si>
  <si>
    <t>9.1.24</t>
  </si>
  <si>
    <t>9.1.28</t>
  </si>
  <si>
    <t>9.1.29</t>
  </si>
  <si>
    <t>9.1.30</t>
  </si>
  <si>
    <t>9.1.31</t>
  </si>
  <si>
    <t>9.1.33</t>
  </si>
  <si>
    <t>11.1</t>
  </si>
  <si>
    <t>11.3</t>
  </si>
  <si>
    <t>11.4</t>
  </si>
  <si>
    <t>13.2</t>
  </si>
  <si>
    <t>13.3</t>
  </si>
  <si>
    <t>13.4</t>
  </si>
  <si>
    <t>13.5</t>
  </si>
  <si>
    <t>16.1</t>
  </si>
  <si>
    <t>6.3</t>
  </si>
  <si>
    <t>10.3</t>
  </si>
  <si>
    <t>10.4</t>
  </si>
  <si>
    <t>14.6</t>
  </si>
  <si>
    <t>14.7</t>
  </si>
  <si>
    <t>MÊS 07</t>
  </si>
  <si>
    <t>VALOR TOTAL</t>
  </si>
  <si>
    <t>PESO</t>
  </si>
  <si>
    <t>SERVIÇOS (R$)</t>
  </si>
  <si>
    <t>MÊS 08</t>
  </si>
  <si>
    <t>SALÃO MULTIPLO USO</t>
  </si>
  <si>
    <t>VESTIÁRIO</t>
  </si>
  <si>
    <t>ÁREA EXTERNA</t>
  </si>
  <si>
    <t>Obra : Centro Esportivo - Resumo</t>
  </si>
  <si>
    <t>OBJETO: CONSTRUÇÃO DE CENTRO DE ESPORTES</t>
  </si>
  <si>
    <t xml:space="preserve"> CONSTRUÇÃO DE CENTRO DE ESPORTES</t>
  </si>
  <si>
    <t>CORDEIRÓPOLIS</t>
  </si>
  <si>
    <t>maio de 2017.</t>
  </si>
  <si>
    <t>MEMORIAL DE CÁLCULO 1</t>
  </si>
  <si>
    <t>MEMORIAL DE CÁLCULO 2</t>
  </si>
  <si>
    <t>MEMORIAL DE CÁLCULO 3</t>
  </si>
  <si>
    <t>29 X 5,00m (unidades x profundidade)</t>
  </si>
  <si>
    <t>(74,67 X 0,60 X 0,55) (comprimento da viga baldrame x lagura da VB mais adicional de 20cm cada lado x altura da VB mais adicional de 5cm referente a brita mais 20 cm referente a alvenaria de embasamento) + (1,90 X 1,00 X 0,55 X 14) (volume dos blocos de fundação, sendo comprimento do bloco mais adicional de 20cm cada lado x lagura do bloco mais adicional de 20cm cada lado x altura do bloco mais adicional de 5 cm referente a brita x quantidade de blocos)</t>
  </si>
  <si>
    <t>(74,67 X 0,30 X 2) (comprimento da VB x altura da VB x dois lados da viga) + (4,20 X 0,50 X 14) (peímetro do bloco de fundação x altura do bloco x quantidade de blocos</t>
  </si>
  <si>
    <t>(74,67m comprimento X 0,2m largura X 0,3m altura) (volume de concreto da viga baldrame)+(1,5m comprimento X 0,6m largura 0,5m altura X 14 quantidade) (volume de concreto dos blocos de fundação)+((3,14 X 0,125 X 0,125) área das estacas X 145 comprimento) (volume de concreto das estacas)</t>
  </si>
  <si>
    <t>39,27 - (2,45+17,89+2,99) (volume escavado - volume recolocado na vala (lastro de brita+concreto+alvenaria de embasamento))</t>
  </si>
  <si>
    <t>(74,67X(0,5+0,15+0,5)) somatória do comprimento das vigas x somatória das faces laterais e inferior das vigas + (0,6X2,5X15) perímetro dos pilares x altura dos pilares x quantidade de pilares</t>
  </si>
  <si>
    <t>(74,67X0,5X0,15) somatória do comprimento das vigas X altura das vigas X largura das vigas + (0,15X0,15X2,5X15) área da seção dos pilares X altura dos pilares X quantidade de pilares</t>
  </si>
  <si>
    <t>27,58 X 2,50 (área da laje X pé direito)</t>
  </si>
  <si>
    <t>16,6X16,6X13 (área da projeção do telhado X 13Kg de aço considerada po m²)</t>
  </si>
  <si>
    <t>16,6X16,6X1,044 (área da projeção do telhado X inclinação de 30%)</t>
  </si>
  <si>
    <t>5 X 2 (considerado rufo em 5m de comprimento na lateral do caixilho do telhado, nos dois lados)</t>
  </si>
  <si>
    <t>(5X2,5)+((10,2+2,75)X2,6)+(12,45X1,8) área das paredes externas</t>
  </si>
  <si>
    <t>16,6X16,6X1,044 (área da projeção do telhado X inclinação de 30%) pintura do forro de madeira</t>
  </si>
  <si>
    <t>20 X 5,00m (unidades x profundidade)</t>
  </si>
  <si>
    <t xml:space="preserve">(57,75 X 0,60 X 0,55) (comprimento da viga baldrame x lagura da VB mais adicional de 20cm cada lado x altura da VB mais adicional de 5cm referente a brita mais 20 cm referente a alvenaria de embasamento) </t>
  </si>
  <si>
    <t xml:space="preserve">(57,75 X 0,30 X 2) (comprimento da VB x altura da VB x dois lados da viga) </t>
  </si>
  <si>
    <t>(57,75m comprimento X 0,2m largura X 0,3m altura) (volume de concreto da viga baldrame)+((3,14 X 0,125 X 0,125) área das estacas X 100 comprimento) (volume de concreto das estacas)</t>
  </si>
  <si>
    <t>57,75  X 0,70m (comprimento alvenaria de embasamento x laterais e face superior da alvenaria de embasamento) - impermeabilização da alvenaria de embasamento considerada por toda extensão da viga baldrame</t>
  </si>
  <si>
    <t>19,06 - (1,16+8,37+2,31) (volume escavado - volume recolocado na vala (lastro de brita+concreto+alvenaria de embasamento))</t>
  </si>
  <si>
    <t>(53,85X0,3X0,15) somatória do comprimento das vigas X altura das vigas X largura das vigas + (0,15X0,15X2,8X17) área da seção dos pilares X altura dos pilares X quantidade de pilares</t>
  </si>
  <si>
    <t>77,40 X 2,80 (área da laje X pé direito)</t>
  </si>
  <si>
    <t>(11,7+6,45)X2+(6,15X2) somatória dos rufos e contrarufos presentes na cobertura embutida</t>
  </si>
  <si>
    <t>3mX4m (largura x comprimento)</t>
  </si>
  <si>
    <t>69,56X1,67 (comprimento de toda extensão onde será executado o gradil de fechamento X altura do gradil)</t>
  </si>
  <si>
    <t>(2,8X2,32)+(3X2,32)+(1,8X2,32) (área dos portões apresentados em projeto)</t>
  </si>
  <si>
    <t>74,67  X 1,10m (comprimento alvenaria de embasamento x laterais e face superior da alvenaria de embasamento) - impermeabilização da alvenaria de embasamento considerada por toda extensão da viga baldrame</t>
  </si>
  <si>
    <t>69,21+30,8+231,17 área dos forros + área das paredes internas + área das paredes externas a serem pintadas</t>
  </si>
  <si>
    <t>COMPANHIA PAULISTA DE OBRAS E SERVIÇOS - BOLETIM 169 - COM DESONERAÇÃO</t>
  </si>
  <si>
    <t>Quantidade estimada através de croqui hidráulico</t>
  </si>
  <si>
    <t>Repasse</t>
  </si>
  <si>
    <t>Intervençao  - Implantaçao e Modernizaçao de Infraestrutura Esportiva</t>
  </si>
  <si>
    <t>MESPORTES    1032.507-04</t>
  </si>
  <si>
    <t>(((1,9x0,8)/2)+((6,45x0,8)/2))x19 (área de corte de talude existente X extensão de vestiário para acerto de nível)</t>
  </si>
  <si>
    <t>2X0,8X19 (área de aterro em talude existente X extensão de vestiário para acerto de nível)</t>
  </si>
  <si>
    <t>(63,46-30,40)X1,35 ((volume escavado - volume aterrado) X empolamento)</t>
  </si>
  <si>
    <t>44,63X22 (volume a ser removido X Km a ser transportado)</t>
  </si>
  <si>
    <t>8.3.1</t>
  </si>
  <si>
    <t>8.3.2</t>
  </si>
  <si>
    <t>8.3.3</t>
  </si>
  <si>
    <t>8.3.6</t>
  </si>
  <si>
    <t>9.1.25</t>
  </si>
  <si>
    <t>9.1.26</t>
  </si>
  <si>
    <t>9.1.27</t>
  </si>
  <si>
    <t>9.1.32</t>
  </si>
  <si>
    <t>3.1.1</t>
  </si>
  <si>
    <t>3.1.2</t>
  </si>
  <si>
    <t>3.1.3</t>
  </si>
  <si>
    <t>4.1.2</t>
  </si>
  <si>
    <t>4.1.4</t>
  </si>
  <si>
    <t>4.1.5</t>
  </si>
  <si>
    <t>4.1.7</t>
  </si>
  <si>
    <t>4.1.8</t>
  </si>
  <si>
    <t>4.1.12</t>
  </si>
  <si>
    <t>4.1.13</t>
  </si>
  <si>
    <t>4.1.14</t>
  </si>
  <si>
    <t>11,7m (comprimento de cada beiral) x 2 (quantidade de beiral)</t>
  </si>
  <si>
    <t>16,6m (comprimento de cada beiral) x 4 (quantidade de beiral)</t>
  </si>
  <si>
    <t>15,2m*15,2m (área para a limpeza do terreno) x 0,1m(camada considerada para a limpeza) x 1,15 (fator utilizado para o empolamento do material)</t>
  </si>
  <si>
    <t>6,45*12(área para a limpeza do terreno) x 0,1m(camada considerada para a limpeza) x 1,15 (fator utilizado para o empolamento do material)</t>
  </si>
  <si>
    <t>340,89m² (área de limpeza do terreno, onde piso e gramado) X 0,1m(camada considerada para a limpeza) x 1,15 (fator utilizado para o empolamento do material)</t>
  </si>
  <si>
    <t>2,06m (comprimento do peitoril para o caixilho indicado) X 2un (unidades de caixilhos)</t>
  </si>
  <si>
    <t xml:space="preserve">     </t>
  </si>
  <si>
    <t>2,06m (comprimento do peitoril para o caixilho indicado C2) X 4un (unidades de caixilhos C2) + 1,06 (comprimento do peitoril para o caixilho indicado C1)</t>
  </si>
  <si>
    <t>(56,6m (comprimento total das paredes) x 2,50m (pé direito)) + (14,8m (comprimento da mureta da lanchonete) x 1,1m (altura da mureta))+ (23,6m total comprimento da mureta do salão) x 1,8m (altura da mureta))</t>
  </si>
  <si>
    <t>(2,4+2,4+2,4+4,8+4,8+4,8+10,14 (comprimento total de verga para o depósito, copa e lanchonete)x 2(quantidade de fiadas)+ 2,4+5(comprimento da verga para o balcão da lanchonete)x1(quantidade de fiada))+(2,25+4,8+4,8(comprimento da verga para a mureta lateral do salão)x2(contemplando as duas muretas das laterais)</t>
  </si>
  <si>
    <t>6,45m(largura)x12m(comprimento)</t>
  </si>
  <si>
    <t>(3,75+6,15+6,15+12+2+0,9+9,55+2+12)(comprimento total de verga para o vestiário)x2(quantidade de fiadas)</t>
  </si>
  <si>
    <t>ARQUIVO: 051 - O - 073 - 20 - 001_06</t>
  </si>
  <si>
    <t>(19,06m³- 7,22m³ (Escavação - Reaterro)+ 3,14x0,125x0,125x100m (volume de escavação da estaca))x1,3 (fator de empolamento)</t>
  </si>
  <si>
    <t>39,27m³-15,94m³ (Escavação - Reaterro)+ 3,14x0,125x0,125x145m (volume de escavação da estaca)*1,3 (fator de empolamento)</t>
  </si>
  <si>
    <t>258kg (aço dos blocos)+509,09kg(aço das vigas baldrame)*0,9 (fator de multiplicação para subtrair 10% acrescido ao aço, pois o item do SINAPI segundo a Caixa Econômica Federal contempla) - VERIFICAR PROJETO ESTRUTURAL</t>
  </si>
  <si>
    <t>413,725kg(aço das vigas baldrame)*0,9 (fator de multiplicação para subtrair 10% acrescido ao aço, pois o item do SINAPI segundo a Caixa Econômica Federal contempla) - VERIFICAR PROJETO ESTRUTURAL</t>
  </si>
  <si>
    <t>(11,756kgx17unidades (aço do pilar unitario Xquantidade de pilares)+350,415kg(total de aço das vigas))x0,9 (fator de multiplicação para subtrair 10% acrescido ao aço, pois o item do SINAPI segundo a Caixa Econômica Federal contempla) - VERIFICAR PROJETO ESTRUTURAL</t>
  </si>
  <si>
    <t>(11,758kgx14(aço do pilar unitario Xquantidade de pilares)+472,381kg(total de aço das vigas))x0,9 (fator de multiplicação para subtrair 10% acrescido ao aço, pois o item do SINAPI segundo a Caixa Econômica Federal contempla) - VERIFICAR PROJETO ESTRUTURAL</t>
  </si>
  <si>
    <t>33,73m² (área total dos caixilhos) x2,2 (fator de multiplicação equivalente as duas faces, guarnições e disperção da tinta)</t>
  </si>
  <si>
    <t>7,20m² (área total dos caixilhos) x2,2 (fator de multiplicação equivalente as duas faces, guarnições e disperção da tinta)</t>
  </si>
  <si>
    <t>((1,44*2)+(1,05*2)+(3,71*2)+(3,48*2)+(1,39*2)+(2,44*3)+(1,94*3*2)+(1,77*3*2)+(1,94*3*2))+(1,9*3*12) _ somatória total do cabos, para mais detalhe verificar projeto elétrico</t>
  </si>
  <si>
    <t>((0,63*3)+(18*4)+(1,27*3)+(18,76*4)+(1,27*3)+(1,27*3)+(1,27*3)+(1,52*3)+(1,39*3)+(0,69*3)+(1,16*3)+(1,83*2)+(2,85*3*5)+(2,85*2)+(1,36*3)+(1,42*5)+(0,72*3)+(1,17*3*5)+(1,17*2)+(1,8*3*3)+(1,5*3)+(1,5*2)+(1,4*3*2)+(0,62*3)+(1,99*2))+(1,9*3*12) _somatória total do cabos, para mais detalhe verificar projeto elétrico</t>
  </si>
  <si>
    <t>((1,83*2)+(1,5*3)+(1,4*3)+(1,99*3*2)+(2,44*3*3)+(4,19*3*2)+(2,81*3)+(12,65*3))+(10*1,9*3) _ somatória total do cabos, para mais detalhe verificar projeto elétrico</t>
  </si>
  <si>
    <t>((1,55*3)+(1,15*3)+(1,83*3)+(1,37*3)+(1,05*3)+(1,42*3)+(0,6*3)+(0,7*3)+(1,17*3)+(1,65*3)+(1,65*2)+(10*3*3)+(2,44*3*3)+(12,65*4))+(1,9*3*9) _ somatória total do cabos, para mais detalhe verificar projeto elétrico</t>
  </si>
  <si>
    <t>((1,17*3)+(1,44*3)+(1,05*3*3)+(3,71*3)+(3,48*3*3)+(1,45*3*3)+(1,39*3)+(2,44*3)+(3,01*3)+(4*3)+(1,94*3*3)+(0,95)+(1,94*3*3*2)+(1,77*3*2)+(1,1*3)+(1,94*3*3*2)+(0,94*3)+(2,51*3)+(2,51*3*3)+(24*4))+(1,9*3*21) _ somatória total do cabos, para mais detalhe verificar projeto elétrico</t>
  </si>
  <si>
    <t>(10,36*3)+(4,37*3)+(1,5*2*3) _ somatória total do cabos, para mais detalhe verificar projeto elétrico</t>
  </si>
  <si>
    <t>(4,48*4)+(1,5*3) _ somatória total do cabos, para mais detalhe verificar projeto elétrico</t>
  </si>
  <si>
    <t>(((6,45+12+6,45+12)X(2,8+0,12+1,70))+((6,15+11,7)X1,70X2))-(1*2)) área das paredes externas e platibanda interna - descontos do excedente dos vão de acesso</t>
  </si>
  <si>
    <t xml:space="preserve">((2,42+4,85+2,42+4,85)*2,5) comprimento total das paredes x pé direito </t>
  </si>
  <si>
    <t>((25,1)*2,8*2)+(12,7*2,8)(comprimento interno total de um vestiário x pé direito x unidades de vestiários)+(comprimento total do vestiário PNE x pé direito</t>
  </si>
  <si>
    <t>97m (comprimento do tapume)x2,0m(altura do tapume)</t>
  </si>
  <si>
    <t>69,56m(comprimento total da escavação) X0,6(largura da escavação 0,2+0,2+0,2) X0,35(profundidade da escavação 0,2 da viga +0,05 do lastro)</t>
  </si>
  <si>
    <t>(69,56m (comprimento total do muro) x 0,2m(altura do vigamento)x0,2m(largura do vigamento))+(3,14*0,125*0,125(área da seção da estaca)x84m(comprimento total de estaca)</t>
  </si>
  <si>
    <t>(10,43m³- 2,14m³ (Escavação - Reaterro)+ 3,14x0,125x0,125x84m (volume de escavação da estaca))x1,3 (fator de empolamento)</t>
  </si>
  <si>
    <t>69,56*0,6 (comprimento do baldrame x (((altura da viga baldrame + espessura do lastro de brita )x 2 lados )+ largura da viga))</t>
  </si>
  <si>
    <t>69,56*0,2*2 (comprimento da viga x altura da viga x 2 faces)</t>
  </si>
  <si>
    <t>74,67*0,2*0,2 (comprimento do embasamento x largura x altura )</t>
  </si>
  <si>
    <t>57,75*0,2*0,2 (comprimento do embasamento x largura x altura )</t>
  </si>
  <si>
    <t>extensão total da mureta do gradil a ser instalado - ver detalhe em projeto</t>
  </si>
  <si>
    <t>Ver Projeto Elétrico - SPDA</t>
  </si>
  <si>
    <t>Ver Projeto Elétrica</t>
  </si>
  <si>
    <t>3.1.4</t>
  </si>
  <si>
    <t>3.1.7</t>
  </si>
  <si>
    <t>3.1.6</t>
  </si>
  <si>
    <t>3.1.5</t>
  </si>
  <si>
    <t>ver projeto hidráulico</t>
  </si>
  <si>
    <t>8.3.7</t>
  </si>
  <si>
    <t>8.3.8</t>
  </si>
  <si>
    <t>8.3.9</t>
  </si>
  <si>
    <t>8.3.10</t>
  </si>
  <si>
    <t>8.3.11</t>
  </si>
  <si>
    <t>8.3.12</t>
  </si>
  <si>
    <t>8.3.13</t>
  </si>
  <si>
    <t>8.3.14</t>
  </si>
  <si>
    <t>8.3.15</t>
  </si>
  <si>
    <t>8.3.16</t>
  </si>
  <si>
    <t xml:space="preserve"> </t>
  </si>
  <si>
    <t>28 un(número de estacas 69,56/2,5m) X 3m (profundidade da estaca)</t>
  </si>
  <si>
    <t>( 4 metros de aço 10,00 + 0,80 * 5 m de aço 5 mm) por metro de muro x 69,56</t>
  </si>
  <si>
    <t xml:space="preserve">156,89 -36,35 (área de chapisco - emboço) </t>
  </si>
  <si>
    <t>(28,65+28,65+6,9+2,58+2,58) somas das áreas de forro dos vestiários + vestiário PNE + área dos halls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</si>
</sst>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R$&quot;#,##0.00\ ;&quot; R$(&quot;#,##0.00\);&quot; R$-&quot;#\ ;@\ "/>
    <numFmt numFmtId="165" formatCode="&quot;R$&quot;#,##0\ ;[Red]&quot;(R$&quot;#,##0\)"/>
    <numFmt numFmtId="166" formatCode="#,##0\ ;\-#,##0\ ;&quot; - &quot;;@\ "/>
    <numFmt numFmtId="167" formatCode="#,##0.00\ ;&quot; (&quot;#,##0.00\);&quot; -&quot;#\ ;@\ "/>
    <numFmt numFmtId="169" formatCode="0.0"/>
    <numFmt numFmtId="170" formatCode="_(* #,##0.00_);_(* \(#,##0.00\);_(* \-??_);_(@_)"/>
    <numFmt numFmtId="171" formatCode="_(* #,##0.00_);_(* \(#,##0.00\);_(* &quot;-&quot;??_);_(@_)"/>
    <numFmt numFmtId="172" formatCode="_(&quot;R$ &quot;* #,##0.00_);_(&quot;R$ &quot;* \(#,##0.00\);_(&quot;R$ &quot;* &quot;-&quot;??_);_(@_)"/>
    <numFmt numFmtId="173" formatCode="#,##0.00&quot; &quot;;&quot; (&quot;#,##0.00&quot;)&quot;;&quot; -&quot;#&quot; &quot;;@&quot; &quot;"/>
    <numFmt numFmtId="174" formatCode="#,##0.00&quot; &quot;;&quot;-&quot;#,##0.00&quot; &quot;;&quot; -&quot;#&quot; &quot;;@&quot; &quot;"/>
    <numFmt numFmtId="175" formatCode="[$R$-416]&quot; &quot;#,##0.00;[Red]&quot;-&quot;[$R$-416]&quot; &quot;#,##0.00"/>
    <numFmt numFmtId="176" formatCode="d/m/yyyy"/>
    <numFmt numFmtId="177" formatCode="_(&quot;R$ &quot;* #,##0.00_);_(&quot;R$ &quot;* \(#,##0.00\);_(&quot;R$ &quot;* \-??_);_(@_)"/>
    <numFmt numFmtId="178" formatCode="[$R$-416]\ #,##0.00;[Red]\-[$R$-416]\ #,##0.00"/>
    <numFmt numFmtId="181" formatCode="_(&quot;R$&quot;* #,##0.00_);_(&quot;R$&quot;* \(#,##0.00\);_(&quot;R$&quot;* &quot;-&quot;??_);_(@_)"/>
    <numFmt numFmtId="182" formatCode="[$R$-416]#,##0.00;[Red]\-[$R$-416]#,##0.00"/>
    <numFmt numFmtId="183" formatCode="0.000%"/>
  </numFmts>
  <fonts count="57"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i/>
      <u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i/>
      <u/>
      <sz val="10"/>
      <color indexed="8"/>
      <name val="Arial Narrow"/>
      <family val="2"/>
    </font>
    <font>
      <b/>
      <i/>
      <u/>
      <sz val="10"/>
      <name val="Arial Narrow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9"/>
      <name val="Arial Narrow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i/>
      <sz val="10"/>
      <name val="Arial Narrow"/>
      <family val="2"/>
    </font>
    <font>
      <sz val="11"/>
      <color indexed="63"/>
      <name val="Arial1"/>
      <charset val="1"/>
    </font>
    <font>
      <sz val="9"/>
      <name val="Arial"/>
      <family val="2"/>
      <charset val="1"/>
    </font>
    <font>
      <b/>
      <sz val="12"/>
      <name val="Swis721 Md BT"/>
      <family val="2"/>
      <charset val="1"/>
    </font>
    <font>
      <b/>
      <sz val="11"/>
      <color indexed="63"/>
      <name val="Arial1"/>
      <charset val="1"/>
    </font>
    <font>
      <sz val="9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1"/>
      <color indexed="63"/>
      <name val="Arial Narrow"/>
      <family val="2"/>
      <charset val="1"/>
    </font>
    <font>
      <sz val="9"/>
      <color indexed="12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11"/>
      <name val="Arial Narrow"/>
      <family val="2"/>
      <charset val="1"/>
    </font>
    <font>
      <b/>
      <sz val="11"/>
      <color indexed="12"/>
      <name val="Arial Narrow"/>
      <family val="2"/>
      <charset val="1"/>
    </font>
    <font>
      <sz val="11"/>
      <name val="Arial Narrow"/>
      <family val="2"/>
      <charset val="1"/>
    </font>
    <font>
      <b/>
      <sz val="9"/>
      <name val="Arial"/>
      <family val="2"/>
    </font>
    <font>
      <sz val="9"/>
      <color indexed="22"/>
      <name val="Arial"/>
      <family val="2"/>
      <charset val="1"/>
    </font>
    <font>
      <sz val="12"/>
      <name val="Arial"/>
      <family val="2"/>
      <charset val="1"/>
    </font>
    <font>
      <sz val="11"/>
      <color indexed="8"/>
      <name val="Calibri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i/>
      <u/>
      <sz val="10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4"/>
      </patternFill>
    </fill>
    <fill>
      <patternFill patternType="solid">
        <fgColor indexed="27"/>
        <bgColor indexed="41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ck">
        <color indexed="8"/>
      </right>
      <top/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/>
      <top/>
      <bottom style="medium">
        <color indexed="64"/>
      </bottom>
      <diagonal/>
    </border>
  </borders>
  <cellStyleXfs count="76">
    <xf numFmtId="0" fontId="0" fillId="0" borderId="0"/>
    <xf numFmtId="0" fontId="49" fillId="0" borderId="0" applyNumberFormat="0" applyBorder="0" applyProtection="0"/>
    <xf numFmtId="0" fontId="49" fillId="0" borderId="0" applyNumberFormat="0" applyBorder="0" applyProtection="0"/>
    <xf numFmtId="173" fontId="49" fillId="0" borderId="0" applyBorder="0" applyProtection="0"/>
    <xf numFmtId="173" fontId="49" fillId="0" borderId="0" applyBorder="0" applyProtection="0"/>
    <xf numFmtId="164" fontId="19" fillId="0" borderId="0"/>
    <xf numFmtId="0" fontId="22" fillId="0" borderId="0"/>
    <xf numFmtId="0" fontId="49" fillId="0" borderId="0" applyNumberFormat="0" applyBorder="0" applyProtection="0"/>
    <xf numFmtId="0" fontId="50" fillId="0" borderId="0" applyNumberFormat="0" applyBorder="0" applyProtection="0"/>
    <xf numFmtId="167" fontId="19" fillId="0" borderId="0"/>
    <xf numFmtId="174" fontId="50" fillId="0" borderId="0" applyBorder="0" applyProtection="0"/>
    <xf numFmtId="0" fontId="51" fillId="0" borderId="0" applyNumberFormat="0" applyBorder="0" applyProtection="0">
      <alignment horizontal="center"/>
    </xf>
    <xf numFmtId="0" fontId="51" fillId="0" borderId="0" applyNumberFormat="0" applyBorder="0" applyProtection="0">
      <alignment horizontal="center" textRotation="90"/>
    </xf>
    <xf numFmtId="164" fontId="19" fillId="0" borderId="0"/>
    <xf numFmtId="165" fontId="19" fillId="0" borderId="0"/>
    <xf numFmtId="166" fontId="19" fillId="0" borderId="0"/>
    <xf numFmtId="181" fontId="19" fillId="0" borderId="0" applyFont="0" applyFill="0" applyBorder="0" applyAlignment="0" applyProtection="0"/>
    <xf numFmtId="166" fontId="19" fillId="0" borderId="0"/>
    <xf numFmtId="177" fontId="24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6" fillId="0" borderId="0"/>
    <xf numFmtId="0" fontId="19" fillId="0" borderId="0"/>
    <xf numFmtId="0" fontId="19" fillId="0" borderId="0"/>
    <xf numFmtId="0" fontId="1" fillId="0" borderId="0"/>
    <xf numFmtId="0" fontId="54" fillId="0" borderId="0"/>
    <xf numFmtId="0" fontId="2" fillId="0" borderId="0"/>
    <xf numFmtId="0" fontId="2" fillId="0" borderId="0"/>
    <xf numFmtId="0" fontId="19" fillId="0" borderId="0"/>
    <xf numFmtId="0" fontId="24" fillId="0" borderId="0"/>
    <xf numFmtId="0" fontId="3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3" fillId="0" borderId="0"/>
    <xf numFmtId="9" fontId="19" fillId="0" borderId="0" applyFont="0" applyFill="0" applyBorder="0" applyAlignment="0" applyProtection="0"/>
    <xf numFmtId="9" fontId="19" fillId="0" borderId="0"/>
    <xf numFmtId="9" fontId="19" fillId="0" borderId="0"/>
    <xf numFmtId="9" fontId="19" fillId="0" borderId="0" applyFont="0" applyFill="0" applyBorder="0" applyAlignment="0" applyProtection="0"/>
    <xf numFmtId="9" fontId="19" fillId="0" borderId="0"/>
    <xf numFmtId="9" fontId="24" fillId="0" borderId="0"/>
    <xf numFmtId="9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53" fillId="0" borderId="0" applyNumberFormat="0" applyBorder="0" applyProtection="0"/>
    <xf numFmtId="175" fontId="53" fillId="0" borderId="0" applyBorder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70" fontId="24" fillId="0" borderId="0"/>
    <xf numFmtId="167" fontId="19" fillId="0" borderId="0"/>
    <xf numFmtId="171" fontId="19" fillId="0" borderId="0" applyFont="0" applyFill="0" applyBorder="0" applyAlignment="0" applyProtection="0"/>
    <xf numFmtId="167" fontId="19" fillId="0" borderId="0"/>
    <xf numFmtId="167" fontId="19" fillId="0" borderId="0"/>
    <xf numFmtId="170" fontId="24" fillId="0" borderId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543">
    <xf numFmtId="0" fontId="0" fillId="0" borderId="0" xfId="0"/>
    <xf numFmtId="0" fontId="4" fillId="0" borderId="0" xfId="22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" fontId="8" fillId="0" borderId="1" xfId="58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4" fontId="8" fillId="0" borderId="2" xfId="58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vertical="center"/>
    </xf>
    <xf numFmtId="0" fontId="9" fillId="0" borderId="3" xfId="0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67" fontId="8" fillId="0" borderId="0" xfId="56" applyFont="1" applyFill="1" applyBorder="1" applyAlignment="1" applyProtection="1">
      <alignment vertical="center"/>
    </xf>
    <xf numFmtId="167" fontId="4" fillId="0" borderId="0" xfId="56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" fontId="8" fillId="0" borderId="4" xfId="58" applyNumberFormat="1" applyFont="1" applyFill="1" applyBorder="1" applyAlignment="1" applyProtection="1">
      <alignment vertical="center" wrapText="1"/>
    </xf>
    <xf numFmtId="167" fontId="8" fillId="0" borderId="4" xfId="58" applyNumberFormat="1" applyFont="1" applyFill="1" applyBorder="1" applyAlignment="1" applyProtection="1">
      <alignment horizontal="right" vertical="center" wrapText="1"/>
    </xf>
    <xf numFmtId="167" fontId="8" fillId="0" borderId="4" xfId="58" applyFont="1" applyFill="1" applyBorder="1" applyAlignment="1" applyProtection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7" fontId="8" fillId="0" borderId="1" xfId="58" applyNumberFormat="1" applyFont="1" applyFill="1" applyBorder="1" applyAlignment="1" applyProtection="1">
      <alignment horizontal="right" vertical="center" wrapText="1"/>
    </xf>
    <xf numFmtId="167" fontId="8" fillId="0" borderId="1" xfId="58" applyNumberFormat="1" applyFont="1" applyFill="1" applyBorder="1" applyAlignment="1" applyProtection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67" fontId="8" fillId="0" borderId="3" xfId="58" applyNumberFormat="1" applyFont="1" applyFill="1" applyBorder="1" applyAlignment="1" applyProtection="1">
      <alignment horizontal="right" vertical="center" wrapText="1"/>
    </xf>
    <xf numFmtId="167" fontId="9" fillId="0" borderId="3" xfId="58" applyNumberFormat="1" applyFont="1" applyFill="1" applyBorder="1" applyAlignment="1" applyProtection="1">
      <alignment vertical="center" wrapText="1"/>
    </xf>
    <xf numFmtId="167" fontId="8" fillId="0" borderId="2" xfId="58" applyNumberFormat="1" applyFont="1" applyFill="1" applyBorder="1" applyAlignment="1" applyProtection="1">
      <alignment horizontal="right" vertical="center" wrapText="1"/>
    </xf>
    <xf numFmtId="167" fontId="8" fillId="0" borderId="2" xfId="58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67" fontId="9" fillId="0" borderId="1" xfId="58" applyNumberFormat="1" applyFont="1" applyFill="1" applyBorder="1" applyAlignment="1" applyProtection="1">
      <alignment horizontal="right" vertical="center" wrapText="1"/>
    </xf>
    <xf numFmtId="167" fontId="9" fillId="0" borderId="1" xfId="58" applyNumberFormat="1" applyFont="1" applyFill="1" applyBorder="1" applyAlignment="1" applyProtection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67" fontId="10" fillId="0" borderId="1" xfId="58" applyNumberFormat="1" applyFont="1" applyFill="1" applyBorder="1" applyAlignment="1" applyProtection="1">
      <alignment horizontal="right" vertical="center" wrapText="1"/>
    </xf>
    <xf numFmtId="167" fontId="10" fillId="0" borderId="1" xfId="58" applyNumberFormat="1" applyFont="1" applyFill="1" applyBorder="1" applyAlignment="1" applyProtection="1">
      <alignment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58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7" fontId="4" fillId="0" borderId="0" xfId="56" applyFont="1" applyFill="1" applyBorder="1" applyAlignment="1">
      <alignment vertical="center"/>
    </xf>
    <xf numFmtId="0" fontId="4" fillId="0" borderId="2" xfId="22" applyFont="1" applyFill="1" applyBorder="1" applyAlignment="1" applyProtection="1">
      <alignment horizontal="left" vertical="center" wrapText="1"/>
    </xf>
    <xf numFmtId="17" fontId="4" fillId="0" borderId="2" xfId="22" applyNumberFormat="1" applyFont="1" applyFill="1" applyBorder="1" applyAlignment="1" applyProtection="1">
      <alignment horizontal="center" vertical="center" wrapText="1"/>
    </xf>
    <xf numFmtId="0" fontId="5" fillId="0" borderId="2" xfId="22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22" applyFont="1" applyFill="1" applyBorder="1" applyAlignment="1">
      <alignment horizontal="right" vertical="center"/>
    </xf>
    <xf numFmtId="167" fontId="4" fillId="0" borderId="0" xfId="56" applyFont="1" applyFill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10" fontId="4" fillId="0" borderId="0" xfId="45" applyNumberFormat="1" applyFont="1" applyFill="1" applyBorder="1" applyAlignment="1" applyProtection="1">
      <alignment horizontal="center" vertical="center"/>
    </xf>
    <xf numFmtId="0" fontId="4" fillId="0" borderId="0" xfId="22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horizontal="center" vertical="center"/>
    </xf>
    <xf numFmtId="10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0" fontId="44" fillId="0" borderId="2" xfId="0" applyNumberFormat="1" applyFont="1" applyFill="1" applyBorder="1" applyAlignment="1">
      <alignment horizontal="center" vertical="center"/>
    </xf>
    <xf numFmtId="0" fontId="4" fillId="0" borderId="0" xfId="22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10" fontId="15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67" fontId="4" fillId="0" borderId="0" xfId="58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1" fontId="9" fillId="0" borderId="0" xfId="58" applyNumberFormat="1" applyFont="1" applyFill="1" applyBorder="1" applyAlignment="1">
      <alignment horizontal="center" vertical="center"/>
    </xf>
    <xf numFmtId="167" fontId="8" fillId="0" borderId="0" xfId="56" applyFont="1" applyFill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0" xfId="58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58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67" fontId="9" fillId="2" borderId="2" xfId="58" applyNumberFormat="1" applyFont="1" applyFill="1" applyBorder="1" applyAlignment="1" applyProtection="1">
      <alignment horizontal="right" vertical="center" wrapText="1"/>
    </xf>
    <xf numFmtId="167" fontId="8" fillId="2" borderId="2" xfId="58" applyNumberFormat="1" applyFont="1" applyFill="1" applyBorder="1" applyAlignment="1" applyProtection="1">
      <alignment horizontal="righ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2" fontId="8" fillId="2" borderId="2" xfId="58" applyNumberFormat="1" applyFont="1" applyFill="1" applyBorder="1" applyAlignment="1" applyProtection="1">
      <alignment vertical="center" wrapText="1"/>
    </xf>
    <xf numFmtId="0" fontId="24" fillId="3" borderId="0" xfId="29" applyFill="1" applyAlignment="1">
      <alignment vertical="center"/>
    </xf>
    <xf numFmtId="0" fontId="24" fillId="3" borderId="0" xfId="29" applyFill="1" applyAlignment="1">
      <alignment horizontal="center" vertical="center"/>
    </xf>
    <xf numFmtId="0" fontId="24" fillId="0" borderId="0" xfId="29" applyAlignment="1">
      <alignment vertical="center"/>
    </xf>
    <xf numFmtId="0" fontId="24" fillId="3" borderId="5" xfId="29" applyFill="1" applyBorder="1" applyAlignment="1">
      <alignment vertical="center"/>
    </xf>
    <xf numFmtId="0" fontId="24" fillId="3" borderId="6" xfId="29" applyFill="1" applyBorder="1" applyAlignment="1">
      <alignment vertical="center"/>
    </xf>
    <xf numFmtId="0" fontId="25" fillId="3" borderId="7" xfId="29" applyFont="1" applyFill="1" applyBorder="1" applyAlignment="1">
      <alignment horizontal="left" vertical="center"/>
    </xf>
    <xf numFmtId="0" fontId="24" fillId="3" borderId="8" xfId="29" applyFill="1" applyBorder="1" applyAlignment="1">
      <alignment vertical="center"/>
    </xf>
    <xf numFmtId="0" fontId="24" fillId="3" borderId="0" xfId="29" applyFill="1" applyBorder="1" applyAlignment="1">
      <alignment vertical="center"/>
    </xf>
    <xf numFmtId="0" fontId="26" fillId="3" borderId="0" xfId="29" applyFont="1" applyFill="1" applyBorder="1" applyAlignment="1">
      <alignment horizontal="left" vertical="center"/>
    </xf>
    <xf numFmtId="0" fontId="27" fillId="3" borderId="0" xfId="29" applyFont="1" applyFill="1" applyBorder="1" applyAlignment="1">
      <alignment vertical="center"/>
    </xf>
    <xf numFmtId="0" fontId="25" fillId="3" borderId="9" xfId="29" applyFont="1" applyFill="1" applyBorder="1" applyAlignment="1">
      <alignment horizontal="left" vertical="center"/>
    </xf>
    <xf numFmtId="0" fontId="24" fillId="3" borderId="10" xfId="29" applyFill="1" applyBorder="1" applyAlignment="1">
      <alignment vertical="center"/>
    </xf>
    <xf numFmtId="0" fontId="24" fillId="3" borderId="11" xfId="29" applyFill="1" applyBorder="1" applyAlignment="1">
      <alignment vertical="center"/>
    </xf>
    <xf numFmtId="0" fontId="28" fillId="3" borderId="11" xfId="29" applyFont="1" applyFill="1" applyBorder="1" applyAlignment="1">
      <alignment vertical="center"/>
    </xf>
    <xf numFmtId="0" fontId="29" fillId="3" borderId="11" xfId="29" applyFont="1" applyFill="1" applyBorder="1" applyAlignment="1">
      <alignment horizontal="center" vertical="center"/>
    </xf>
    <xf numFmtId="0" fontId="29" fillId="3" borderId="12" xfId="29" applyFont="1" applyFill="1" applyBorder="1" applyAlignment="1">
      <alignment horizontal="center" vertical="center"/>
    </xf>
    <xf numFmtId="0" fontId="25" fillId="3" borderId="0" xfId="29" applyFont="1" applyFill="1" applyAlignment="1">
      <alignment vertical="center"/>
    </xf>
    <xf numFmtId="0" fontId="25" fillId="3" borderId="8" xfId="29" applyFont="1" applyFill="1" applyBorder="1" applyAlignment="1" applyProtection="1">
      <alignment vertical="center"/>
    </xf>
    <xf numFmtId="0" fontId="25" fillId="3" borderId="0" xfId="29" applyFont="1" applyFill="1" applyBorder="1" applyAlignment="1">
      <alignment vertical="center"/>
    </xf>
    <xf numFmtId="0" fontId="25" fillId="3" borderId="13" xfId="29" applyFont="1" applyFill="1" applyBorder="1" applyAlignment="1">
      <alignment vertical="center"/>
    </xf>
    <xf numFmtId="0" fontId="25" fillId="0" borderId="8" xfId="29" applyFont="1" applyBorder="1" applyAlignment="1">
      <alignment horizontal="left" vertical="center"/>
    </xf>
    <xf numFmtId="0" fontId="25" fillId="0" borderId="0" xfId="29" applyFont="1" applyBorder="1" applyAlignment="1">
      <alignment horizontal="left" vertical="center"/>
    </xf>
    <xf numFmtId="0" fontId="25" fillId="0" borderId="0" xfId="29" applyFont="1" applyBorder="1" applyAlignment="1">
      <alignment vertical="center"/>
    </xf>
    <xf numFmtId="0" fontId="25" fillId="0" borderId="13" xfId="29" applyFont="1" applyBorder="1" applyAlignment="1">
      <alignment vertical="center"/>
    </xf>
    <xf numFmtId="0" fontId="25" fillId="3" borderId="8" xfId="29" applyFont="1" applyFill="1" applyBorder="1" applyAlignment="1">
      <alignment vertical="center"/>
    </xf>
    <xf numFmtId="0" fontId="30" fillId="3" borderId="0" xfId="29" applyFont="1" applyFill="1" applyBorder="1" applyAlignment="1">
      <alignment horizontal="center" vertical="center"/>
    </xf>
    <xf numFmtId="0" fontId="25" fillId="0" borderId="0" xfId="29" applyFont="1" applyFill="1" applyBorder="1" applyAlignment="1">
      <alignment horizontal="left" vertical="center"/>
    </xf>
    <xf numFmtId="0" fontId="25" fillId="0" borderId="14" xfId="29" applyFont="1" applyBorder="1" applyAlignment="1">
      <alignment horizontal="left" vertical="center"/>
    </xf>
    <xf numFmtId="0" fontId="25" fillId="0" borderId="13" xfId="29" applyFont="1" applyBorder="1" applyAlignment="1">
      <alignment horizontal="center" vertical="center"/>
    </xf>
    <xf numFmtId="0" fontId="25" fillId="0" borderId="0" xfId="29" applyFont="1" applyAlignment="1">
      <alignment vertical="center"/>
    </xf>
    <xf numFmtId="3" fontId="31" fillId="4" borderId="15" xfId="29" applyNumberFormat="1" applyFont="1" applyFill="1" applyBorder="1" applyAlignment="1" applyProtection="1">
      <alignment horizontal="left" vertical="center"/>
      <protection locked="0"/>
    </xf>
    <xf numFmtId="0" fontId="30" fillId="4" borderId="16" xfId="29" applyFont="1" applyFill="1" applyBorder="1" applyAlignment="1" applyProtection="1">
      <alignment horizontal="left" vertical="center"/>
    </xf>
    <xf numFmtId="0" fontId="30" fillId="0" borderId="0" xfId="29" applyFont="1" applyFill="1" applyBorder="1" applyAlignment="1" applyProtection="1">
      <alignment horizontal="left" vertical="center"/>
      <protection locked="0"/>
    </xf>
    <xf numFmtId="3" fontId="31" fillId="4" borderId="15" xfId="29" applyNumberFormat="1" applyFont="1" applyFill="1" applyBorder="1" applyAlignment="1" applyProtection="1">
      <alignment vertical="center"/>
      <protection locked="0"/>
    </xf>
    <xf numFmtId="3" fontId="31" fillId="4" borderId="17" xfId="29" applyNumberFormat="1" applyFont="1" applyFill="1" applyBorder="1" applyAlignment="1" applyProtection="1">
      <alignment vertical="center"/>
      <protection locked="0"/>
    </xf>
    <xf numFmtId="3" fontId="31" fillId="4" borderId="18" xfId="29" applyNumberFormat="1" applyFont="1" applyFill="1" applyBorder="1" applyAlignment="1" applyProtection="1">
      <alignment vertical="center"/>
      <protection locked="0"/>
    </xf>
    <xf numFmtId="0" fontId="32" fillId="3" borderId="0" xfId="29" applyFont="1" applyFill="1" applyAlignment="1">
      <alignment horizontal="center" vertical="center"/>
    </xf>
    <xf numFmtId="0" fontId="32" fillId="3" borderId="0" xfId="29" applyFont="1" applyFill="1" applyBorder="1" applyAlignment="1">
      <alignment horizontal="center" vertical="center"/>
    </xf>
    <xf numFmtId="0" fontId="24" fillId="0" borderId="0" xfId="29" applyAlignment="1">
      <alignment horizontal="center" vertical="center"/>
    </xf>
    <xf numFmtId="0" fontId="24" fillId="3" borderId="5" xfId="29" applyFont="1" applyFill="1" applyBorder="1" applyAlignment="1">
      <alignment vertical="center"/>
    </xf>
    <xf numFmtId="0" fontId="24" fillId="3" borderId="19" xfId="29" applyFill="1" applyBorder="1" applyAlignment="1">
      <alignment vertical="center"/>
    </xf>
    <xf numFmtId="0" fontId="32" fillId="0" borderId="6" xfId="29" applyFont="1" applyBorder="1" applyAlignment="1">
      <alignment horizontal="center" vertical="center"/>
    </xf>
    <xf numFmtId="0" fontId="25" fillId="3" borderId="5" xfId="29" applyFont="1" applyFill="1" applyBorder="1" applyAlignment="1">
      <alignment horizontal="left" vertical="center"/>
    </xf>
    <xf numFmtId="0" fontId="25" fillId="3" borderId="6" xfId="29" applyFont="1" applyFill="1" applyBorder="1" applyAlignment="1">
      <alignment vertical="center"/>
    </xf>
    <xf numFmtId="0" fontId="24" fillId="3" borderId="6" xfId="29" applyFill="1" applyBorder="1" applyAlignment="1">
      <alignment horizontal="center" vertical="center"/>
    </xf>
    <xf numFmtId="0" fontId="24" fillId="3" borderId="19" xfId="29" applyFill="1" applyBorder="1" applyAlignment="1">
      <alignment horizontal="center" vertical="center"/>
    </xf>
    <xf numFmtId="0" fontId="24" fillId="0" borderId="10" xfId="29" applyFont="1" applyBorder="1" applyAlignment="1">
      <alignment vertical="center"/>
    </xf>
    <xf numFmtId="0" fontId="32" fillId="5" borderId="20" xfId="29" applyFont="1" applyFill="1" applyBorder="1" applyAlignment="1" applyProtection="1">
      <alignment horizontal="center" vertical="center"/>
      <protection locked="0"/>
    </xf>
    <xf numFmtId="0" fontId="31" fillId="3" borderId="11" xfId="29" applyFont="1" applyFill="1" applyBorder="1" applyAlignment="1" applyProtection="1">
      <alignment horizontal="left" vertical="center"/>
    </xf>
    <xf numFmtId="0" fontId="32" fillId="3" borderId="11" xfId="29" applyFont="1" applyFill="1" applyBorder="1" applyAlignment="1" applyProtection="1">
      <alignment horizontal="center" vertical="center"/>
    </xf>
    <xf numFmtId="0" fontId="25" fillId="3" borderId="11" xfId="29" applyFont="1" applyFill="1" applyBorder="1" applyAlignment="1" applyProtection="1">
      <alignment horizontal="left" vertical="center"/>
    </xf>
    <xf numFmtId="0" fontId="24" fillId="3" borderId="11" xfId="29" applyFill="1" applyBorder="1" applyAlignment="1" applyProtection="1">
      <alignment vertical="center"/>
    </xf>
    <xf numFmtId="0" fontId="32" fillId="5" borderId="21" xfId="29" applyFont="1" applyFill="1" applyBorder="1" applyAlignment="1" applyProtection="1">
      <alignment horizontal="center" vertical="center"/>
      <protection locked="0"/>
    </xf>
    <xf numFmtId="0" fontId="25" fillId="0" borderId="11" xfId="29" applyFont="1" applyFill="1" applyBorder="1" applyAlignment="1" applyProtection="1">
      <alignment horizontal="left" vertical="center"/>
    </xf>
    <xf numFmtId="0" fontId="25" fillId="0" borderId="12" xfId="29" applyFont="1" applyFill="1" applyBorder="1" applyAlignment="1" applyProtection="1">
      <alignment horizontal="left" vertical="center"/>
    </xf>
    <xf numFmtId="0" fontId="24" fillId="0" borderId="0" xfId="29" applyBorder="1" applyAlignment="1">
      <alignment vertical="center"/>
    </xf>
    <xf numFmtId="0" fontId="30" fillId="6" borderId="11" xfId="29" applyFont="1" applyFill="1" applyBorder="1" applyAlignment="1">
      <alignment horizontal="left" vertical="center"/>
    </xf>
    <xf numFmtId="0" fontId="24" fillId="3" borderId="12" xfId="29" applyFill="1" applyBorder="1" applyAlignment="1">
      <alignment vertical="center"/>
    </xf>
    <xf numFmtId="0" fontId="25" fillId="3" borderId="0" xfId="29" applyFont="1" applyFill="1" applyBorder="1" applyAlignment="1">
      <alignment horizontal="center" vertical="center"/>
    </xf>
    <xf numFmtId="0" fontId="25" fillId="3" borderId="0" xfId="29" applyFont="1" applyFill="1" applyBorder="1" applyAlignment="1">
      <alignment horizontal="left" vertical="center"/>
    </xf>
    <xf numFmtId="0" fontId="33" fillId="3" borderId="0" xfId="29" applyFont="1" applyFill="1" applyBorder="1" applyAlignment="1">
      <alignment horizontal="center" vertical="center"/>
    </xf>
    <xf numFmtId="0" fontId="25" fillId="7" borderId="22" xfId="29" applyFont="1" applyFill="1" applyBorder="1" applyAlignment="1">
      <alignment horizontal="center" vertical="center"/>
    </xf>
    <xf numFmtId="0" fontId="25" fillId="7" borderId="22" xfId="29" applyFont="1" applyFill="1" applyBorder="1" applyAlignment="1">
      <alignment horizontal="left" vertical="center"/>
    </xf>
    <xf numFmtId="0" fontId="25" fillId="7" borderId="22" xfId="29" applyFont="1" applyFill="1" applyBorder="1" applyAlignment="1">
      <alignment vertical="center"/>
    </xf>
    <xf numFmtId="0" fontId="25" fillId="7" borderId="22" xfId="29" applyFont="1" applyFill="1" applyBorder="1" applyAlignment="1">
      <alignment horizontal="center" vertical="center" wrapText="1"/>
    </xf>
    <xf numFmtId="0" fontId="33" fillId="0" borderId="22" xfId="29" applyFont="1" applyFill="1" applyBorder="1" applyAlignment="1">
      <alignment horizontal="center" vertical="center"/>
    </xf>
    <xf numFmtId="0" fontId="30" fillId="0" borderId="0" xfId="29" applyFont="1" applyAlignment="1">
      <alignment vertical="center"/>
    </xf>
    <xf numFmtId="0" fontId="30" fillId="7" borderId="22" xfId="29" applyFont="1" applyFill="1" applyBorder="1" applyAlignment="1">
      <alignment horizontal="left" vertical="center"/>
    </xf>
    <xf numFmtId="0" fontId="25" fillId="8" borderId="22" xfId="29" applyFont="1" applyFill="1" applyBorder="1" applyAlignment="1">
      <alignment horizontal="center" vertical="center"/>
    </xf>
    <xf numFmtId="0" fontId="30" fillId="7" borderId="22" xfId="29" applyFont="1" applyFill="1" applyBorder="1" applyAlignment="1">
      <alignment horizontal="center" vertical="center" wrapText="1"/>
    </xf>
    <xf numFmtId="177" fontId="25" fillId="0" borderId="0" xfId="18" applyFont="1" applyFill="1" applyBorder="1" applyAlignment="1" applyProtection="1">
      <alignment vertical="center"/>
    </xf>
    <xf numFmtId="0" fontId="25" fillId="7" borderId="23" xfId="29" applyFont="1" applyFill="1" applyBorder="1" applyAlignment="1">
      <alignment horizontal="center" vertical="center"/>
    </xf>
    <xf numFmtId="0" fontId="25" fillId="7" borderId="22" xfId="29" applyFont="1" applyFill="1" applyBorder="1" applyAlignment="1">
      <alignment horizontal="right" vertical="center"/>
    </xf>
    <xf numFmtId="0" fontId="25" fillId="8" borderId="22" xfId="29" applyFont="1" applyFill="1" applyBorder="1" applyAlignment="1">
      <alignment horizontal="left" vertical="center"/>
    </xf>
    <xf numFmtId="0" fontId="25" fillId="9" borderId="22" xfId="29" applyFont="1" applyFill="1" applyBorder="1" applyAlignment="1">
      <alignment horizontal="center" vertical="center"/>
    </xf>
    <xf numFmtId="0" fontId="25" fillId="10" borderId="22" xfId="29" applyFont="1" applyFill="1" applyBorder="1" applyAlignment="1">
      <alignment horizontal="left" vertical="center"/>
    </xf>
    <xf numFmtId="0" fontId="25" fillId="10" borderId="22" xfId="29" applyFont="1" applyFill="1" applyBorder="1" applyAlignment="1">
      <alignment horizontal="center" vertical="center"/>
    </xf>
    <xf numFmtId="0" fontId="34" fillId="0" borderId="0" xfId="29" applyFont="1" applyAlignment="1">
      <alignment vertical="center"/>
    </xf>
    <xf numFmtId="1" fontId="25" fillId="4" borderId="24" xfId="29" applyNumberFormat="1" applyFont="1" applyFill="1" applyBorder="1" applyAlignment="1" applyProtection="1">
      <alignment vertical="center" wrapText="1"/>
      <protection locked="0"/>
    </xf>
    <xf numFmtId="1" fontId="25" fillId="4" borderId="25" xfId="29" applyNumberFormat="1" applyFont="1" applyFill="1" applyBorder="1" applyAlignment="1" applyProtection="1">
      <alignment vertical="center" wrapText="1"/>
      <protection locked="0"/>
    </xf>
    <xf numFmtId="0" fontId="25" fillId="4" borderId="22" xfId="29" applyFont="1" applyFill="1" applyBorder="1" applyAlignment="1" applyProtection="1">
      <alignment horizontal="left" vertical="center"/>
    </xf>
    <xf numFmtId="0" fontId="25" fillId="4" borderId="22" xfId="29" applyFont="1" applyFill="1" applyBorder="1" applyAlignment="1" applyProtection="1">
      <alignment horizontal="center" vertical="center"/>
      <protection locked="0"/>
    </xf>
    <xf numFmtId="0" fontId="25" fillId="4" borderId="22" xfId="29" applyFont="1" applyFill="1" applyBorder="1" applyAlignment="1" applyProtection="1">
      <alignment horizontal="left" vertical="center"/>
      <protection locked="0"/>
    </xf>
    <xf numFmtId="170" fontId="25" fillId="9" borderId="22" xfId="60" applyFont="1" applyFill="1" applyBorder="1" applyAlignment="1" applyProtection="1">
      <alignment horizontal="right" vertical="center"/>
    </xf>
    <xf numFmtId="170" fontId="35" fillId="9" borderId="22" xfId="60" applyFont="1" applyFill="1" applyBorder="1" applyAlignment="1" applyProtection="1">
      <alignment horizontal="right" vertical="center"/>
      <protection locked="0"/>
    </xf>
    <xf numFmtId="10" fontId="25" fillId="4" borderId="22" xfId="41" applyNumberFormat="1" applyFont="1" applyFill="1" applyBorder="1" applyAlignment="1" applyProtection="1">
      <alignment horizontal="center" vertical="center"/>
      <protection locked="0"/>
    </xf>
    <xf numFmtId="170" fontId="25" fillId="4" borderId="22" xfId="60" applyFont="1" applyFill="1" applyBorder="1" applyAlignment="1" applyProtection="1">
      <alignment horizontal="right" vertical="center"/>
      <protection locked="0"/>
    </xf>
    <xf numFmtId="10" fontId="25" fillId="9" borderId="22" xfId="41" applyNumberFormat="1" applyFont="1" applyFill="1" applyBorder="1" applyAlignment="1" applyProtection="1">
      <alignment horizontal="center" vertical="center"/>
    </xf>
    <xf numFmtId="10" fontId="25" fillId="0" borderId="22" xfId="41" applyNumberFormat="1" applyFont="1" applyFill="1" applyBorder="1" applyAlignment="1" applyProtection="1">
      <alignment horizontal="center" vertical="center"/>
    </xf>
    <xf numFmtId="170" fontId="25" fillId="4" borderId="22" xfId="55" applyFont="1" applyFill="1" applyBorder="1" applyAlignment="1" applyProtection="1">
      <alignment horizontal="right" vertical="center"/>
      <protection locked="0"/>
    </xf>
    <xf numFmtId="4" fontId="25" fillId="4" borderId="22" xfId="29" applyNumberFormat="1" applyFont="1" applyFill="1" applyBorder="1" applyAlignment="1" applyProtection="1">
      <alignment horizontal="center" vertical="center"/>
      <protection locked="0"/>
    </xf>
    <xf numFmtId="0" fontId="25" fillId="11" borderId="22" xfId="29" applyFont="1" applyFill="1" applyBorder="1" applyAlignment="1" applyProtection="1">
      <alignment horizontal="center" vertical="center"/>
      <protection locked="0"/>
    </xf>
    <xf numFmtId="0" fontId="36" fillId="0" borderId="0" xfId="29" applyFont="1" applyAlignment="1">
      <alignment vertical="center"/>
    </xf>
    <xf numFmtId="178" fontId="37" fillId="0" borderId="0" xfId="29" applyNumberFormat="1" applyFont="1" applyAlignment="1">
      <alignment vertical="center"/>
    </xf>
    <xf numFmtId="0" fontId="25" fillId="4" borderId="26" xfId="29" applyFont="1" applyFill="1" applyBorder="1" applyAlignment="1" applyProtection="1">
      <alignment vertical="center" wrapText="1"/>
      <protection locked="0"/>
    </xf>
    <xf numFmtId="0" fontId="25" fillId="4" borderId="27" xfId="29" applyFont="1" applyFill="1" applyBorder="1" applyAlignment="1" applyProtection="1">
      <alignment vertical="center" wrapText="1"/>
      <protection locked="0"/>
    </xf>
    <xf numFmtId="0" fontId="24" fillId="0" borderId="0" xfId="29" applyAlignment="1">
      <alignment horizontal="left" vertical="center"/>
    </xf>
    <xf numFmtId="178" fontId="25" fillId="0" borderId="0" xfId="29" applyNumberFormat="1" applyFont="1" applyAlignment="1">
      <alignment vertical="center"/>
    </xf>
    <xf numFmtId="178" fontId="30" fillId="0" borderId="0" xfId="29" applyNumberFormat="1" applyFont="1" applyAlignment="1">
      <alignment vertical="center"/>
    </xf>
    <xf numFmtId="10" fontId="38" fillId="0" borderId="0" xfId="29" applyNumberFormat="1" applyFont="1" applyAlignment="1">
      <alignment horizontal="center" vertical="center"/>
    </xf>
    <xf numFmtId="178" fontId="39" fillId="0" borderId="0" xfId="29" applyNumberFormat="1" applyFont="1" applyAlignment="1">
      <alignment vertical="center"/>
    </xf>
    <xf numFmtId="0" fontId="25" fillId="0" borderId="0" xfId="30" applyFont="1" applyAlignment="1">
      <alignment vertical="center"/>
    </xf>
    <xf numFmtId="10" fontId="25" fillId="0" borderId="0" xfId="29" applyNumberFormat="1" applyFont="1" applyAlignment="1">
      <alignment vertical="center"/>
    </xf>
    <xf numFmtId="10" fontId="24" fillId="0" borderId="0" xfId="41" applyNumberFormat="1"/>
    <xf numFmtId="0" fontId="39" fillId="0" borderId="0" xfId="29" applyFont="1" applyAlignment="1">
      <alignment vertical="center"/>
    </xf>
    <xf numFmtId="0" fontId="30" fillId="0" borderId="0" xfId="30" applyFont="1" applyAlignment="1">
      <alignment vertical="center"/>
    </xf>
    <xf numFmtId="10" fontId="39" fillId="0" borderId="0" xfId="29" applyNumberFormat="1" applyFont="1" applyAlignment="1">
      <alignment horizontal="center" vertical="center"/>
    </xf>
    <xf numFmtId="0" fontId="25" fillId="4" borderId="28" xfId="29" applyFont="1" applyFill="1" applyBorder="1" applyAlignment="1" applyProtection="1">
      <alignment horizontal="center" vertical="center"/>
      <protection locked="0"/>
    </xf>
    <xf numFmtId="0" fontId="25" fillId="4" borderId="29" xfId="29" applyFont="1" applyFill="1" applyBorder="1" applyAlignment="1" applyProtection="1">
      <alignment horizontal="left" vertical="center"/>
      <protection locked="0"/>
    </xf>
    <xf numFmtId="0" fontId="25" fillId="7" borderId="30" xfId="29" applyFont="1" applyFill="1" applyBorder="1" applyAlignment="1" applyProtection="1">
      <alignment horizontal="center" vertical="center"/>
    </xf>
    <xf numFmtId="0" fontId="25" fillId="7" borderId="31" xfId="29" applyFont="1" applyFill="1" applyBorder="1" applyAlignment="1" applyProtection="1">
      <alignment horizontal="center" vertical="center"/>
    </xf>
    <xf numFmtId="0" fontId="25" fillId="7" borderId="27" xfId="29" applyFont="1" applyFill="1" applyBorder="1" applyAlignment="1" applyProtection="1">
      <alignment horizontal="center" vertical="center"/>
    </xf>
    <xf numFmtId="0" fontId="25" fillId="7" borderId="22" xfId="29" applyFont="1" applyFill="1" applyBorder="1" applyAlignment="1" applyProtection="1">
      <alignment horizontal="center" vertical="center"/>
    </xf>
    <xf numFmtId="0" fontId="30" fillId="7" borderId="22" xfId="29" applyFont="1" applyFill="1" applyBorder="1" applyAlignment="1" applyProtection="1">
      <alignment horizontal="right" vertical="center"/>
    </xf>
    <xf numFmtId="0" fontId="25" fillId="7" borderId="22" xfId="29" applyFont="1" applyFill="1" applyBorder="1" applyAlignment="1" applyProtection="1">
      <alignment horizontal="right" vertical="center"/>
    </xf>
    <xf numFmtId="170" fontId="40" fillId="9" borderId="22" xfId="55" applyFont="1" applyFill="1" applyBorder="1" applyAlignment="1" applyProtection="1">
      <alignment horizontal="right" vertical="center"/>
    </xf>
    <xf numFmtId="170" fontId="35" fillId="9" borderId="22" xfId="55" applyFont="1" applyFill="1" applyBorder="1" applyAlignment="1" applyProtection="1">
      <alignment horizontal="right" vertical="center"/>
    </xf>
    <xf numFmtId="10" fontId="25" fillId="9" borderId="22" xfId="45" applyNumberFormat="1" applyFont="1" applyFill="1" applyBorder="1" applyAlignment="1" applyProtection="1">
      <alignment horizontal="center" vertical="center"/>
    </xf>
    <xf numFmtId="170" fontId="25" fillId="9" borderId="22" xfId="55" applyFont="1" applyFill="1" applyBorder="1" applyAlignment="1" applyProtection="1">
      <alignment horizontal="right" vertical="center"/>
    </xf>
    <xf numFmtId="170" fontId="30" fillId="7" borderId="22" xfId="55" applyFont="1" applyFill="1" applyBorder="1" applyAlignment="1" applyProtection="1">
      <alignment horizontal="right" vertical="center"/>
    </xf>
    <xf numFmtId="0" fontId="25" fillId="12" borderId="0" xfId="29" applyFont="1" applyFill="1" applyBorder="1" applyAlignment="1" applyProtection="1">
      <alignment horizontal="center" vertical="center"/>
    </xf>
    <xf numFmtId="0" fontId="25" fillId="7" borderId="32" xfId="29" applyFont="1" applyFill="1" applyBorder="1" applyAlignment="1" applyProtection="1">
      <alignment horizontal="center" vertical="center"/>
    </xf>
    <xf numFmtId="170" fontId="25" fillId="0" borderId="0" xfId="29" applyNumberFormat="1" applyFont="1" applyAlignment="1">
      <alignment vertical="center"/>
    </xf>
    <xf numFmtId="0" fontId="25" fillId="3" borderId="0" xfId="29" applyFont="1" applyFill="1" applyBorder="1" applyAlignment="1" applyProtection="1">
      <alignment vertical="center"/>
    </xf>
    <xf numFmtId="0" fontId="25" fillId="3" borderId="0" xfId="29" applyFont="1" applyFill="1" applyBorder="1" applyAlignment="1" applyProtection="1">
      <alignment horizontal="right" vertical="center"/>
    </xf>
    <xf numFmtId="170" fontId="41" fillId="3" borderId="0" xfId="29" applyNumberFormat="1" applyFont="1" applyFill="1" applyBorder="1" applyAlignment="1" applyProtection="1">
      <alignment vertical="center"/>
    </xf>
    <xf numFmtId="170" fontId="36" fillId="3" borderId="0" xfId="55" applyFont="1" applyFill="1" applyBorder="1" applyAlignment="1" applyProtection="1">
      <alignment horizontal="right" vertical="center"/>
    </xf>
    <xf numFmtId="170" fontId="41" fillId="0" borderId="0" xfId="29" applyNumberFormat="1" applyFont="1" applyFill="1" applyBorder="1" applyAlignment="1" applyProtection="1">
      <alignment vertical="center"/>
    </xf>
    <xf numFmtId="170" fontId="36" fillId="0" borderId="0" xfId="55" applyFont="1" applyFill="1" applyBorder="1" applyAlignment="1" applyProtection="1">
      <alignment horizontal="right" vertical="center"/>
    </xf>
    <xf numFmtId="0" fontId="25" fillId="12" borderId="32" xfId="29" applyFont="1" applyFill="1" applyBorder="1" applyAlignment="1" applyProtection="1">
      <alignment horizontal="center" vertical="center"/>
    </xf>
    <xf numFmtId="10" fontId="42" fillId="0" borderId="0" xfId="29" applyNumberFormat="1" applyFont="1" applyAlignment="1">
      <alignment horizontal="center" vertical="center"/>
    </xf>
    <xf numFmtId="0" fontId="25" fillId="3" borderId="0" xfId="29" applyFont="1" applyFill="1" applyBorder="1" applyAlignment="1">
      <alignment horizontal="right" vertical="center"/>
    </xf>
    <xf numFmtId="170" fontId="41" fillId="3" borderId="0" xfId="29" applyNumberFormat="1" applyFont="1" applyFill="1" applyBorder="1" applyAlignment="1">
      <alignment vertical="center"/>
    </xf>
    <xf numFmtId="170" fontId="41" fillId="12" borderId="33" xfId="29" applyNumberFormat="1" applyFont="1" applyFill="1" applyBorder="1" applyAlignment="1">
      <alignment vertical="center"/>
    </xf>
    <xf numFmtId="170" fontId="41" fillId="12" borderId="34" xfId="29" applyNumberFormat="1" applyFont="1" applyFill="1" applyBorder="1" applyAlignment="1">
      <alignment vertical="center"/>
    </xf>
    <xf numFmtId="0" fontId="25" fillId="12" borderId="34" xfId="29" applyFont="1" applyFill="1" applyBorder="1" applyAlignment="1">
      <alignment horizontal="right" vertical="center"/>
    </xf>
    <xf numFmtId="0" fontId="25" fillId="12" borderId="0" xfId="29" applyFont="1" applyFill="1" applyBorder="1" applyAlignment="1">
      <alignment horizontal="center" vertical="center"/>
    </xf>
    <xf numFmtId="0" fontId="25" fillId="7" borderId="32" xfId="29" applyFont="1" applyFill="1" applyBorder="1" applyAlignment="1">
      <alignment horizontal="center" vertical="center"/>
    </xf>
    <xf numFmtId="0" fontId="25" fillId="0" borderId="0" xfId="29" applyFont="1" applyFill="1" applyAlignment="1">
      <alignment vertical="center"/>
    </xf>
    <xf numFmtId="0" fontId="36" fillId="3" borderId="0" xfId="29" applyFont="1" applyFill="1" applyBorder="1" applyAlignment="1">
      <alignment vertical="center"/>
    </xf>
    <xf numFmtId="0" fontId="25" fillId="12" borderId="14" xfId="29" applyFont="1" applyFill="1" applyBorder="1" applyAlignment="1">
      <alignment vertical="center"/>
    </xf>
    <xf numFmtId="0" fontId="25" fillId="12" borderId="0" xfId="29" applyFont="1" applyFill="1" applyBorder="1" applyAlignment="1">
      <alignment vertical="center"/>
    </xf>
    <xf numFmtId="0" fontId="25" fillId="12" borderId="0" xfId="29" applyFont="1" applyFill="1" applyBorder="1" applyAlignment="1">
      <alignment horizontal="right" vertical="center"/>
    </xf>
    <xf numFmtId="0" fontId="25" fillId="0" borderId="0" xfId="29" applyFont="1" applyFill="1" applyBorder="1" applyAlignment="1">
      <alignment vertical="center"/>
    </xf>
    <xf numFmtId="0" fontId="25" fillId="3" borderId="11" xfId="29" applyFont="1" applyFill="1" applyBorder="1" applyAlignment="1">
      <alignment horizontal="left" vertical="center"/>
    </xf>
    <xf numFmtId="0" fontId="25" fillId="7" borderId="35" xfId="29" applyFont="1" applyFill="1" applyBorder="1" applyAlignment="1">
      <alignment vertical="center"/>
    </xf>
    <xf numFmtId="0" fontId="25" fillId="7" borderId="36" xfId="29" applyFont="1" applyFill="1" applyBorder="1" applyAlignment="1">
      <alignment vertical="center"/>
    </xf>
    <xf numFmtId="0" fontId="25" fillId="7" borderId="36" xfId="29" applyFont="1" applyFill="1" applyBorder="1" applyAlignment="1">
      <alignment horizontal="right" vertical="center"/>
    </xf>
    <xf numFmtId="0" fontId="25" fillId="7" borderId="37" xfId="29" applyFont="1" applyFill="1" applyBorder="1" applyAlignment="1">
      <alignment vertical="center"/>
    </xf>
    <xf numFmtId="0" fontId="31" fillId="3" borderId="0" xfId="29" applyFont="1" applyFill="1" applyBorder="1" applyAlignment="1" applyProtection="1">
      <alignment horizontal="left" vertical="center"/>
    </xf>
    <xf numFmtId="176" fontId="24" fillId="3" borderId="0" xfId="29" applyNumberFormat="1" applyFill="1" applyBorder="1" applyAlignment="1" applyProtection="1">
      <alignment vertical="center"/>
    </xf>
    <xf numFmtId="0" fontId="24" fillId="3" borderId="0" xfId="29" applyFill="1" applyBorder="1" applyAlignment="1">
      <alignment horizontal="center" vertical="center"/>
    </xf>
    <xf numFmtId="0" fontId="24" fillId="0" borderId="0" xfId="29" applyFill="1" applyBorder="1" applyAlignment="1">
      <alignment vertical="center"/>
    </xf>
    <xf numFmtId="10" fontId="39" fillId="0" borderId="0" xfId="29" applyNumberFormat="1" applyFont="1" applyAlignment="1">
      <alignment vertical="center"/>
    </xf>
    <xf numFmtId="0" fontId="24" fillId="3" borderId="0" xfId="29" applyFill="1" applyAlignment="1" applyProtection="1">
      <alignment vertical="center"/>
    </xf>
    <xf numFmtId="0" fontId="30" fillId="3" borderId="0" xfId="29" applyFont="1" applyFill="1" applyBorder="1" applyAlignment="1" applyProtection="1">
      <alignment vertical="center"/>
    </xf>
    <xf numFmtId="0" fontId="33" fillId="3" borderId="0" xfId="29" applyFont="1" applyFill="1" applyAlignment="1">
      <alignment horizontal="left" vertical="center"/>
    </xf>
    <xf numFmtId="0" fontId="30" fillId="4" borderId="0" xfId="29" applyFont="1" applyFill="1" applyAlignment="1" applyProtection="1">
      <alignment horizontal="left" vertical="center"/>
      <protection locked="0"/>
    </xf>
    <xf numFmtId="0" fontId="33" fillId="4" borderId="0" xfId="29" applyFont="1" applyFill="1" applyAlignment="1" applyProtection="1">
      <alignment horizontal="left" vertical="center"/>
      <protection locked="0"/>
    </xf>
    <xf numFmtId="0" fontId="24" fillId="4" borderId="0" xfId="29" applyFill="1" applyAlignment="1">
      <alignment vertical="center"/>
    </xf>
    <xf numFmtId="0" fontId="33" fillId="4" borderId="0" xfId="29" applyFont="1" applyFill="1" applyAlignment="1">
      <alignment horizontal="right" vertical="center"/>
    </xf>
    <xf numFmtId="0" fontId="33" fillId="3" borderId="0" xfId="29" applyFont="1" applyFill="1" applyAlignment="1">
      <alignment vertical="center"/>
    </xf>
    <xf numFmtId="4" fontId="10" fillId="0" borderId="1" xfId="58" applyNumberFormat="1" applyFont="1" applyFill="1" applyBorder="1" applyAlignment="1" applyProtection="1">
      <alignment vertical="center" wrapText="1"/>
    </xf>
    <xf numFmtId="2" fontId="11" fillId="0" borderId="0" xfId="0" applyNumberFormat="1" applyFont="1" applyFill="1" applyAlignment="1">
      <alignment vertical="center"/>
    </xf>
    <xf numFmtId="0" fontId="5" fillId="0" borderId="2" xfId="22" applyNumberFormat="1" applyFont="1" applyFill="1" applyBorder="1" applyAlignment="1" applyProtection="1">
      <alignment horizontal="center" vertical="center"/>
    </xf>
    <xf numFmtId="49" fontId="4" fillId="0" borderId="2" xfId="22" applyNumberFormat="1" applyFont="1" applyFill="1" applyBorder="1" applyAlignment="1">
      <alignment horizontal="left" vertical="center" wrapText="1"/>
    </xf>
    <xf numFmtId="170" fontId="40" fillId="13" borderId="22" xfId="55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10" fontId="14" fillId="14" borderId="2" xfId="0" applyNumberFormat="1" applyFont="1" applyFill="1" applyBorder="1" applyAlignment="1" applyProtection="1">
      <alignment horizontal="center" vertical="center"/>
      <protection locked="0"/>
    </xf>
    <xf numFmtId="10" fontId="4" fillId="0" borderId="0" xfId="45" applyNumberFormat="1" applyFont="1" applyFill="1" applyBorder="1" applyAlignment="1" applyProtection="1">
      <alignment horizontal="left" vertical="center"/>
    </xf>
    <xf numFmtId="10" fontId="4" fillId="0" borderId="0" xfId="45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12" fillId="14" borderId="2" xfId="0" applyFont="1" applyFill="1" applyBorder="1" applyAlignment="1" applyProtection="1">
      <alignment vertical="center"/>
      <protection locked="0"/>
    </xf>
    <xf numFmtId="1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58" applyNumberFormat="1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169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/>
    </xf>
    <xf numFmtId="4" fontId="4" fillId="3" borderId="0" xfId="61" applyNumberFormat="1" applyFont="1" applyFill="1" applyAlignment="1">
      <alignment horizontal="center"/>
    </xf>
    <xf numFmtId="167" fontId="8" fillId="3" borderId="0" xfId="56" applyFont="1" applyFill="1" applyAlignment="1"/>
    <xf numFmtId="167" fontId="4" fillId="3" borderId="0" xfId="56" applyFont="1" applyFill="1" applyAlignment="1"/>
    <xf numFmtId="0" fontId="4" fillId="3" borderId="0" xfId="0" applyFont="1" applyFill="1" applyAlignment="1"/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wrapText="1"/>
    </xf>
    <xf numFmtId="0" fontId="5" fillId="3" borderId="0" xfId="0" applyFont="1" applyFill="1" applyAlignment="1">
      <alignment horizontal="center"/>
    </xf>
    <xf numFmtId="4" fontId="4" fillId="3" borderId="0" xfId="61" applyNumberFormat="1" applyFont="1" applyFill="1" applyBorder="1" applyAlignment="1"/>
    <xf numFmtId="167" fontId="8" fillId="3" borderId="0" xfId="56" applyFont="1" applyFill="1" applyBorder="1" applyAlignment="1"/>
    <xf numFmtId="167" fontId="4" fillId="3" borderId="0" xfId="56" applyFont="1" applyFill="1" applyBorder="1" applyAlignment="1"/>
    <xf numFmtId="49" fontId="5" fillId="3" borderId="0" xfId="0" applyNumberFormat="1" applyFont="1" applyFill="1" applyBorder="1" applyAlignment="1">
      <alignment wrapText="1"/>
    </xf>
    <xf numFmtId="0" fontId="4" fillId="3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71" fontId="9" fillId="0" borderId="0" xfId="58" applyNumberFormat="1" applyFont="1" applyFill="1" applyBorder="1" applyAlignment="1">
      <alignment vertical="center"/>
    </xf>
    <xf numFmtId="0" fontId="4" fillId="0" borderId="0" xfId="22" applyFont="1" applyFill="1" applyBorder="1" applyAlignment="1"/>
    <xf numFmtId="0" fontId="9" fillId="15" borderId="2" xfId="22" applyNumberFormat="1" applyFont="1" applyFill="1" applyBorder="1" applyAlignment="1">
      <alignment horizontal="center" vertical="center"/>
    </xf>
    <xf numFmtId="49" fontId="9" fillId="15" borderId="2" xfId="22" applyNumberFormat="1" applyFont="1" applyFill="1" applyBorder="1" applyAlignment="1">
      <alignment horizontal="center" vertical="center" wrapText="1"/>
    </xf>
    <xf numFmtId="0" fontId="12" fillId="14" borderId="2" xfId="0" applyFont="1" applyFill="1" applyBorder="1" applyAlignment="1" applyProtection="1">
      <alignment vertical="center"/>
      <protection locked="0"/>
    </xf>
    <xf numFmtId="0" fontId="8" fillId="0" borderId="0" xfId="0" applyNumberFormat="1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4" fontId="8" fillId="0" borderId="0" xfId="58" applyNumberFormat="1" applyFont="1" applyFill="1" applyBorder="1" applyAlignment="1" applyProtection="1">
      <alignment vertical="center"/>
    </xf>
    <xf numFmtId="49" fontId="4" fillId="10" borderId="2" xfId="22" applyNumberFormat="1" applyFont="1" applyFill="1" applyBorder="1" applyAlignment="1">
      <alignment horizontal="left" vertical="center" wrapText="1"/>
    </xf>
    <xf numFmtId="167" fontId="5" fillId="16" borderId="0" xfId="56" applyFont="1" applyFill="1" applyBorder="1" applyAlignment="1">
      <alignment horizontal="center"/>
    </xf>
    <xf numFmtId="167" fontId="5" fillId="16" borderId="0" xfId="56" applyFont="1" applyFill="1" applyBorder="1" applyAlignment="1">
      <alignment horizontal="center" wrapText="1"/>
    </xf>
    <xf numFmtId="4" fontId="5" fillId="16" borderId="0" xfId="61" applyNumberFormat="1" applyFont="1" applyFill="1" applyBorder="1" applyAlignment="1">
      <alignment horizontal="center"/>
    </xf>
    <xf numFmtId="167" fontId="9" fillId="16" borderId="0" xfId="56" applyFont="1" applyFill="1" applyBorder="1" applyAlignment="1">
      <alignment horizontal="center"/>
    </xf>
    <xf numFmtId="0" fontId="4" fillId="16" borderId="0" xfId="0" applyFont="1" applyFill="1" applyAlignment="1"/>
    <xf numFmtId="0" fontId="5" fillId="3" borderId="0" xfId="0" applyNumberFormat="1" applyFont="1" applyFill="1" applyBorder="1" applyAlignment="1">
      <alignment horizontal="left"/>
    </xf>
    <xf numFmtId="0" fontId="11" fillId="17" borderId="0" xfId="0" applyFont="1" applyFill="1" applyAlignment="1">
      <alignment vertical="center"/>
    </xf>
    <xf numFmtId="2" fontId="7" fillId="17" borderId="0" xfId="0" applyNumberFormat="1" applyFont="1" applyFill="1" applyAlignment="1">
      <alignment vertical="center"/>
    </xf>
    <xf numFmtId="0" fontId="5" fillId="17" borderId="0" xfId="0" applyFont="1" applyFill="1" applyAlignment="1">
      <alignment vertical="center"/>
    </xf>
    <xf numFmtId="2" fontId="4" fillId="17" borderId="0" xfId="0" applyNumberFormat="1" applyFont="1" applyFill="1" applyAlignment="1">
      <alignment vertical="center"/>
    </xf>
    <xf numFmtId="2" fontId="5" fillId="17" borderId="0" xfId="0" applyNumberFormat="1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2" fontId="6" fillId="17" borderId="0" xfId="0" applyNumberFormat="1" applyFont="1" applyFill="1" applyAlignment="1">
      <alignment vertical="center"/>
    </xf>
    <xf numFmtId="0" fontId="23" fillId="17" borderId="0" xfId="0" applyFont="1" applyFill="1" applyAlignment="1">
      <alignment vertical="center"/>
    </xf>
    <xf numFmtId="0" fontId="13" fillId="16" borderId="0" xfId="0" applyFont="1" applyFill="1" applyBorder="1" applyAlignment="1">
      <alignment horizontal="left"/>
    </xf>
    <xf numFmtId="171" fontId="19" fillId="16" borderId="0" xfId="57" applyFont="1" applyFill="1" applyBorder="1"/>
    <xf numFmtId="0" fontId="19" fillId="16" borderId="0" xfId="0" applyFont="1" applyFill="1" applyAlignment="1"/>
    <xf numFmtId="0" fontId="19" fillId="16" borderId="0" xfId="0" applyFont="1" applyFill="1"/>
    <xf numFmtId="0" fontId="12" fillId="16" borderId="0" xfId="0" applyFont="1" applyFill="1"/>
    <xf numFmtId="171" fontId="13" fillId="16" borderId="0" xfId="57" applyFont="1" applyFill="1" applyBorder="1" applyAlignment="1">
      <alignment horizontal="center"/>
    </xf>
    <xf numFmtId="2" fontId="16" fillId="18" borderId="5" xfId="35" applyNumberFormat="1" applyFont="1" applyFill="1" applyBorder="1"/>
    <xf numFmtId="2" fontId="16" fillId="18" borderId="19" xfId="35" applyNumberFormat="1" applyFont="1" applyFill="1" applyBorder="1"/>
    <xf numFmtId="2" fontId="16" fillId="18" borderId="7" xfId="35" applyNumberFormat="1" applyFont="1" applyFill="1" applyBorder="1"/>
    <xf numFmtId="2" fontId="16" fillId="18" borderId="7" xfId="35" applyNumberFormat="1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2" fontId="17" fillId="18" borderId="43" xfId="35" applyNumberFormat="1" applyFont="1" applyFill="1" applyBorder="1" applyAlignment="1">
      <alignment horizontal="centerContinuous"/>
    </xf>
    <xf numFmtId="2" fontId="17" fillId="18" borderId="44" xfId="35" applyNumberFormat="1" applyFont="1" applyFill="1" applyBorder="1" applyAlignment="1">
      <alignment horizontal="centerContinuous"/>
    </xf>
    <xf numFmtId="2" fontId="17" fillId="18" borderId="45" xfId="35" applyNumberFormat="1" applyFont="1" applyFill="1" applyBorder="1" applyAlignment="1">
      <alignment horizontal="centerContinuous"/>
    </xf>
    <xf numFmtId="2" fontId="17" fillId="18" borderId="45" xfId="35" applyNumberFormat="1" applyFont="1" applyFill="1" applyBorder="1" applyAlignment="1">
      <alignment horizontal="center"/>
    </xf>
    <xf numFmtId="2" fontId="17" fillId="18" borderId="10" xfId="35" applyNumberFormat="1" applyFont="1" applyFill="1" applyBorder="1" applyAlignment="1">
      <alignment horizontal="centerContinuous"/>
    </xf>
    <xf numFmtId="2" fontId="17" fillId="18" borderId="12" xfId="35" applyNumberFormat="1" applyFont="1" applyFill="1" applyBorder="1" applyAlignment="1">
      <alignment horizontal="centerContinuous"/>
    </xf>
    <xf numFmtId="2" fontId="17" fillId="18" borderId="9" xfId="35" applyNumberFormat="1" applyFont="1" applyFill="1" applyBorder="1" applyAlignment="1">
      <alignment horizontal="centerContinuous"/>
    </xf>
    <xf numFmtId="2" fontId="17" fillId="18" borderId="9" xfId="35" applyNumberFormat="1" applyFont="1" applyFill="1" applyBorder="1" applyAlignment="1">
      <alignment horizontal="center"/>
    </xf>
    <xf numFmtId="2" fontId="17" fillId="18" borderId="20" xfId="35" applyNumberFormat="1" applyFont="1" applyFill="1" applyBorder="1" applyAlignment="1">
      <alignment horizontal="centerContinuous"/>
    </xf>
    <xf numFmtId="1" fontId="4" fillId="16" borderId="46" xfId="0" applyNumberFormat="1" applyFont="1" applyFill="1" applyBorder="1" applyAlignment="1">
      <alignment horizontal="left" vertical="top" wrapText="1"/>
    </xf>
    <xf numFmtId="1" fontId="4" fillId="16" borderId="47" xfId="0" applyNumberFormat="1" applyFont="1" applyFill="1" applyBorder="1" applyAlignment="1">
      <alignment horizontal="left" vertical="top" wrapText="1"/>
    </xf>
    <xf numFmtId="172" fontId="16" fillId="16" borderId="47" xfId="35" applyNumberFormat="1" applyFont="1" applyFill="1" applyBorder="1" applyAlignment="1">
      <alignment horizontal="right"/>
    </xf>
    <xf numFmtId="10" fontId="16" fillId="16" borderId="48" xfId="39" applyNumberFormat="1" applyFont="1" applyFill="1" applyBorder="1" applyAlignment="1">
      <alignment horizontal="center"/>
    </xf>
    <xf numFmtId="2" fontId="16" fillId="16" borderId="38" xfId="35" applyNumberFormat="1" applyFont="1" applyFill="1" applyBorder="1" applyProtection="1">
      <protection locked="0"/>
    </xf>
    <xf numFmtId="2" fontId="16" fillId="16" borderId="48" xfId="35" applyNumberFormat="1" applyFont="1" applyFill="1" applyBorder="1"/>
    <xf numFmtId="2" fontId="16" fillId="16" borderId="49" xfId="35" applyNumberFormat="1" applyFont="1" applyFill="1" applyBorder="1"/>
    <xf numFmtId="1" fontId="4" fillId="16" borderId="40" xfId="0" applyNumberFormat="1" applyFont="1" applyFill="1" applyBorder="1" applyAlignment="1">
      <alignment horizontal="left" vertical="top" wrapText="1"/>
    </xf>
    <xf numFmtId="1" fontId="4" fillId="16" borderId="2" xfId="0" applyNumberFormat="1" applyFont="1" applyFill="1" applyBorder="1" applyAlignment="1">
      <alignment horizontal="left" vertical="top" wrapText="1"/>
    </xf>
    <xf numFmtId="172" fontId="16" fillId="16" borderId="2" xfId="35" applyNumberFormat="1" applyFont="1" applyFill="1" applyBorder="1" applyAlignment="1">
      <alignment horizontal="right"/>
    </xf>
    <xf numFmtId="10" fontId="16" fillId="16" borderId="42" xfId="39" applyNumberFormat="1" applyFont="1" applyFill="1" applyBorder="1" applyAlignment="1">
      <alignment horizontal="center"/>
    </xf>
    <xf numFmtId="2" fontId="16" fillId="16" borderId="41" xfId="35" applyNumberFormat="1" applyFont="1" applyFill="1" applyBorder="1" applyProtection="1">
      <protection locked="0"/>
    </xf>
    <xf numFmtId="2" fontId="16" fillId="16" borderId="42" xfId="35" applyNumberFormat="1" applyFont="1" applyFill="1" applyBorder="1"/>
    <xf numFmtId="0" fontId="5" fillId="16" borderId="50" xfId="0" applyFont="1" applyFill="1" applyBorder="1" applyAlignment="1">
      <alignment horizontal="right" vertical="top"/>
    </xf>
    <xf numFmtId="2" fontId="16" fillId="16" borderId="50" xfId="35" applyNumberFormat="1" applyFont="1" applyFill="1" applyBorder="1" applyAlignment="1">
      <alignment wrapText="1"/>
    </xf>
    <xf numFmtId="172" fontId="18" fillId="16" borderId="50" xfId="35" applyNumberFormat="1" applyFont="1" applyFill="1" applyBorder="1" applyAlignment="1">
      <alignment horizontal="right"/>
    </xf>
    <xf numFmtId="2" fontId="16" fillId="16" borderId="50" xfId="35" applyNumberFormat="1" applyFont="1" applyFill="1" applyBorder="1" applyAlignment="1">
      <alignment horizontal="center"/>
    </xf>
    <xf numFmtId="2" fontId="16" fillId="16" borderId="50" xfId="35" applyNumberFormat="1" applyFont="1" applyFill="1" applyBorder="1" applyProtection="1">
      <protection locked="0"/>
    </xf>
    <xf numFmtId="2" fontId="16" fillId="16" borderId="50" xfId="35" applyNumberFormat="1" applyFont="1" applyFill="1" applyBorder="1"/>
    <xf numFmtId="2" fontId="4" fillId="18" borderId="30" xfId="35" applyNumberFormat="1" applyFont="1" applyFill="1" applyBorder="1" applyAlignment="1">
      <alignment horizontal="right"/>
    </xf>
    <xf numFmtId="2" fontId="5" fillId="18" borderId="31" xfId="35" applyNumberFormat="1" applyFont="1" applyFill="1" applyBorder="1" applyAlignment="1">
      <alignment horizontal="right"/>
    </xf>
    <xf numFmtId="172" fontId="5" fillId="18" borderId="50" xfId="35" applyNumberFormat="1" applyFont="1" applyFill="1" applyBorder="1"/>
    <xf numFmtId="9" fontId="5" fillId="18" borderId="51" xfId="39" applyFont="1" applyFill="1" applyBorder="1" applyAlignment="1">
      <alignment horizontal="center"/>
    </xf>
    <xf numFmtId="10" fontId="4" fillId="18" borderId="20" xfId="39" applyNumberFormat="1" applyFont="1" applyFill="1" applyBorder="1" applyAlignment="1">
      <alignment horizontal="centerContinuous"/>
    </xf>
    <xf numFmtId="10" fontId="5" fillId="18" borderId="50" xfId="39" applyNumberFormat="1" applyFont="1" applyFill="1" applyBorder="1"/>
    <xf numFmtId="2" fontId="4" fillId="18" borderId="10" xfId="35" applyNumberFormat="1" applyFont="1" applyFill="1" applyBorder="1" applyAlignment="1">
      <alignment horizontal="right"/>
    </xf>
    <xf numFmtId="2" fontId="5" fillId="18" borderId="12" xfId="35" applyNumberFormat="1" applyFont="1" applyFill="1" applyBorder="1" applyAlignment="1">
      <alignment horizontal="right"/>
    </xf>
    <xf numFmtId="181" fontId="4" fillId="18" borderId="30" xfId="16" applyFont="1" applyFill="1" applyBorder="1"/>
    <xf numFmtId="181" fontId="4" fillId="18" borderId="50" xfId="16" applyFont="1" applyFill="1" applyBorder="1" applyAlignment="1">
      <alignment horizontal="center"/>
    </xf>
    <xf numFmtId="169" fontId="19" fillId="16" borderId="0" xfId="0" applyNumberFormat="1" applyFont="1" applyFill="1"/>
    <xf numFmtId="0" fontId="19" fillId="16" borderId="0" xfId="0" applyFont="1" applyFill="1" applyAlignment="1">
      <alignment horizontal="center"/>
    </xf>
    <xf numFmtId="171" fontId="19" fillId="16" borderId="0" xfId="57" applyFont="1" applyFill="1" applyAlignment="1">
      <alignment horizontal="right"/>
    </xf>
    <xf numFmtId="171" fontId="12" fillId="16" borderId="0" xfId="0" applyNumberFormat="1" applyFont="1" applyFill="1"/>
    <xf numFmtId="171" fontId="19" fillId="16" borderId="0" xfId="57" applyFont="1" applyFill="1"/>
    <xf numFmtId="0" fontId="55" fillId="16" borderId="0" xfId="0" applyFont="1" applyFill="1" applyBorder="1"/>
    <xf numFmtId="9" fontId="56" fillId="16" borderId="0" xfId="0" applyNumberFormat="1" applyFont="1" applyFill="1" applyBorder="1"/>
    <xf numFmtId="10" fontId="25" fillId="0" borderId="0" xfId="44" applyNumberFormat="1" applyFont="1" applyAlignment="1">
      <alignment vertical="center"/>
    </xf>
    <xf numFmtId="178" fontId="39" fillId="0" borderId="0" xfId="29" applyNumberFormat="1" applyFont="1" applyFill="1" applyAlignment="1">
      <alignment vertical="center"/>
    </xf>
    <xf numFmtId="2" fontId="8" fillId="0" borderId="1" xfId="58" applyNumberFormat="1" applyFont="1" applyFill="1" applyBorder="1" applyAlignment="1" applyProtection="1">
      <alignment horizontal="left" vertical="center" wrapText="1"/>
    </xf>
    <xf numFmtId="2" fontId="8" fillId="0" borderId="2" xfId="58" applyNumberFormat="1" applyFont="1" applyFill="1" applyBorder="1" applyAlignment="1" applyProtection="1">
      <alignment horizontal="left" vertical="center" wrapText="1"/>
    </xf>
    <xf numFmtId="2" fontId="9" fillId="0" borderId="1" xfId="58" applyNumberFormat="1" applyFont="1" applyFill="1" applyBorder="1" applyAlignment="1" applyProtection="1">
      <alignment horizontal="left" vertical="center" wrapText="1"/>
    </xf>
    <xf numFmtId="2" fontId="10" fillId="0" borderId="1" xfId="58" applyNumberFormat="1" applyFont="1" applyFill="1" applyBorder="1" applyAlignment="1" applyProtection="1">
      <alignment horizontal="left" vertical="center" wrapText="1"/>
    </xf>
    <xf numFmtId="2" fontId="8" fillId="2" borderId="2" xfId="58" applyNumberFormat="1" applyFont="1" applyFill="1" applyBorder="1" applyAlignment="1" applyProtection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/>
    </xf>
    <xf numFmtId="167" fontId="8" fillId="0" borderId="1" xfId="58" applyNumberFormat="1" applyFont="1" applyFill="1" applyBorder="1" applyAlignment="1" applyProtection="1">
      <alignment horizontal="left" vertical="center" wrapText="1"/>
    </xf>
    <xf numFmtId="167" fontId="8" fillId="0" borderId="2" xfId="58" applyNumberFormat="1" applyFont="1" applyFill="1" applyBorder="1" applyAlignment="1" applyProtection="1">
      <alignment horizontal="left" vertical="center" wrapText="1"/>
    </xf>
    <xf numFmtId="167" fontId="9" fillId="0" borderId="1" xfId="58" applyNumberFormat="1" applyFont="1" applyFill="1" applyBorder="1" applyAlignment="1" applyProtection="1">
      <alignment horizontal="left" vertical="center" wrapText="1"/>
    </xf>
    <xf numFmtId="167" fontId="10" fillId="0" borderId="1" xfId="58" applyNumberFormat="1" applyFont="1" applyFill="1" applyBorder="1" applyAlignment="1" applyProtection="1">
      <alignment horizontal="left" vertical="center" wrapText="1"/>
    </xf>
    <xf numFmtId="182" fontId="24" fillId="0" borderId="0" xfId="29" applyNumberFormat="1" applyAlignment="1">
      <alignment vertical="center"/>
    </xf>
    <xf numFmtId="183" fontId="37" fillId="0" borderId="0" xfId="36" applyNumberFormat="1" applyFont="1" applyAlignment="1">
      <alignment vertical="center"/>
    </xf>
    <xf numFmtId="0" fontId="4" fillId="3" borderId="0" xfId="0" applyFont="1" applyFill="1" applyBorder="1" applyAlignment="1">
      <alignment horizontal="left"/>
    </xf>
    <xf numFmtId="0" fontId="39" fillId="0" borderId="0" xfId="29" applyFont="1" applyFill="1" applyAlignment="1">
      <alignment vertical="center"/>
    </xf>
    <xf numFmtId="43" fontId="12" fillId="16" borderId="0" xfId="0" applyNumberFormat="1" applyFont="1" applyFill="1"/>
    <xf numFmtId="0" fontId="5" fillId="16" borderId="0" xfId="0" applyFont="1" applyFill="1" applyAlignment="1">
      <alignment horizontal="center" vertical="center"/>
    </xf>
    <xf numFmtId="2" fontId="5" fillId="16" borderId="0" xfId="0" applyNumberFormat="1" applyFont="1" applyFill="1" applyAlignment="1">
      <alignment horizontal="center" vertical="center"/>
    </xf>
    <xf numFmtId="4" fontId="9" fillId="0" borderId="4" xfId="0" applyNumberFormat="1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4" xfId="58" applyNumberFormat="1" applyFont="1" applyFill="1" applyBorder="1" applyAlignment="1" applyProtection="1">
      <alignment vertical="center" wrapText="1"/>
    </xf>
    <xf numFmtId="167" fontId="9" fillId="0" borderId="4" xfId="58" applyNumberFormat="1" applyFont="1" applyFill="1" applyBorder="1" applyAlignment="1" applyProtection="1">
      <alignment horizontal="right" vertical="center" wrapText="1"/>
    </xf>
    <xf numFmtId="0" fontId="5" fillId="16" borderId="2" xfId="0" applyNumberFormat="1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4" fontId="5" fillId="16" borderId="2" xfId="58" applyNumberFormat="1" applyFont="1" applyFill="1" applyBorder="1" applyAlignment="1" applyProtection="1">
      <alignment horizontal="center" vertical="center" wrapText="1"/>
    </xf>
    <xf numFmtId="4" fontId="4" fillId="16" borderId="2" xfId="0" applyNumberFormat="1" applyFont="1" applyFill="1" applyBorder="1" applyAlignment="1">
      <alignment horizontal="center" vertical="center" wrapText="1"/>
    </xf>
    <xf numFmtId="4" fontId="4" fillId="16" borderId="2" xfId="58" applyNumberFormat="1" applyFont="1" applyFill="1" applyBorder="1" applyAlignment="1" applyProtection="1">
      <alignment horizontal="center" vertical="center" wrapText="1"/>
    </xf>
    <xf numFmtId="0" fontId="5" fillId="16" borderId="2" xfId="0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3" xfId="58" applyNumberFormat="1" applyFont="1" applyFill="1" applyBorder="1" applyAlignment="1" applyProtection="1">
      <alignment vertical="center" wrapText="1"/>
    </xf>
    <xf numFmtId="167" fontId="8" fillId="0" borderId="3" xfId="58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vertical="center" wrapText="1"/>
    </xf>
    <xf numFmtId="2" fontId="8" fillId="0" borderId="3" xfId="58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8" fillId="0" borderId="5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53" xfId="0" applyNumberFormat="1" applyFont="1" applyFill="1" applyBorder="1" applyAlignment="1">
      <alignment horizontal="center" vertical="center" wrapText="1"/>
    </xf>
    <xf numFmtId="4" fontId="8" fillId="0" borderId="53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2" fontId="8" fillId="0" borderId="4" xfId="58" applyNumberFormat="1" applyFont="1" applyFill="1" applyBorder="1" applyAlignment="1" applyProtection="1">
      <alignment horizontal="left" vertical="center" wrapText="1"/>
    </xf>
    <xf numFmtId="2" fontId="9" fillId="0" borderId="4" xfId="58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vertical="center" wrapText="1"/>
    </xf>
    <xf numFmtId="4" fontId="8" fillId="0" borderId="39" xfId="0" applyNumberFormat="1" applyFont="1" applyFill="1" applyBorder="1" applyAlignment="1">
      <alignment horizontal="center" vertical="center" wrapText="1"/>
    </xf>
    <xf numFmtId="4" fontId="8" fillId="0" borderId="39" xfId="58" applyNumberFormat="1" applyFont="1" applyFill="1" applyBorder="1" applyAlignment="1" applyProtection="1">
      <alignment vertical="center" wrapText="1"/>
    </xf>
    <xf numFmtId="167" fontId="8" fillId="0" borderId="4" xfId="58" applyNumberFormat="1" applyFont="1" applyFill="1" applyBorder="1" applyAlignment="1" applyProtection="1">
      <alignment horizontal="left" vertical="center" wrapText="1"/>
    </xf>
    <xf numFmtId="4" fontId="9" fillId="0" borderId="54" xfId="0" applyNumberFormat="1" applyFont="1" applyFill="1" applyBorder="1" applyAlignment="1">
      <alignment vertical="center" wrapText="1"/>
    </xf>
    <xf numFmtId="167" fontId="9" fillId="0" borderId="4" xfId="58" applyNumberFormat="1" applyFont="1" applyFill="1" applyBorder="1" applyAlignment="1" applyProtection="1">
      <alignment horizontal="left" vertical="center" wrapText="1"/>
    </xf>
    <xf numFmtId="0" fontId="13" fillId="0" borderId="0" xfId="0" applyFont="1"/>
    <xf numFmtId="4" fontId="8" fillId="0" borderId="1" xfId="0" applyNumberFormat="1" applyFont="1" applyFill="1" applyBorder="1" applyAlignment="1">
      <alignment horizontal="left" vertical="center" wrapText="1"/>
    </xf>
    <xf numFmtId="4" fontId="8" fillId="0" borderId="1" xfId="22" applyNumberFormat="1" applyFont="1" applyFill="1" applyBorder="1" applyAlignment="1">
      <alignment horizontal="left" vertical="center"/>
    </xf>
    <xf numFmtId="0" fontId="8" fillId="19" borderId="2" xfId="0" applyNumberFormat="1" applyFont="1" applyFill="1" applyBorder="1" applyAlignment="1">
      <alignment horizontal="center" vertical="center" wrapText="1"/>
    </xf>
    <xf numFmtId="4" fontId="8" fillId="19" borderId="2" xfId="0" applyNumberFormat="1" applyFont="1" applyFill="1" applyBorder="1" applyAlignment="1">
      <alignment vertical="center" wrapText="1"/>
    </xf>
    <xf numFmtId="4" fontId="8" fillId="19" borderId="2" xfId="0" applyNumberFormat="1" applyFont="1" applyFill="1" applyBorder="1" applyAlignment="1">
      <alignment horizontal="center" vertical="center" wrapText="1"/>
    </xf>
    <xf numFmtId="0" fontId="0" fillId="19" borderId="2" xfId="0" applyFill="1" applyBorder="1" applyAlignment="1">
      <alignment horizontal="center" vertical="center"/>
    </xf>
    <xf numFmtId="0" fontId="0" fillId="19" borderId="2" xfId="0" applyFill="1" applyBorder="1" applyAlignment="1">
      <alignment vertical="center"/>
    </xf>
    <xf numFmtId="2" fontId="8" fillId="19" borderId="2" xfId="58" applyNumberFormat="1" applyFont="1" applyFill="1" applyBorder="1" applyAlignment="1" applyProtection="1">
      <alignment horizontal="left" vertical="center" wrapText="1"/>
    </xf>
    <xf numFmtId="0" fontId="8" fillId="19" borderId="52" xfId="0" applyNumberFormat="1" applyFont="1" applyFill="1" applyBorder="1" applyAlignment="1">
      <alignment horizontal="center" vertical="center" wrapText="1"/>
    </xf>
    <xf numFmtId="4" fontId="8" fillId="19" borderId="2" xfId="58" applyNumberFormat="1" applyFont="1" applyFill="1" applyBorder="1" applyAlignment="1" applyProtection="1">
      <alignment vertical="center" wrapText="1"/>
    </xf>
    <xf numFmtId="167" fontId="8" fillId="19" borderId="2" xfId="58" applyNumberFormat="1" applyFont="1" applyFill="1" applyBorder="1" applyAlignment="1" applyProtection="1">
      <alignment horizontal="left" vertical="center" wrapText="1"/>
    </xf>
    <xf numFmtId="0" fontId="8" fillId="0" borderId="54" xfId="0" applyNumberFormat="1" applyFont="1" applyFill="1" applyBorder="1" applyAlignment="1">
      <alignment horizontal="center" vertical="center" wrapText="1"/>
    </xf>
    <xf numFmtId="4" fontId="8" fillId="0" borderId="54" xfId="0" applyNumberFormat="1" applyFont="1" applyFill="1" applyBorder="1" applyAlignment="1">
      <alignment vertical="center" wrapText="1"/>
    </xf>
    <xf numFmtId="4" fontId="8" fillId="0" borderId="54" xfId="0" applyNumberFormat="1" applyFont="1" applyFill="1" applyBorder="1" applyAlignment="1">
      <alignment horizontal="center" vertical="center" wrapText="1"/>
    </xf>
    <xf numFmtId="4" fontId="8" fillId="0" borderId="54" xfId="58" applyNumberFormat="1" applyFont="1" applyFill="1" applyBorder="1" applyAlignment="1" applyProtection="1">
      <alignment vertical="center" wrapText="1"/>
    </xf>
    <xf numFmtId="2" fontId="8" fillId="0" borderId="54" xfId="58" applyNumberFormat="1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2" xfId="58" applyNumberFormat="1" applyFont="1" applyFill="1" applyBorder="1" applyAlignment="1" applyProtection="1">
      <alignment vertical="center" wrapText="1"/>
    </xf>
    <xf numFmtId="2" fontId="9" fillId="0" borderId="2" xfId="58" applyNumberFormat="1" applyFont="1" applyFill="1" applyBorder="1" applyAlignment="1" applyProtection="1">
      <alignment horizontal="left" vertical="center" wrapText="1"/>
    </xf>
    <xf numFmtId="0" fontId="9" fillId="0" borderId="53" xfId="0" applyNumberFormat="1" applyFont="1" applyFill="1" applyBorder="1" applyAlignment="1">
      <alignment horizontal="center" vertical="center" wrapText="1"/>
    </xf>
    <xf numFmtId="4" fontId="9" fillId="0" borderId="53" xfId="58" applyNumberFormat="1" applyFont="1" applyFill="1" applyBorder="1" applyAlignment="1" applyProtection="1">
      <alignment vertical="center" wrapText="1"/>
    </xf>
    <xf numFmtId="4" fontId="9" fillId="0" borderId="53" xfId="0" applyNumberFormat="1" applyFont="1" applyFill="1" applyBorder="1" applyAlignment="1">
      <alignment vertical="center" wrapText="1"/>
    </xf>
    <xf numFmtId="0" fontId="8" fillId="0" borderId="39" xfId="0" applyNumberFormat="1" applyFont="1" applyFill="1" applyBorder="1" applyAlignment="1">
      <alignment horizontal="center" vertical="center" wrapText="1"/>
    </xf>
    <xf numFmtId="0" fontId="8" fillId="0" borderId="39" xfId="0" applyNumberFormat="1" applyFont="1" applyFill="1" applyBorder="1" applyAlignment="1">
      <alignment vertical="center" wrapText="1"/>
    </xf>
    <xf numFmtId="4" fontId="8" fillId="0" borderId="39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4" fontId="19" fillId="19" borderId="55" xfId="21" applyNumberFormat="1" applyFont="1" applyFill="1" applyBorder="1" applyAlignment="1">
      <alignment horizontal="right" vertical="center"/>
    </xf>
    <xf numFmtId="4" fontId="8" fillId="19" borderId="2" xfId="0" applyNumberFormat="1" applyFont="1" applyFill="1" applyBorder="1" applyAlignment="1">
      <alignment horizontal="right" vertical="center" wrapText="1"/>
    </xf>
    <xf numFmtId="0" fontId="8" fillId="19" borderId="56" xfId="0" applyNumberFormat="1" applyFont="1" applyFill="1" applyBorder="1" applyAlignment="1">
      <alignment horizontal="center" vertical="center" wrapText="1"/>
    </xf>
    <xf numFmtId="4" fontId="8" fillId="19" borderId="39" xfId="0" applyNumberFormat="1" applyFont="1" applyFill="1" applyBorder="1" applyAlignment="1">
      <alignment vertical="center" wrapText="1"/>
    </xf>
    <xf numFmtId="4" fontId="8" fillId="19" borderId="39" xfId="0" applyNumberFormat="1" applyFont="1" applyFill="1" applyBorder="1" applyAlignment="1">
      <alignment horizontal="center" vertical="center" wrapText="1"/>
    </xf>
    <xf numFmtId="4" fontId="8" fillId="19" borderId="39" xfId="58" applyNumberFormat="1" applyFont="1" applyFill="1" applyBorder="1" applyAlignment="1" applyProtection="1">
      <alignment vertical="center" wrapText="1"/>
    </xf>
    <xf numFmtId="167" fontId="8" fillId="19" borderId="39" xfId="58" applyNumberFormat="1" applyFont="1" applyFill="1" applyBorder="1" applyAlignment="1" applyProtection="1">
      <alignment horizontal="left" vertical="center" wrapText="1"/>
    </xf>
    <xf numFmtId="167" fontId="9" fillId="0" borderId="2" xfId="58" applyNumberFormat="1" applyFont="1" applyFill="1" applyBorder="1" applyAlignment="1" applyProtection="1">
      <alignment horizontal="right" vertical="center" wrapText="1"/>
    </xf>
    <xf numFmtId="4" fontId="8" fillId="19" borderId="2" xfId="0" applyNumberFormat="1" applyFont="1" applyFill="1" applyBorder="1" applyAlignment="1">
      <alignment horizontal="left" vertical="center" wrapText="1"/>
    </xf>
    <xf numFmtId="0" fontId="8" fillId="19" borderId="1" xfId="0" applyNumberFormat="1" applyFont="1" applyFill="1" applyBorder="1" applyAlignment="1">
      <alignment horizontal="center" vertical="center" wrapText="1"/>
    </xf>
    <xf numFmtId="1" fontId="8" fillId="19" borderId="1" xfId="0" applyNumberFormat="1" applyFont="1" applyFill="1" applyBorder="1" applyAlignment="1">
      <alignment horizontal="center" vertical="center" wrapText="1"/>
    </xf>
    <xf numFmtId="4" fontId="8" fillId="19" borderId="1" xfId="0" applyNumberFormat="1" applyFont="1" applyFill="1" applyBorder="1" applyAlignment="1">
      <alignment horizontal="center" vertical="center" wrapText="1"/>
    </xf>
    <xf numFmtId="4" fontId="8" fillId="19" borderId="1" xfId="0" applyNumberFormat="1" applyFont="1" applyFill="1" applyBorder="1" applyAlignment="1">
      <alignment vertical="center" wrapText="1"/>
    </xf>
    <xf numFmtId="4" fontId="8" fillId="19" borderId="1" xfId="58" applyNumberFormat="1" applyFont="1" applyFill="1" applyBorder="1" applyAlignment="1" applyProtection="1">
      <alignment vertical="center" wrapText="1"/>
    </xf>
    <xf numFmtId="167" fontId="8" fillId="19" borderId="1" xfId="58" applyNumberFormat="1" applyFont="1" applyFill="1" applyBorder="1" applyAlignment="1" applyProtection="1">
      <alignment horizontal="right" vertical="center" wrapText="1"/>
    </xf>
    <xf numFmtId="167" fontId="8" fillId="19" borderId="1" xfId="58" applyNumberFormat="1" applyFont="1" applyFill="1" applyBorder="1" applyAlignment="1" applyProtection="1">
      <alignment vertical="center" wrapText="1"/>
    </xf>
    <xf numFmtId="4" fontId="1" fillId="0" borderId="52" xfId="22" applyNumberFormat="1" applyFont="1" applyFill="1" applyBorder="1" applyAlignment="1">
      <alignment horizontal="right" vertical="center"/>
    </xf>
    <xf numFmtId="4" fontId="0" fillId="19" borderId="2" xfId="0" applyNumberFormat="1" applyFill="1" applyBorder="1" applyAlignment="1">
      <alignment horizontal="center" vertical="center"/>
    </xf>
    <xf numFmtId="0" fontId="10" fillId="19" borderId="2" xfId="0" applyNumberFormat="1" applyFont="1" applyFill="1" applyBorder="1" applyAlignment="1">
      <alignment horizontal="center" vertical="center" wrapText="1"/>
    </xf>
    <xf numFmtId="4" fontId="10" fillId="19" borderId="2" xfId="0" applyNumberFormat="1" applyFont="1" applyFill="1" applyBorder="1" applyAlignment="1">
      <alignment vertical="center" wrapText="1"/>
    </xf>
    <xf numFmtId="4" fontId="10" fillId="19" borderId="2" xfId="0" applyNumberFormat="1" applyFont="1" applyFill="1" applyBorder="1" applyAlignment="1">
      <alignment horizontal="center" vertical="center" wrapText="1"/>
    </xf>
    <xf numFmtId="0" fontId="48" fillId="19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5" fillId="0" borderId="2" xfId="0" applyFont="1" applyFill="1" applyBorder="1" applyAlignment="1">
      <alignment vertical="center"/>
    </xf>
    <xf numFmtId="167" fontId="8" fillId="0" borderId="0" xfId="56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justify" vertical="center" wrapText="1"/>
    </xf>
    <xf numFmtId="0" fontId="4" fillId="0" borderId="6" xfId="0" applyNumberFormat="1" applyFont="1" applyFill="1" applyBorder="1" applyAlignment="1">
      <alignment horizontal="justify" vertical="center" wrapText="1"/>
    </xf>
    <xf numFmtId="0" fontId="4" fillId="0" borderId="19" xfId="0" applyNumberFormat="1" applyFont="1" applyFill="1" applyBorder="1" applyAlignment="1">
      <alignment horizontal="justify" vertical="center" wrapText="1"/>
    </xf>
    <xf numFmtId="0" fontId="4" fillId="0" borderId="8" xfId="0" applyNumberFormat="1" applyFont="1" applyFill="1" applyBorder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justify" vertical="center" wrapText="1"/>
    </xf>
    <xf numFmtId="0" fontId="4" fillId="0" borderId="13" xfId="0" applyNumberFormat="1" applyFont="1" applyFill="1" applyBorder="1" applyAlignment="1">
      <alignment horizontal="justify" vertical="center" wrapText="1"/>
    </xf>
    <xf numFmtId="0" fontId="4" fillId="0" borderId="10" xfId="0" applyNumberFormat="1" applyFont="1" applyFill="1" applyBorder="1" applyAlignment="1">
      <alignment horizontal="justify" vertical="center" wrapText="1"/>
    </xf>
    <xf numFmtId="0" fontId="4" fillId="0" borderId="11" xfId="0" applyNumberFormat="1" applyFont="1" applyFill="1" applyBorder="1" applyAlignment="1">
      <alignment horizontal="justify" vertical="center" wrapText="1"/>
    </xf>
    <xf numFmtId="0" fontId="4" fillId="0" borderId="12" xfId="0" applyNumberFormat="1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0" fontId="12" fillId="14" borderId="2" xfId="0" applyFont="1" applyFill="1" applyBorder="1" applyAlignment="1" applyProtection="1">
      <alignment vertical="center"/>
      <protection locked="0"/>
    </xf>
    <xf numFmtId="167" fontId="47" fillId="3" borderId="0" xfId="56" applyFont="1" applyFill="1" applyBorder="1" applyAlignment="1">
      <alignment horizontal="center"/>
    </xf>
    <xf numFmtId="0" fontId="5" fillId="0" borderId="5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1" fontId="9" fillId="0" borderId="57" xfId="58" applyNumberFormat="1" applyFont="1" applyFill="1" applyBorder="1" applyAlignment="1">
      <alignment horizontal="center" vertical="center"/>
    </xf>
    <xf numFmtId="171" fontId="9" fillId="0" borderId="0" xfId="58" applyNumberFormat="1" applyFont="1" applyFill="1" applyBorder="1" applyAlignment="1">
      <alignment horizontal="center" vertical="center"/>
    </xf>
    <xf numFmtId="0" fontId="4" fillId="0" borderId="57" xfId="22" applyFont="1" applyFill="1" applyBorder="1" applyAlignment="1">
      <alignment horizontal="center"/>
    </xf>
    <xf numFmtId="0" fontId="4" fillId="0" borderId="0" xfId="22" applyFont="1" applyFill="1" applyBorder="1" applyAlignment="1">
      <alignment horizontal="center"/>
    </xf>
    <xf numFmtId="171" fontId="15" fillId="16" borderId="0" xfId="57" applyFont="1" applyFill="1" applyBorder="1" applyAlignment="1">
      <alignment horizontal="center"/>
    </xf>
    <xf numFmtId="2" fontId="17" fillId="18" borderId="5" xfId="35" applyNumberFormat="1" applyFont="1" applyFill="1" applyBorder="1" applyAlignment="1" applyProtection="1">
      <alignment horizontal="center" vertical="center"/>
      <protection locked="0"/>
    </xf>
    <xf numFmtId="2" fontId="17" fillId="18" borderId="19" xfId="35" applyNumberFormat="1" applyFont="1" applyFill="1" applyBorder="1" applyAlignment="1" applyProtection="1">
      <alignment horizontal="center" vertical="center"/>
      <protection locked="0"/>
    </xf>
    <xf numFmtId="2" fontId="17" fillId="18" borderId="10" xfId="35" applyNumberFormat="1" applyFont="1" applyFill="1" applyBorder="1" applyAlignment="1" applyProtection="1">
      <alignment horizontal="center" vertical="center"/>
      <protection locked="0"/>
    </xf>
    <xf numFmtId="2" fontId="17" fillId="18" borderId="12" xfId="35" applyNumberFormat="1" applyFont="1" applyFill="1" applyBorder="1" applyAlignment="1" applyProtection="1">
      <alignment horizontal="center" vertical="center"/>
      <protection locked="0"/>
    </xf>
    <xf numFmtId="181" fontId="5" fillId="18" borderId="30" xfId="16" applyFont="1" applyFill="1" applyBorder="1" applyAlignment="1">
      <alignment horizontal="center"/>
    </xf>
    <xf numFmtId="181" fontId="5" fillId="18" borderId="31" xfId="16" applyFont="1" applyFill="1" applyBorder="1" applyAlignment="1">
      <alignment horizontal="center"/>
    </xf>
    <xf numFmtId="171" fontId="19" fillId="16" borderId="0" xfId="0" applyNumberFormat="1" applyFont="1" applyFill="1" applyAlignment="1">
      <alignment horizontal="center"/>
    </xf>
    <xf numFmtId="171" fontId="19" fillId="16" borderId="0" xfId="57" applyFont="1" applyFill="1" applyAlignment="1">
      <alignment horizontal="center"/>
    </xf>
    <xf numFmtId="0" fontId="25" fillId="9" borderId="0" xfId="29" applyFont="1" applyFill="1" applyBorder="1" applyAlignment="1">
      <alignment horizontal="left" vertical="center"/>
    </xf>
    <xf numFmtId="0" fontId="25" fillId="7" borderId="22" xfId="29" applyFont="1" applyFill="1" applyBorder="1" applyAlignment="1">
      <alignment horizontal="center" vertical="center"/>
    </xf>
    <xf numFmtId="0" fontId="30" fillId="7" borderId="22" xfId="29" applyFont="1" applyFill="1" applyBorder="1" applyAlignment="1">
      <alignment horizontal="center" vertical="center"/>
    </xf>
    <xf numFmtId="0" fontId="30" fillId="9" borderId="22" xfId="29" applyFont="1" applyFill="1" applyBorder="1" applyAlignment="1">
      <alignment horizontal="center" vertical="center"/>
    </xf>
    <xf numFmtId="0" fontId="30" fillId="10" borderId="22" xfId="29" applyFont="1" applyFill="1" applyBorder="1" applyAlignment="1">
      <alignment horizontal="center" vertical="center"/>
    </xf>
    <xf numFmtId="0" fontId="30" fillId="7" borderId="22" xfId="29" applyFont="1" applyFill="1" applyBorder="1" applyAlignment="1" applyProtection="1">
      <alignment horizontal="right" vertical="center"/>
    </xf>
    <xf numFmtId="0" fontId="25" fillId="3" borderId="0" xfId="29" applyFont="1" applyFill="1" applyBorder="1" applyAlignment="1" applyProtection="1">
      <alignment horizontal="right" vertical="center"/>
    </xf>
    <xf numFmtId="176" fontId="32" fillId="4" borderId="17" xfId="29" applyNumberFormat="1" applyFont="1" applyFill="1" applyBorder="1" applyAlignment="1" applyProtection="1">
      <alignment horizontal="center" vertical="center"/>
      <protection locked="0"/>
    </xf>
    <xf numFmtId="176" fontId="32" fillId="4" borderId="18" xfId="29" applyNumberFormat="1" applyFont="1" applyFill="1" applyBorder="1" applyAlignment="1" applyProtection="1">
      <alignment horizontal="center" vertical="center"/>
      <protection locked="0"/>
    </xf>
    <xf numFmtId="178" fontId="30" fillId="4" borderId="15" xfId="29" applyNumberFormat="1" applyFont="1" applyFill="1" applyBorder="1" applyAlignment="1" applyProtection="1">
      <alignment horizontal="left" vertical="center"/>
      <protection locked="0"/>
    </xf>
    <xf numFmtId="0" fontId="30" fillId="4" borderId="17" xfId="29" applyFont="1" applyFill="1" applyBorder="1" applyAlignment="1" applyProtection="1">
      <alignment horizontal="left" vertical="center"/>
      <protection locked="0"/>
    </xf>
    <xf numFmtId="0" fontId="30" fillId="4" borderId="18" xfId="29" applyFont="1" applyFill="1" applyBorder="1" applyAlignment="1" applyProtection="1">
      <alignment horizontal="left" vertical="center"/>
      <protection locked="0"/>
    </xf>
    <xf numFmtId="3" fontId="31" fillId="4" borderId="15" xfId="29" applyNumberFormat="1" applyFont="1" applyFill="1" applyBorder="1" applyAlignment="1" applyProtection="1">
      <alignment horizontal="left" vertical="center"/>
      <protection locked="0"/>
    </xf>
    <xf numFmtId="3" fontId="31" fillId="4" borderId="17" xfId="29" applyNumberFormat="1" applyFont="1" applyFill="1" applyBorder="1" applyAlignment="1" applyProtection="1">
      <alignment horizontal="left" vertical="center"/>
      <protection locked="0"/>
    </xf>
    <xf numFmtId="3" fontId="31" fillId="4" borderId="18" xfId="29" applyNumberFormat="1" applyFont="1" applyFill="1" applyBorder="1" applyAlignment="1" applyProtection="1">
      <alignment horizontal="left" vertical="center"/>
      <protection locked="0"/>
    </xf>
    <xf numFmtId="0" fontId="30" fillId="4" borderId="10" xfId="29" applyFont="1" applyFill="1" applyBorder="1" applyAlignment="1" applyProtection="1">
      <alignment horizontal="left" vertical="center"/>
      <protection locked="0"/>
    </xf>
    <xf numFmtId="0" fontId="30" fillId="4" borderId="58" xfId="29" applyFont="1" applyFill="1" applyBorder="1" applyAlignment="1" applyProtection="1">
      <alignment horizontal="left" vertical="center"/>
      <protection locked="0"/>
    </xf>
    <xf numFmtId="0" fontId="30" fillId="4" borderId="15" xfId="29" applyFont="1" applyFill="1" applyBorder="1" applyAlignment="1" applyProtection="1">
      <alignment horizontal="left" vertical="center" wrapText="1"/>
      <protection locked="0"/>
    </xf>
    <xf numFmtId="0" fontId="30" fillId="4" borderId="17" xfId="29" applyFont="1" applyFill="1" applyBorder="1" applyAlignment="1" applyProtection="1">
      <alignment horizontal="left" vertical="center" wrapText="1"/>
      <protection locked="0"/>
    </xf>
    <xf numFmtId="167" fontId="8" fillId="19" borderId="1" xfId="58" applyNumberFormat="1" applyFont="1" applyFill="1" applyBorder="1" applyAlignment="1" applyProtection="1">
      <alignment horizontal="left" vertical="center" wrapText="1"/>
    </xf>
    <xf numFmtId="4" fontId="8" fillId="19" borderId="1" xfId="22" applyNumberFormat="1" applyFont="1" applyFill="1" applyBorder="1" applyAlignment="1">
      <alignment horizontal="left" wrapText="1"/>
    </xf>
    <xf numFmtId="0" fontId="10" fillId="19" borderId="1" xfId="0" applyNumberFormat="1" applyFont="1" applyFill="1" applyBorder="1" applyAlignment="1">
      <alignment horizontal="center" vertical="center" wrapText="1"/>
    </xf>
    <xf numFmtId="4" fontId="10" fillId="19" borderId="1" xfId="0" applyNumberFormat="1" applyFont="1" applyFill="1" applyBorder="1" applyAlignment="1">
      <alignment vertical="center" wrapText="1"/>
    </xf>
    <xf numFmtId="4" fontId="10" fillId="19" borderId="1" xfId="0" applyNumberFormat="1" applyFont="1" applyFill="1" applyBorder="1" applyAlignment="1">
      <alignment horizontal="center" vertical="center" wrapText="1"/>
    </xf>
    <xf numFmtId="167" fontId="10" fillId="19" borderId="1" xfId="58" applyNumberFormat="1" applyFont="1" applyFill="1" applyBorder="1" applyAlignment="1" applyProtection="1">
      <alignment horizontal="left" vertical="center" wrapText="1"/>
    </xf>
  </cellXfs>
  <cellStyles count="76">
    <cellStyle name="20% - Ênfase1 100" xfId="1"/>
    <cellStyle name="60% - Ênfase6 37" xfId="2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Moeda 2" xfId="5"/>
    <cellStyle name="Excel Built-in Normal" xfId="6"/>
    <cellStyle name="Excel Built-in Normal 1" xfId="7"/>
    <cellStyle name="Excel Built-in Normal 2" xfId="8"/>
    <cellStyle name="Excel Built-in Separador de milhares 2" xfId="9"/>
    <cellStyle name="Excel_BuiltIn_Comma" xfId="10"/>
    <cellStyle name="Heading" xfId="11"/>
    <cellStyle name="Heading1" xfId="12"/>
    <cellStyle name="Moeda 2" xfId="13"/>
    <cellStyle name="Moeda 2 2" xfId="14"/>
    <cellStyle name="Moeda 2 3" xfId="15"/>
    <cellStyle name="Moeda 2 4" xfId="16"/>
    <cellStyle name="Moeda 3" xfId="17"/>
    <cellStyle name="Moeda 3 2" xfId="18"/>
    <cellStyle name="Moeda 4" xfId="19"/>
    <cellStyle name="Moeda 4 2" xfId="20"/>
    <cellStyle name="Normal" xfId="0" builtinId="0"/>
    <cellStyle name="Normal 10" xfId="21"/>
    <cellStyle name="Normal 2" xfId="22"/>
    <cellStyle name="Normal 2 2" xfId="23"/>
    <cellStyle name="Normal 3" xfId="24"/>
    <cellStyle name="Normal 3 3" xfId="25"/>
    <cellStyle name="Normal 4" xfId="26"/>
    <cellStyle name="Normal 4 3" xfId="27"/>
    <cellStyle name="Normal 5" xfId="28"/>
    <cellStyle name="Normal 5 2" xfId="29"/>
    <cellStyle name="Normal 5 2 2" xfId="30"/>
    <cellStyle name="Normal 6" xfId="31"/>
    <cellStyle name="Normal 7" xfId="32"/>
    <cellStyle name="Normal 8" xfId="33"/>
    <cellStyle name="Normal 9" xfId="34"/>
    <cellStyle name="Normal_Plan1" xfId="35"/>
    <cellStyle name="Porcentagem" xfId="36" builtinId="5"/>
    <cellStyle name="Porcentagem 2" xfId="37"/>
    <cellStyle name="Porcentagem 2 2" xfId="38"/>
    <cellStyle name="Porcentagem 2 3" xfId="39"/>
    <cellStyle name="Porcentagem 3" xfId="40"/>
    <cellStyle name="Porcentagem 3 2" xfId="41"/>
    <cellStyle name="Porcentagem 4" xfId="42"/>
    <cellStyle name="Porcentagem 4 2" xfId="43"/>
    <cellStyle name="Porcentagem 5" xfId="44"/>
    <cellStyle name="Porcentagem 5 2" xfId="45"/>
    <cellStyle name="Porcentagem 5 3" xfId="46"/>
    <cellStyle name="Result" xfId="47"/>
    <cellStyle name="Result2" xfId="48"/>
    <cellStyle name="Separador de milhares 2" xfId="49"/>
    <cellStyle name="Separador de milhares 2 2" xfId="50"/>
    <cellStyle name="Separador de milhares 2 2 2" xfId="51"/>
    <cellStyle name="Separador de milhares 2 3" xfId="52"/>
    <cellStyle name="Separador de milhares 3" xfId="53"/>
    <cellStyle name="Separador de milhares 4" xfId="54"/>
    <cellStyle name="Separador de milhares 5" xfId="55"/>
    <cellStyle name="Separador de milhares_Rua dos Coroados" xfId="56"/>
    <cellStyle name="Separador de milhares_Rua dos Coroados 2" xfId="57"/>
    <cellStyle name="Vírgula" xfId="58" builtinId="3"/>
    <cellStyle name="Vírgula 2" xfId="59"/>
    <cellStyle name="Vírgula 2 2" xfId="60"/>
    <cellStyle name="Vírgula 3" xfId="61"/>
    <cellStyle name="Vírgula 3 2" xfId="62"/>
    <cellStyle name="Vírgula 3 2 2" xfId="63"/>
    <cellStyle name="Vírgula 3 3" xfId="64"/>
    <cellStyle name="Vírgula 3 3 2" xfId="65"/>
    <cellStyle name="Vírgula 4" xfId="66"/>
    <cellStyle name="Vírgula 4 2" xfId="67"/>
    <cellStyle name="Vírgula 4 2 2" xfId="68"/>
    <cellStyle name="Vírgula 4 3" xfId="69"/>
    <cellStyle name="Vírgula 5" xfId="70"/>
    <cellStyle name="Vírgula 5 2" xfId="71"/>
    <cellStyle name="Vírgula 5 2 2" xfId="72"/>
    <cellStyle name="Vírgula 5 3" xfId="73"/>
    <cellStyle name="Vírgula 6" xfId="74"/>
    <cellStyle name="Vírgula 6 2" xfId="75"/>
  </cellStyles>
  <dxfs count="30"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</xdr:colOff>
      <xdr:row>212</xdr:row>
      <xdr:rowOff>27215</xdr:rowOff>
    </xdr:from>
    <xdr:to>
      <xdr:col>5</xdr:col>
      <xdr:colOff>50347</xdr:colOff>
      <xdr:row>217</xdr:row>
      <xdr:rowOff>89647</xdr:rowOff>
    </xdr:to>
    <xdr:sp macro="" textlink="">
      <xdr:nvSpPr>
        <xdr:cNvPr id="5" name="CaixaDeTexto 4"/>
        <xdr:cNvSpPr txBox="1"/>
      </xdr:nvSpPr>
      <xdr:spPr>
        <a:xfrm>
          <a:off x="1008610" y="55843715"/>
          <a:ext cx="5742855" cy="689961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361950</xdr:colOff>
      <xdr:row>188</xdr:row>
      <xdr:rowOff>161925</xdr:rowOff>
    </xdr:from>
    <xdr:to>
      <xdr:col>8</xdr:col>
      <xdr:colOff>447675</xdr:colOff>
      <xdr:row>188</xdr:row>
      <xdr:rowOff>161925</xdr:rowOff>
    </xdr:to>
    <xdr:cxnSp macro="">
      <xdr:nvCxnSpPr>
        <xdr:cNvPr id="1029" name="Conector reto 3"/>
        <xdr:cNvCxnSpPr>
          <a:cxnSpLocks noChangeShapeType="1"/>
        </xdr:cNvCxnSpPr>
      </xdr:nvCxnSpPr>
      <xdr:spPr bwMode="auto">
        <a:xfrm>
          <a:off x="7067550" y="42291000"/>
          <a:ext cx="1809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104775</xdr:colOff>
      <xdr:row>1</xdr:row>
      <xdr:rowOff>57150</xdr:rowOff>
    </xdr:from>
    <xdr:to>
      <xdr:col>7</xdr:col>
      <xdr:colOff>523875</xdr:colOff>
      <xdr:row>7</xdr:row>
      <xdr:rowOff>9525</xdr:rowOff>
    </xdr:to>
    <xdr:pic>
      <xdr:nvPicPr>
        <xdr:cNvPr id="1030" name="Image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921"/>
        <a:stretch>
          <a:fillRect/>
        </a:stretch>
      </xdr:blipFill>
      <xdr:spPr bwMode="auto">
        <a:xfrm>
          <a:off x="6219825" y="219075"/>
          <a:ext cx="21717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</xdr:colOff>
      <xdr:row>205</xdr:row>
      <xdr:rowOff>27215</xdr:rowOff>
    </xdr:from>
    <xdr:to>
      <xdr:col>5</xdr:col>
      <xdr:colOff>50347</xdr:colOff>
      <xdr:row>210</xdr:row>
      <xdr:rowOff>89647</xdr:rowOff>
    </xdr:to>
    <xdr:sp macro="" textlink="">
      <xdr:nvSpPr>
        <xdr:cNvPr id="2" name="CaixaDeTexto 1"/>
        <xdr:cNvSpPr txBox="1"/>
      </xdr:nvSpPr>
      <xdr:spPr>
        <a:xfrm>
          <a:off x="1009731" y="78789440"/>
          <a:ext cx="5746216" cy="872057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361950</xdr:colOff>
      <xdr:row>181</xdr:row>
      <xdr:rowOff>161925</xdr:rowOff>
    </xdr:from>
    <xdr:to>
      <xdr:col>8</xdr:col>
      <xdr:colOff>447675</xdr:colOff>
      <xdr:row>181</xdr:row>
      <xdr:rowOff>161925</xdr:rowOff>
    </xdr:to>
    <xdr:cxnSp macro="">
      <xdr:nvCxnSpPr>
        <xdr:cNvPr id="2053" name="Conector reto 3"/>
        <xdr:cNvCxnSpPr>
          <a:cxnSpLocks noChangeShapeType="1"/>
        </xdr:cNvCxnSpPr>
      </xdr:nvCxnSpPr>
      <xdr:spPr bwMode="auto">
        <a:xfrm>
          <a:off x="7067550" y="43424475"/>
          <a:ext cx="1809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104775</xdr:colOff>
      <xdr:row>1</xdr:row>
      <xdr:rowOff>19050</xdr:rowOff>
    </xdr:from>
    <xdr:to>
      <xdr:col>7</xdr:col>
      <xdr:colOff>523875</xdr:colOff>
      <xdr:row>6</xdr:row>
      <xdr:rowOff>123825</xdr:rowOff>
    </xdr:to>
    <xdr:pic>
      <xdr:nvPicPr>
        <xdr:cNvPr id="2054" name="Image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921"/>
        <a:stretch>
          <a:fillRect/>
        </a:stretch>
      </xdr:blipFill>
      <xdr:spPr bwMode="auto">
        <a:xfrm>
          <a:off x="6219825" y="180975"/>
          <a:ext cx="2171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</xdr:colOff>
      <xdr:row>128</xdr:row>
      <xdr:rowOff>27215</xdr:rowOff>
    </xdr:from>
    <xdr:to>
      <xdr:col>5</xdr:col>
      <xdr:colOff>50347</xdr:colOff>
      <xdr:row>133</xdr:row>
      <xdr:rowOff>89647</xdr:rowOff>
    </xdr:to>
    <xdr:sp macro="" textlink="">
      <xdr:nvSpPr>
        <xdr:cNvPr id="2" name="CaixaDeTexto 1"/>
        <xdr:cNvSpPr txBox="1"/>
      </xdr:nvSpPr>
      <xdr:spPr>
        <a:xfrm>
          <a:off x="1009731" y="77979815"/>
          <a:ext cx="5746216" cy="872057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361950</xdr:colOff>
      <xdr:row>104</xdr:row>
      <xdr:rowOff>161925</xdr:rowOff>
    </xdr:from>
    <xdr:to>
      <xdr:col>8</xdr:col>
      <xdr:colOff>447675</xdr:colOff>
      <xdr:row>104</xdr:row>
      <xdr:rowOff>161925</xdr:rowOff>
    </xdr:to>
    <xdr:cxnSp macro="">
      <xdr:nvCxnSpPr>
        <xdr:cNvPr id="3077" name="Conector reto 3"/>
        <xdr:cNvCxnSpPr>
          <a:cxnSpLocks noChangeShapeType="1"/>
        </xdr:cNvCxnSpPr>
      </xdr:nvCxnSpPr>
      <xdr:spPr bwMode="auto">
        <a:xfrm>
          <a:off x="7058025" y="24212550"/>
          <a:ext cx="1809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57150</xdr:colOff>
      <xdr:row>1</xdr:row>
      <xdr:rowOff>9525</xdr:rowOff>
    </xdr:from>
    <xdr:to>
      <xdr:col>7</xdr:col>
      <xdr:colOff>523875</xdr:colOff>
      <xdr:row>6</xdr:row>
      <xdr:rowOff>114300</xdr:rowOff>
    </xdr:to>
    <xdr:pic>
      <xdr:nvPicPr>
        <xdr:cNvPr id="3078" name="Image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921"/>
        <a:stretch>
          <a:fillRect/>
        </a:stretch>
      </xdr:blipFill>
      <xdr:spPr bwMode="auto">
        <a:xfrm>
          <a:off x="6210300" y="171450"/>
          <a:ext cx="2171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76200</xdr:rowOff>
    </xdr:from>
    <xdr:to>
      <xdr:col>12</xdr:col>
      <xdr:colOff>447675</xdr:colOff>
      <xdr:row>0</xdr:row>
      <xdr:rowOff>771525</xdr:rowOff>
    </xdr:to>
    <xdr:pic>
      <xdr:nvPicPr>
        <xdr:cNvPr id="4098" name="Picture 11" descr="marca e bras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461" b="3947"/>
        <a:stretch>
          <a:fillRect/>
        </a:stretch>
      </xdr:blipFill>
      <xdr:spPr bwMode="auto">
        <a:xfrm>
          <a:off x="7381875" y="76200"/>
          <a:ext cx="2905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21168</xdr:colOff>
      <xdr:row>2</xdr:row>
      <xdr:rowOff>31750</xdr:rowOff>
    </xdr:from>
    <xdr:ext cx="5799666" cy="9220345"/>
    <xdr:sp macro="" textlink="">
      <xdr:nvSpPr>
        <xdr:cNvPr id="2" name="CaixaDeTexto 1"/>
        <xdr:cNvSpPr txBox="1"/>
      </xdr:nvSpPr>
      <xdr:spPr>
        <a:xfrm>
          <a:off x="296335" y="349250"/>
          <a:ext cx="5799666" cy="92203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 b="1"/>
            <a:t>OFICIO 259/2017</a:t>
          </a:r>
        </a:p>
        <a:p>
          <a:endParaRPr lang="pt-BR" sz="1100"/>
        </a:p>
        <a:p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CORREÇÕES EXIGIDAS PELA CEF 08-2017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PENDÊNCIAS DA ANÁLISE TÉCNICA PARA RETIRADA DE CLÁUSULA SUSPENSIVA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REFERÊNCIA: MESPORTES - 1032.507-04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MUNICÍPIO: CORDEIRÓPOLIS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INTERVÊNÇÃO - IMPLANTAÇÃO E MODERNIZAÇÃO DE INFRAESTRUTURA ESPORTIVA</a:t>
          </a:r>
          <a:r>
            <a:rPr lang="pt-BR"/>
            <a:t> </a:t>
          </a: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/>
            <a:t> </a:t>
          </a:r>
          <a:endParaRPr lang="pt-BR" sz="1100"/>
        </a:p>
        <a:p>
          <a:endParaRPr lang="pt-BR" sz="1100" b="1"/>
        </a:p>
        <a:p>
          <a:r>
            <a:rPr lang="pt-BR" sz="1100" b="1"/>
            <a:t>RESPOSTAS</a:t>
          </a:r>
        </a:p>
        <a:p>
          <a:endParaRPr lang="pt-BR" sz="1100"/>
        </a:p>
        <a:p>
          <a:r>
            <a:rPr lang="pt-BR" sz="1100"/>
            <a:t>ITEM</a:t>
          </a:r>
        </a:p>
        <a:p>
          <a:endParaRPr lang="pt-BR" sz="1100"/>
        </a:p>
        <a:p>
          <a:r>
            <a:rPr lang="pt-BR" sz="1100"/>
            <a:t>1. Apresentado</a:t>
          </a:r>
          <a:r>
            <a:rPr lang="pt-BR" sz="1100" baseline="0"/>
            <a:t> detalhe estrutural da mureta do gradil, no projeto arquitetônico. Não possui muro de arrimo e sim talude.</a:t>
          </a:r>
        </a:p>
        <a:p>
          <a:endParaRPr lang="pt-BR" sz="1100" baseline="0"/>
        </a:p>
        <a:p>
          <a:r>
            <a:rPr lang="pt-BR" sz="1100" baseline="0"/>
            <a:t>2. No projeto elétrico, foram indicadas as cotas do cabeamento, e anexadas as tabelas para a interpretação do projeto. Na tabela II, estão indicados todas as especificações dos cabos em cada circuito.</a:t>
          </a:r>
        </a:p>
        <a:p>
          <a:endParaRPr lang="pt-BR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/>
            <a:t>3.  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Foi executado a requantificação descontando o excedente dos vãos de acesso.</a:t>
          </a:r>
          <a:endParaRPr lang="pt-BR">
            <a:effectLst/>
          </a:endParaRPr>
        </a:p>
        <a:p>
          <a:endParaRPr lang="pt-BR" sz="1100"/>
        </a:p>
        <a:p>
          <a:r>
            <a:rPr lang="pt-BR" sz="1100"/>
            <a:t>4. A descrição no projeto está</a:t>
          </a:r>
          <a:r>
            <a:rPr lang="pt-BR" sz="1100" baseline="0"/>
            <a:t> correta </a:t>
          </a:r>
          <a:r>
            <a:rPr lang="pt-BR" sz="1100"/>
            <a:t>indicando revestimento até o teto, e os respectivos quantitativos estão</a:t>
          </a:r>
          <a:r>
            <a:rPr lang="pt-BR" sz="1100" baseline="0"/>
            <a:t> correspondentes conforme indicado. Referente aos descontos, não há, pois todos os vão não excedem 2m². Foi alterado o item requerido de referêencia SINAPI.</a:t>
          </a:r>
        </a:p>
        <a:p>
          <a:endParaRPr lang="pt-BR" sz="1100" baseline="0"/>
        </a:p>
        <a:p>
          <a:r>
            <a:rPr lang="pt-BR" sz="1100" baseline="0"/>
            <a:t>5. Executado croqui do tapume no projeto arquitetônico.</a:t>
          </a:r>
        </a:p>
        <a:p>
          <a:endParaRPr lang="pt-BR" sz="1100" baseline="0"/>
        </a:p>
        <a:p>
          <a:r>
            <a:rPr lang="pt-BR" sz="1100" baseline="0"/>
            <a:t>6. Foi apresentado o memorial de cálculo.</a:t>
          </a:r>
        </a:p>
        <a:p>
          <a:endParaRPr lang="pt-BR" sz="1100" baseline="0"/>
        </a:p>
        <a:p>
          <a:r>
            <a:rPr lang="pt-BR" sz="1100" baseline="0"/>
            <a:t>7. Apresentado.</a:t>
          </a:r>
        </a:p>
        <a:p>
          <a:endParaRPr lang="pt-BR" sz="1100" baseline="0"/>
        </a:p>
        <a:p>
          <a:r>
            <a:rPr lang="pt-BR" sz="1100" baseline="0"/>
            <a:t>8. 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Referente o Projeto elétrico, foram indicadas as cotas do cabeamento, e anexadas as tabelas para a interpretação do projeto. Na tabela II, estão indicados todas as especificações dos cabos em cada circuito. Referente ao cabeamento de 50mm², foi executado a indicação do SPDA, no projeto de elétrica.</a:t>
          </a:r>
        </a:p>
        <a:p>
          <a:endParaRPr lang="pt-BR">
            <a:effectLst/>
          </a:endParaRPr>
        </a:p>
        <a:p>
          <a:r>
            <a:rPr lang="pt-BR">
              <a:effectLst/>
            </a:rPr>
            <a:t>9. Corrigido.</a:t>
          </a:r>
        </a:p>
        <a:p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>
              <a:effectLst/>
            </a:rPr>
            <a:t>10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Apresentado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detalhe estrutural da mureta do gradil, no projeto arquitetônico.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Detalhado.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12. Apresentado.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13. Corrigido o fator de multiplicação para o embasamento do Salão Multiplo e para os vestiários o quantitativo estava correto.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14. O peitoril está indicado no detalhe da mureta do gradil, portanto tem a mesma dimensão da mureta.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15. Foi executado Projeto Hidrálico, para os devidos esclarecimentos.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16. Foi executado Projeto Hidrálico, para os devidos esclarecimentos.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e%20Gaino\AppData\Local\Microsoft\Windows\INetCache\Content.Outlook\WOI8345R\051%20-%20O%20-%20073%20-%2035%20-%20001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 Salão"/>
      <sheetName val="Quant Vest"/>
      <sheetName val="Quant Área Externa"/>
    </sheetNames>
    <sheetDataSet>
      <sheetData sheetId="0">
        <row r="8">
          <cell r="D8">
            <v>2</v>
          </cell>
        </row>
        <row r="11">
          <cell r="D11">
            <v>231.04</v>
          </cell>
        </row>
        <row r="12">
          <cell r="D12">
            <v>231.04</v>
          </cell>
        </row>
        <row r="13">
          <cell r="D13">
            <v>26.569599999999998</v>
          </cell>
        </row>
        <row r="17">
          <cell r="D17">
            <v>145</v>
          </cell>
        </row>
        <row r="18">
          <cell r="D18">
            <v>39.271100000000004</v>
          </cell>
        </row>
        <row r="19">
          <cell r="D19">
            <v>48.908000000000001</v>
          </cell>
        </row>
        <row r="20">
          <cell r="D20">
            <v>2.4454000000000002</v>
          </cell>
        </row>
        <row r="21">
          <cell r="D21">
            <v>74.201999999999998</v>
          </cell>
        </row>
        <row r="22">
          <cell r="D22">
            <v>690.38099999999997</v>
          </cell>
        </row>
        <row r="23">
          <cell r="D23">
            <v>17.8942625</v>
          </cell>
        </row>
        <row r="24">
          <cell r="D24">
            <v>2.9868000000000006</v>
          </cell>
        </row>
        <row r="25">
          <cell r="D25">
            <v>82.137000000000015</v>
          </cell>
        </row>
        <row r="26">
          <cell r="D26">
            <v>82.137000000000015</v>
          </cell>
        </row>
        <row r="27">
          <cell r="D27">
            <v>15.944637500000006</v>
          </cell>
        </row>
        <row r="28">
          <cell r="D28">
            <v>39.572682499999999</v>
          </cell>
        </row>
        <row r="32">
          <cell r="D32">
            <v>108.37049999999999</v>
          </cell>
        </row>
        <row r="33">
          <cell r="D33">
            <v>573.29369999999994</v>
          </cell>
        </row>
        <row r="34">
          <cell r="D34">
            <v>6.444</v>
          </cell>
        </row>
        <row r="35">
          <cell r="D35">
            <v>27.580800000000004</v>
          </cell>
        </row>
        <row r="36">
          <cell r="D36">
            <v>68.952000000000012</v>
          </cell>
        </row>
        <row r="40">
          <cell r="D40">
            <v>108.82000000000001</v>
          </cell>
        </row>
        <row r="41">
          <cell r="D41">
            <v>94.580000000000013</v>
          </cell>
        </row>
        <row r="45">
          <cell r="D45">
            <v>3582.2800000000007</v>
          </cell>
        </row>
        <row r="46">
          <cell r="D46">
            <v>287.68464000000006</v>
          </cell>
        </row>
        <row r="47">
          <cell r="D47">
            <v>66.400000000000006</v>
          </cell>
        </row>
        <row r="48">
          <cell r="D48">
            <v>10</v>
          </cell>
        </row>
        <row r="52">
          <cell r="D52">
            <v>3.2</v>
          </cell>
        </row>
        <row r="53">
          <cell r="D53">
            <v>1.6</v>
          </cell>
        </row>
        <row r="54">
          <cell r="D54">
            <v>1.6</v>
          </cell>
        </row>
        <row r="55">
          <cell r="D55">
            <v>25.310999999999996</v>
          </cell>
        </row>
        <row r="56">
          <cell r="D56">
            <v>3.62</v>
          </cell>
        </row>
        <row r="60">
          <cell r="D60">
            <v>3</v>
          </cell>
        </row>
        <row r="66">
          <cell r="D66">
            <v>1</v>
          </cell>
        </row>
        <row r="67">
          <cell r="D67">
            <v>1</v>
          </cell>
        </row>
        <row r="68">
          <cell r="D68">
            <v>2.0699999999999998</v>
          </cell>
        </row>
        <row r="69">
          <cell r="D69">
            <v>2.944</v>
          </cell>
        </row>
        <row r="78">
          <cell r="D78">
            <v>23.449799999999996</v>
          </cell>
        </row>
        <row r="79">
          <cell r="D79">
            <v>23.449799999999996</v>
          </cell>
        </row>
        <row r="80">
          <cell r="D80">
            <v>287.68464000000006</v>
          </cell>
        </row>
        <row r="81">
          <cell r="D81">
            <v>287.68464000000006</v>
          </cell>
        </row>
        <row r="85">
          <cell r="D85">
            <v>156.88800000000001</v>
          </cell>
        </row>
        <row r="86">
          <cell r="D86">
            <v>36.349999999999994</v>
          </cell>
        </row>
        <row r="87">
          <cell r="D87">
            <v>120.53800000000001</v>
          </cell>
        </row>
        <row r="88">
          <cell r="D88">
            <v>36.349999999999994</v>
          </cell>
        </row>
        <row r="92">
          <cell r="D92">
            <v>68.58</v>
          </cell>
        </row>
        <row r="93">
          <cell r="D93">
            <v>68.58</v>
          </cell>
        </row>
        <row r="94">
          <cell r="D94">
            <v>4.12</v>
          </cell>
        </row>
        <row r="98">
          <cell r="D98">
            <v>222.16159999999999</v>
          </cell>
        </row>
        <row r="99">
          <cell r="D99">
            <v>222.16159999999999</v>
          </cell>
        </row>
        <row r="100">
          <cell r="D100">
            <v>222.16159999999999</v>
          </cell>
        </row>
        <row r="101">
          <cell r="D101">
            <v>53.819999999999993</v>
          </cell>
        </row>
        <row r="102">
          <cell r="D102">
            <v>2.6</v>
          </cell>
        </row>
        <row r="106">
          <cell r="D106">
            <v>200.27</v>
          </cell>
        </row>
        <row r="107">
          <cell r="D107">
            <v>103.87049999999999</v>
          </cell>
        </row>
        <row r="108">
          <cell r="D108">
            <v>74.208199999999991</v>
          </cell>
        </row>
        <row r="109">
          <cell r="D109">
            <v>275.56000000000006</v>
          </cell>
        </row>
        <row r="110">
          <cell r="D110">
            <v>11.34</v>
          </cell>
        </row>
        <row r="111">
          <cell r="D111">
            <v>287.68464000000006</v>
          </cell>
        </row>
        <row r="112">
          <cell r="D112">
            <v>76.400000000000006</v>
          </cell>
        </row>
        <row r="116">
          <cell r="D116">
            <v>8.4200000000000017</v>
          </cell>
        </row>
        <row r="120">
          <cell r="D120">
            <v>231.04</v>
          </cell>
        </row>
      </sheetData>
      <sheetData sheetId="1">
        <row r="8">
          <cell r="D8">
            <v>1</v>
          </cell>
        </row>
        <row r="11">
          <cell r="D11">
            <v>77.400000000000006</v>
          </cell>
        </row>
        <row r="12">
          <cell r="D12">
            <v>77.400000000000006</v>
          </cell>
        </row>
        <row r="13">
          <cell r="D13">
            <v>8.9009999999999998</v>
          </cell>
        </row>
        <row r="17">
          <cell r="D17">
            <v>100</v>
          </cell>
        </row>
        <row r="18">
          <cell r="D18">
            <v>19.057500000000001</v>
          </cell>
        </row>
        <row r="19">
          <cell r="D19">
            <v>23.1</v>
          </cell>
        </row>
        <row r="20">
          <cell r="D20">
            <v>1.155</v>
          </cell>
        </row>
        <row r="21">
          <cell r="D21">
            <v>34.65</v>
          </cell>
        </row>
        <row r="22">
          <cell r="D22">
            <v>372.35250000000002</v>
          </cell>
        </row>
        <row r="23">
          <cell r="D23">
            <v>8.3712499999999999</v>
          </cell>
        </row>
        <row r="24">
          <cell r="D24">
            <v>2.31</v>
          </cell>
        </row>
        <row r="25">
          <cell r="D25">
            <v>40.424999999999997</v>
          </cell>
        </row>
        <row r="26">
          <cell r="D26">
            <v>40.424999999999997</v>
          </cell>
        </row>
        <row r="27">
          <cell r="D27">
            <v>7.2212500000000013</v>
          </cell>
        </row>
        <row r="28">
          <cell r="D28">
            <v>21.765250000000002</v>
          </cell>
        </row>
        <row r="32">
          <cell r="D32">
            <v>68.947500000000005</v>
          </cell>
        </row>
        <row r="33">
          <cell r="D33">
            <v>495.24030000000005</v>
          </cell>
        </row>
        <row r="34">
          <cell r="D34">
            <v>3.4942500000000001</v>
          </cell>
        </row>
        <row r="35">
          <cell r="D35">
            <v>77.400000000000006</v>
          </cell>
        </row>
        <row r="36">
          <cell r="D36">
            <v>216.72</v>
          </cell>
        </row>
        <row r="40">
          <cell r="D40">
            <v>214.31</v>
          </cell>
        </row>
        <row r="41">
          <cell r="D41">
            <v>109</v>
          </cell>
        </row>
        <row r="42">
          <cell r="D42">
            <v>24.332000000000001</v>
          </cell>
        </row>
        <row r="46">
          <cell r="D46">
            <v>71.954999999999998</v>
          </cell>
        </row>
        <row r="47">
          <cell r="D47">
            <v>72.314774999999997</v>
          </cell>
        </row>
        <row r="48">
          <cell r="D48">
            <v>23.4</v>
          </cell>
        </row>
        <row r="49">
          <cell r="D49">
            <v>36.299999999999997</v>
          </cell>
        </row>
        <row r="50">
          <cell r="D50">
            <v>12.3</v>
          </cell>
        </row>
        <row r="54">
          <cell r="D54">
            <v>7.2</v>
          </cell>
        </row>
        <row r="58">
          <cell r="D58">
            <v>9</v>
          </cell>
        </row>
        <row r="59">
          <cell r="D59">
            <v>1</v>
          </cell>
        </row>
        <row r="60">
          <cell r="D60">
            <v>2</v>
          </cell>
        </row>
        <row r="66">
          <cell r="D66">
            <v>5</v>
          </cell>
        </row>
        <row r="67">
          <cell r="D67">
            <v>7</v>
          </cell>
        </row>
        <row r="68">
          <cell r="D68">
            <v>1</v>
          </cell>
        </row>
        <row r="69">
          <cell r="D69">
            <v>1</v>
          </cell>
        </row>
        <row r="70">
          <cell r="D70">
            <v>8</v>
          </cell>
        </row>
        <row r="71">
          <cell r="D71">
            <v>5</v>
          </cell>
        </row>
        <row r="72">
          <cell r="D72">
            <v>4</v>
          </cell>
        </row>
        <row r="73">
          <cell r="D73">
            <v>2.4</v>
          </cell>
        </row>
        <row r="74">
          <cell r="D74">
            <v>10</v>
          </cell>
        </row>
        <row r="75">
          <cell r="D75">
            <v>8</v>
          </cell>
        </row>
        <row r="76">
          <cell r="D76">
            <v>6</v>
          </cell>
        </row>
        <row r="77">
          <cell r="D77">
            <v>4</v>
          </cell>
        </row>
        <row r="78">
          <cell r="D78">
            <v>1</v>
          </cell>
        </row>
        <row r="79">
          <cell r="D79">
            <v>2.4</v>
          </cell>
        </row>
        <row r="92">
          <cell r="D92">
            <v>206.92000000000002</v>
          </cell>
        </row>
        <row r="93">
          <cell r="D93">
            <v>176.12</v>
          </cell>
        </row>
        <row r="94">
          <cell r="D94">
            <v>30.800000000000011</v>
          </cell>
        </row>
        <row r="95">
          <cell r="D95">
            <v>176.12</v>
          </cell>
        </row>
        <row r="99">
          <cell r="D99">
            <v>228.16800000000001</v>
          </cell>
        </row>
        <row r="100">
          <cell r="D100">
            <v>228.16800000000001</v>
          </cell>
        </row>
        <row r="101">
          <cell r="D101">
            <v>9.3000000000000007</v>
          </cell>
        </row>
        <row r="105">
          <cell r="D105">
            <v>69.22</v>
          </cell>
        </row>
        <row r="106">
          <cell r="D106">
            <v>69.22</v>
          </cell>
        </row>
        <row r="107">
          <cell r="D107">
            <v>69.22</v>
          </cell>
        </row>
        <row r="108">
          <cell r="D108">
            <v>8.1999999999999993</v>
          </cell>
        </row>
        <row r="109">
          <cell r="D109">
            <v>2.8</v>
          </cell>
        </row>
        <row r="113">
          <cell r="D113">
            <v>309.89</v>
          </cell>
        </row>
        <row r="114">
          <cell r="D114">
            <v>15.840000000000002</v>
          </cell>
        </row>
        <row r="115">
          <cell r="D115">
            <v>43.56</v>
          </cell>
        </row>
        <row r="116">
          <cell r="D116">
            <v>72</v>
          </cell>
        </row>
        <row r="120">
          <cell r="D120">
            <v>7.2</v>
          </cell>
        </row>
        <row r="124">
          <cell r="D124">
            <v>77.400000000000006</v>
          </cell>
        </row>
      </sheetData>
      <sheetData sheetId="2">
        <row r="8">
          <cell r="D8">
            <v>1</v>
          </cell>
        </row>
        <row r="9">
          <cell r="D9">
            <v>12</v>
          </cell>
        </row>
        <row r="10">
          <cell r="D10">
            <v>1</v>
          </cell>
        </row>
        <row r="11">
          <cell r="D11">
            <v>1</v>
          </cell>
        </row>
        <row r="12">
          <cell r="D12">
            <v>340.89</v>
          </cell>
        </row>
        <row r="13">
          <cell r="D13">
            <v>194</v>
          </cell>
        </row>
        <row r="14">
          <cell r="D14">
            <v>19</v>
          </cell>
        </row>
        <row r="15">
          <cell r="D15">
            <v>84.960000000000008</v>
          </cell>
        </row>
        <row r="16">
          <cell r="D16">
            <v>39.202349999999996</v>
          </cell>
        </row>
        <row r="20">
          <cell r="D20">
            <v>63.459999999999994</v>
          </cell>
        </row>
        <row r="22">
          <cell r="D22">
            <v>30.400000000000002</v>
          </cell>
        </row>
        <row r="23">
          <cell r="D23">
            <v>44.630999999999986</v>
          </cell>
        </row>
        <row r="24">
          <cell r="D24">
            <v>981.88199999999972</v>
          </cell>
        </row>
        <row r="36">
          <cell r="D36">
            <v>152.18</v>
          </cell>
        </row>
        <row r="37">
          <cell r="D37">
            <v>44.95</v>
          </cell>
        </row>
        <row r="39">
          <cell r="D39">
            <v>6.15</v>
          </cell>
        </row>
        <row r="40">
          <cell r="D40">
            <v>123</v>
          </cell>
        </row>
        <row r="41">
          <cell r="D41">
            <v>123</v>
          </cell>
        </row>
        <row r="46">
          <cell r="D46">
            <v>84</v>
          </cell>
        </row>
        <row r="47">
          <cell r="D47">
            <v>10.433999999999999</v>
          </cell>
        </row>
        <row r="48">
          <cell r="D48">
            <v>27.824000000000002</v>
          </cell>
        </row>
        <row r="49">
          <cell r="D49">
            <v>1.3912000000000002</v>
          </cell>
        </row>
        <row r="50">
          <cell r="D50">
            <v>27.824000000000002</v>
          </cell>
        </row>
        <row r="52">
          <cell r="D52">
            <v>6.9036500000000007</v>
          </cell>
        </row>
        <row r="53">
          <cell r="D53">
            <v>41.735999999999997</v>
          </cell>
        </row>
        <row r="54">
          <cell r="D54">
            <v>41.735999999999997</v>
          </cell>
        </row>
        <row r="55">
          <cell r="D55">
            <v>2.139149999999999</v>
          </cell>
        </row>
        <row r="56">
          <cell r="D56">
            <v>16.140930000000001</v>
          </cell>
        </row>
        <row r="57">
          <cell r="D57">
            <v>27.824000000000002</v>
          </cell>
        </row>
        <row r="58">
          <cell r="D58">
            <v>69.56</v>
          </cell>
        </row>
        <row r="59">
          <cell r="D59">
            <v>0.18400000000000005</v>
          </cell>
        </row>
        <row r="60">
          <cell r="D60">
            <v>69.56</v>
          </cell>
        </row>
        <row r="62">
          <cell r="D62">
            <v>116.1652</v>
          </cell>
        </row>
        <row r="63">
          <cell r="D63">
            <v>17.631999999999998</v>
          </cell>
        </row>
        <row r="67">
          <cell r="D67">
            <v>188.70999999999998</v>
          </cell>
        </row>
        <row r="68">
          <cell r="D68">
            <v>340.89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on"/>
      <sheetName val="COMPOSIÇÃO DE SERVIÇO"/>
      <sheetName val="BDI caixa"/>
      <sheetName val="Encargos Soc. CPOS, FDE E SIURB"/>
    </sheetNames>
    <sheetDataSet>
      <sheetData sheetId="0">
        <row r="8">
          <cell r="B8" t="str">
            <v>011711</v>
          </cell>
          <cell r="C8" t="str">
            <v>CPOS</v>
          </cell>
          <cell r="D8" t="str">
            <v>Projeto executivo de instalações elétricas em formato A1</v>
          </cell>
          <cell r="F8" t="str">
            <v>UN.</v>
          </cell>
          <cell r="J8">
            <v>1279.1300000000001</v>
          </cell>
        </row>
        <row r="11">
          <cell r="B11" t="str">
            <v>74209/001</v>
          </cell>
          <cell r="C11" t="str">
            <v>SINAPI</v>
          </cell>
          <cell r="D11" t="str">
            <v>PLACA DE OBRA EM CHAPA DE ACO GALVANIZADO</v>
          </cell>
          <cell r="F11" t="str">
            <v>M²</v>
          </cell>
          <cell r="J11">
            <v>320.83</v>
          </cell>
        </row>
        <row r="12">
          <cell r="B12" t="str">
            <v>74077/002</v>
          </cell>
          <cell r="C12" t="str">
            <v>SINAPI</v>
          </cell>
          <cell r="D12" t="str">
            <v>LOCACAO CONVENCIONAL DE OBRA, ATRAVÉS DE GABARITO DE TABUAS CORRIDAS PONTALETADAS, COM REAPROVEITAMENTO DE 10 VEZES.</v>
          </cell>
          <cell r="F12" t="str">
            <v>M²</v>
          </cell>
          <cell r="J12">
            <v>4.1100000000000003</v>
          </cell>
        </row>
        <row r="13">
          <cell r="B13" t="str">
            <v>93584</v>
          </cell>
          <cell r="C13" t="str">
            <v>SINAPI</v>
          </cell>
          <cell r="D13" t="str">
            <v xml:space="preserve"> EXECUÇÃO DE DEPÓSITO EM CANTEIRO DE OBRA EM CHAPA DE MADEIRA COMPENSADA, NÃO INCLUSO MOBILIÁRIO. AF_04/2016</v>
          </cell>
          <cell r="F13" t="str">
            <v>M²</v>
          </cell>
          <cell r="J13">
            <v>475.27</v>
          </cell>
        </row>
        <row r="14">
          <cell r="B14" t="str">
            <v>73658</v>
          </cell>
          <cell r="C14" t="str">
            <v>SINAPI</v>
          </cell>
          <cell r="D14" t="str">
            <v>LIGAÇÃO DOMICILIAR DE ESGOTO DN 100MM, DA CASA ATÉ A CAIXA, COMPOSTO POR 10,0M TUBO DE PVC ESGOTO PREDIAL DN 100MM E CAIXA DE ALVENARIA COM TAMPA DE CONCRETO - FORNECIMENTO E INSTALAÇÃO</v>
          </cell>
          <cell r="F14" t="str">
            <v>UN.</v>
          </cell>
          <cell r="J14">
            <v>528.29</v>
          </cell>
        </row>
        <row r="15">
          <cell r="B15" t="str">
            <v>41598</v>
          </cell>
          <cell r="C15" t="str">
            <v>SINAPI</v>
          </cell>
          <cell r="D15" t="str">
            <v>ENTRADA PROVISORIA DE ENERGIA ELETRICA AEREA TRIFASICA 40A EM POSTE MADEIRA</v>
          </cell>
          <cell r="F15" t="str">
            <v>UN.</v>
          </cell>
          <cell r="J15">
            <v>1320.74</v>
          </cell>
        </row>
        <row r="16">
          <cell r="B16" t="str">
            <v>73948/016</v>
          </cell>
          <cell r="C16" t="str">
            <v>SINAPI</v>
          </cell>
          <cell r="D16" t="str">
            <v xml:space="preserve">LIMPEZA MANUAL DO TERRENO (C/ RASPAGEM SUPERFICIAL) </v>
          </cell>
          <cell r="F16" t="str">
            <v>M²</v>
          </cell>
          <cell r="J16">
            <v>4.13</v>
          </cell>
        </row>
        <row r="17">
          <cell r="B17" t="str">
            <v>74220/001</v>
          </cell>
          <cell r="C17" t="str">
            <v>SINAPI</v>
          </cell>
          <cell r="D17" t="str">
            <v>TAPUME DE CHAPA DE MADEIRA COMPENSADA (6MM) - PINTURA A CAL- APROVEITAMENTO 2 X</v>
          </cell>
          <cell r="F17" t="str">
            <v>M²</v>
          </cell>
          <cell r="J17">
            <v>52.99</v>
          </cell>
        </row>
        <row r="18">
          <cell r="B18" t="str">
            <v>04.09.140</v>
          </cell>
          <cell r="C18" t="str">
            <v>CPOS</v>
          </cell>
          <cell r="D18" t="str">
            <v>Retirada de poste ou sistema de sustentação para alambrado ou fechamento</v>
          </cell>
          <cell r="F18" t="str">
            <v>UN.</v>
          </cell>
          <cell r="J18">
            <v>15.85</v>
          </cell>
        </row>
        <row r="19">
          <cell r="B19" t="str">
            <v>04.09.160</v>
          </cell>
          <cell r="C19" t="str">
            <v>CPOS</v>
          </cell>
          <cell r="D19" t="str">
            <v>Retirada de entelamento metálico em geral</v>
          </cell>
          <cell r="F19" t="str">
            <v>M²</v>
          </cell>
          <cell r="J19">
            <v>2.57</v>
          </cell>
        </row>
        <row r="20">
          <cell r="B20" t="str">
            <v>88036</v>
          </cell>
          <cell r="C20" t="str">
            <v>SINAPI</v>
          </cell>
          <cell r="D20" t="str">
            <v>TRANSPORTE HORIZONTAL, MASSA/GRANEL, JERICA 90L, 30M. AF_06/2014</v>
          </cell>
          <cell r="F20" t="str">
            <v>M³</v>
          </cell>
          <cell r="J20">
            <v>28.69</v>
          </cell>
        </row>
        <row r="23">
          <cell r="D23" t="str">
            <v>MOVIMENTO DE TERRA</v>
          </cell>
        </row>
        <row r="24">
          <cell r="B24" t="str">
            <v>74151/001</v>
          </cell>
          <cell r="C24" t="str">
            <v>SINAPI</v>
          </cell>
          <cell r="D24" t="str">
            <v>ESCAVACAO E CARGA MATERIAL 1A CATEGORIA, UTILIZANDO TRATOR DE ESTEIRAS DE 110 A 160HP COM LAMINA, PESO OPERACIONAL * 13T  E PA CARREGADEIRA COM 170 HP.</v>
          </cell>
          <cell r="F24" t="str">
            <v>M³</v>
          </cell>
          <cell r="J24">
            <v>3.37</v>
          </cell>
        </row>
        <row r="26">
          <cell r="B26" t="str">
            <v xml:space="preserve">74005/002 </v>
          </cell>
          <cell r="C26" t="str">
            <v>SINAPI</v>
          </cell>
          <cell r="D26" t="str">
            <v>COMPACTACAO MECANICA C/ CONTROLE DO GC&gt;=100% DO PN (AREAS) (C/MONIVELADORA 140 HP E ROLO COMPRESSOR VIBRATORIO 80 HP)</v>
          </cell>
          <cell r="F26" t="str">
            <v>M³</v>
          </cell>
          <cell r="J26">
            <v>4.83</v>
          </cell>
        </row>
        <row r="27">
          <cell r="B27" t="str">
            <v>74010/001</v>
          </cell>
          <cell r="C27" t="str">
            <v>SINAPI</v>
          </cell>
          <cell r="D27" t="str">
            <v>CARGA E DESCARGA MECANICA DE SOLO UTILIZANDO CAMINHAO BASCULANTE 5,0M3 /11T E PA CARREGADEIRA SOBRE PNEUS * 105 HP * CAP. 1,72M3.</v>
          </cell>
          <cell r="F27" t="str">
            <v>M³</v>
          </cell>
          <cell r="J27">
            <v>1.58</v>
          </cell>
        </row>
        <row r="28">
          <cell r="B28">
            <v>73370</v>
          </cell>
          <cell r="C28" t="str">
            <v>SINAPI</v>
          </cell>
          <cell r="D28" t="str">
            <v>TRANSPORTE DE ENTULHO COM CAMINHÃO BASCULANTE 6 M3, RODOVIA A, DMT 0,5 A 1,0 KM PAVIMENTAD</v>
          </cell>
          <cell r="F28" t="str">
            <v>T/KM</v>
          </cell>
          <cell r="J28">
            <v>1.1399999999999999</v>
          </cell>
        </row>
        <row r="31">
          <cell r="D31" t="str">
            <v>INFRA ESTRUTURA</v>
          </cell>
        </row>
        <row r="32">
          <cell r="B32" t="str">
            <v>90877</v>
          </cell>
          <cell r="C32" t="str">
            <v>SINAPI</v>
          </cell>
          <cell r="D32" t="str">
            <v>ESTACA ESCAVADA MECANICAMENTE, SEM FLUIDO ESTABILIZANTE, COM 25 CM DE DIÂMETRO, ATÉ 9 M DE COMPRIMENTO, CONCRETO LANÇADO POR CAMINHÃO BETONEIRA (EXCLUSIVE MOBILIZAÇÃO E DESMOBILIZAÇÃO). AF_02/2015</v>
          </cell>
          <cell r="F32" t="str">
            <v>M</v>
          </cell>
          <cell r="J32">
            <v>38.69</v>
          </cell>
        </row>
        <row r="33">
          <cell r="B33" t="str">
            <v>93358</v>
          </cell>
          <cell r="C33" t="str">
            <v>SINAPI</v>
          </cell>
          <cell r="D33" t="str">
            <v>ESCAVAÇÃO MANUAL DE VALAS. AF_03/2016</v>
          </cell>
          <cell r="F33" t="str">
            <v>M³</v>
          </cell>
          <cell r="J33">
            <v>65.430000000000007</v>
          </cell>
        </row>
        <row r="34">
          <cell r="B34" t="str">
            <v>94098</v>
          </cell>
          <cell r="C34" t="str">
            <v>SINAPI</v>
          </cell>
          <cell r="D34" t="str">
            <v>PREPARO DE FUNDO DE VALA COM LARGURA MENOR QUE 1,5 M, EM LOCAL COM NÍVEL ALTO DE INTERFERÊNCIA. AF_06/2016</v>
          </cell>
          <cell r="F34" t="str">
            <v>M²</v>
          </cell>
          <cell r="J34">
            <v>5.53</v>
          </cell>
        </row>
        <row r="35">
          <cell r="B35" t="str">
            <v>111804</v>
          </cell>
          <cell r="C35" t="str">
            <v>CPOS</v>
          </cell>
          <cell r="D35" t="str">
            <v xml:space="preserve"> Lastro de pedra britada </v>
          </cell>
          <cell r="F35" t="str">
            <v>M³</v>
          </cell>
          <cell r="J35">
            <v>101.93</v>
          </cell>
        </row>
        <row r="36">
          <cell r="B36">
            <v>5651</v>
          </cell>
          <cell r="C36" t="str">
            <v>SINAPI</v>
          </cell>
          <cell r="D36" t="str">
            <v>FORMA DE MADEIRA COMUM PARA FUNDACOES</v>
          </cell>
          <cell r="F36" t="str">
            <v>M²</v>
          </cell>
          <cell r="J36">
            <v>29.01</v>
          </cell>
        </row>
        <row r="37">
          <cell r="B37">
            <v>100104</v>
          </cell>
          <cell r="C37" t="str">
            <v>CPOS</v>
          </cell>
          <cell r="D37" t="str">
            <v xml:space="preserve"> Armadura em barra de aço CA-50 (A ou B) fyk= 500 MPa </v>
          </cell>
          <cell r="F37" t="str">
            <v>KG</v>
          </cell>
          <cell r="J37">
            <v>4.99</v>
          </cell>
        </row>
        <row r="38">
          <cell r="B38">
            <v>94964</v>
          </cell>
          <cell r="C38" t="str">
            <v>SINAPI</v>
          </cell>
          <cell r="D38" t="str">
            <v>CONCRETO FCK = 20MPA, TRAÇO 1:2,7:3 (CIMENTO/ AREIA MÉDIA/ BRITA 1) PREPARO MECÂNICO COM BETONEIRA 400 L. AF_07/2016</v>
          </cell>
          <cell r="F38" t="str">
            <v>M³</v>
          </cell>
          <cell r="J38">
            <v>300.06</v>
          </cell>
        </row>
        <row r="39">
          <cell r="B39" t="str">
            <v>95474</v>
          </cell>
          <cell r="C39" t="str">
            <v>SINAPI</v>
          </cell>
          <cell r="D39" t="str">
            <v>ALVENARIA DE EMBASAMENTO EM TIJOLOS CERAMICOS MACICOS 5X10X20CM, ASSENTADO COM ARGAMASSA TRACO 1:2:8 (CIMENTO, CAL E AREIA)</v>
          </cell>
          <cell r="F39" t="str">
            <v>M³</v>
          </cell>
          <cell r="J39">
            <v>554</v>
          </cell>
        </row>
        <row r="40">
          <cell r="B40" t="str">
            <v>5968</v>
          </cell>
          <cell r="C40" t="str">
            <v>SINAPI</v>
          </cell>
          <cell r="D40" t="str">
            <v>IMPERMEABILIZACAO DE SUPERFICIE COM ARGAMASSA DE CIMENTO E AREIA A), TRACO 1:3, COM ADITIVO IMPERMEABILIZANTE, E=2CM.(MEDI</v>
          </cell>
          <cell r="F40" t="str">
            <v>M²</v>
          </cell>
          <cell r="J40">
            <v>36.950000000000003</v>
          </cell>
        </row>
        <row r="41">
          <cell r="B41" t="str">
            <v>73968/001</v>
          </cell>
          <cell r="C41" t="str">
            <v>SINAPI</v>
          </cell>
          <cell r="D41" t="str">
            <v>MANTA IMPERMEABILIZANTE A BASE DE ASFALTO - FORNECIMENTO E INSTALACAO</v>
          </cell>
          <cell r="F41" t="str">
            <v>M²</v>
          </cell>
          <cell r="J41">
            <v>49.92</v>
          </cell>
        </row>
        <row r="42">
          <cell r="B42" t="str">
            <v xml:space="preserve">73964/006 </v>
          </cell>
          <cell r="C42" t="str">
            <v>SINAPI</v>
          </cell>
          <cell r="D42" t="str">
            <v xml:space="preserve">REATERRO DE VALA COM COMPACTAÇÃO MANUAL </v>
          </cell>
          <cell r="F42" t="str">
            <v>M³</v>
          </cell>
          <cell r="J42">
            <v>49.62</v>
          </cell>
        </row>
        <row r="43">
          <cell r="B43" t="str">
            <v>88036</v>
          </cell>
          <cell r="C43" t="str">
            <v>SINAPI</v>
          </cell>
          <cell r="D43" t="str">
            <v>TRANSPORTE HORIZONTAL, MASSA/GRANEL, JERICA 90L, 30M. AF_06/2014</v>
          </cell>
          <cell r="F43" t="str">
            <v>M³</v>
          </cell>
          <cell r="J43" t="str">
            <v>28,69</v>
          </cell>
        </row>
        <row r="46">
          <cell r="D46" t="str">
            <v>SUPERESTRUTURA</v>
          </cell>
        </row>
        <row r="47">
          <cell r="B47" t="str">
            <v xml:space="preserve">92265 </v>
          </cell>
          <cell r="C47" t="str">
            <v>SINAPI</v>
          </cell>
          <cell r="D47" t="str">
            <v>FABRICAÇÃO DE FÔRMA PARA VIGAS, EM CHAPA DE MADEIRA COMPENSADA RESINADA, E = 17 MM. AF_12/2015</v>
          </cell>
          <cell r="F47" t="str">
            <v>M²</v>
          </cell>
          <cell r="J47">
            <v>61.61</v>
          </cell>
        </row>
        <row r="48">
          <cell r="B48" t="str">
            <v>100104</v>
          </cell>
          <cell r="C48" t="str">
            <v>CPOS</v>
          </cell>
          <cell r="D48" t="str">
            <v xml:space="preserve"> Armadura em barra de aço CA-50 (A ou B) fyk= 500 MPa </v>
          </cell>
          <cell r="F48" t="str">
            <v>KG</v>
          </cell>
          <cell r="J48">
            <v>4.99</v>
          </cell>
        </row>
        <row r="49">
          <cell r="B49">
            <v>94964</v>
          </cell>
          <cell r="C49" t="str">
            <v>SINAPI</v>
          </cell>
          <cell r="D49" t="str">
            <v>CONCRETO FCK = 20MPA, TRAÇO 1:2,7:3 (CIMENTO/ AREIA MÉDIA/ BRITA 1) PREPARO MECÂNICO COM BETONEIRA 400 L. AF_07/2016</v>
          </cell>
          <cell r="F49" t="str">
            <v>M³</v>
          </cell>
          <cell r="J49">
            <v>300.06</v>
          </cell>
        </row>
        <row r="50">
          <cell r="B50" t="str">
            <v>74141/002</v>
          </cell>
          <cell r="C50" t="str">
            <v>SINAPI</v>
          </cell>
          <cell r="D50" t="str">
            <v>LAJE PRE-MOLD BETA 12 P/3,5KN/M2 VAO 4,1M INCL VIGOTAS TIJOLOS ARMADURA NEGATIVA CAPEAMENTO 3CM CONCRETO 15MPA ESCORAMENTO MATERIAIS E MAO DE OBRA</v>
          </cell>
          <cell r="F50" t="str">
            <v>M²</v>
          </cell>
          <cell r="J50">
            <v>77</v>
          </cell>
        </row>
        <row r="51">
          <cell r="B51" t="str">
            <v>73301</v>
          </cell>
          <cell r="C51" t="str">
            <v>SINAPI</v>
          </cell>
          <cell r="D51" t="str">
            <v>ESCORAMENTO FORMAS ATE H = 3,30M, COM MADEIRA DE 3A QUALIDADE, NAO APARELHADA, APROVEITAMENTO TABUAS 3X E PRUMOS 4X.</v>
          </cell>
          <cell r="F51" t="str">
            <v>M³</v>
          </cell>
          <cell r="J51">
            <v>9.89</v>
          </cell>
        </row>
        <row r="54">
          <cell r="D54" t="str">
            <v>PAREDES E PAINÉIS</v>
          </cell>
        </row>
        <row r="55">
          <cell r="B55">
            <v>87467</v>
          </cell>
          <cell r="C55" t="str">
            <v>SINAPI</v>
          </cell>
          <cell r="D55" t="str">
            <v>ALVENARIA DE VEDAÇÃO DE BLOCOS VAZADOS DE CONCRETO DE 14X19X39CM (ESPESSURA 14CM) DE PAREDES COM ÁREA LÍQUIDA MAIOR OU IGUAL A 6M² COM VÃOS E ARGAMASSA DE ASSENTAMENTO COM PREPARO EM BETONEIRA. AF_06/2014</v>
          </cell>
          <cell r="F55" t="str">
            <v>M²</v>
          </cell>
          <cell r="J55">
            <v>53.5</v>
          </cell>
        </row>
        <row r="56">
          <cell r="B56">
            <v>93205</v>
          </cell>
          <cell r="C56" t="str">
            <v>SINAPI</v>
          </cell>
          <cell r="D56" t="str">
            <v>CINTA DE AMARRAÇÃO DE ALVENARIA MOLDADA IN LOCO COM UTILIZAÇÃO DE BLOCOS CANALETA. AF_03/2016</v>
          </cell>
          <cell r="F56" t="str">
            <v>M</v>
          </cell>
          <cell r="J56">
            <v>23.12</v>
          </cell>
        </row>
        <row r="57">
          <cell r="B57" t="str">
            <v>14.30.020</v>
          </cell>
          <cell r="C57" t="str">
            <v>CPOS</v>
          </cell>
          <cell r="D57" t="str">
            <v>Divisória em placas de granilite com espessura de 3 cm</v>
          </cell>
          <cell r="F57" t="str">
            <v>M²</v>
          </cell>
          <cell r="J57">
            <v>168.38</v>
          </cell>
        </row>
        <row r="60">
          <cell r="D60" t="str">
            <v>COBERTURA</v>
          </cell>
        </row>
        <row r="61">
          <cell r="B61" t="str">
            <v>92566</v>
          </cell>
          <cell r="C61" t="str">
            <v>SINAPI</v>
          </cell>
          <cell r="D61" t="str">
            <v>FABRICAÇÃO E INSTALAÇÃO DE ESTRUTURA PONTALETADA DE MADEIRA NÃO APARELHADA PARA TELHADOS COM ATÉ 2 ÁGUAS E PARA TELHA ONDULADA DE FIBROCIMENTO, METÁLICA, PLÁSTICA OU TERMOACÚSTICA, INCLUSO TRANSPORTE VERTICAL AF_12/2015</v>
          </cell>
          <cell r="F61" t="str">
            <v>M²</v>
          </cell>
          <cell r="J61">
            <v>12.25</v>
          </cell>
        </row>
        <row r="62">
          <cell r="B62" t="str">
            <v>94210</v>
          </cell>
          <cell r="C62" t="str">
            <v>SINAPI</v>
          </cell>
          <cell r="D62" t="str">
            <v>TELHAMENTO COM TELHA ONDULADA DE FIBROCIMENTO E = 6 MM, COM RECOBRIMENTO LATERAL DE 1 1/4 DE ONDA PARA TELHADO COM INCLINAÇÃO MÁXIMA DE 10°, COM ATÉ 2 ÁGUAS, INCLUSO IÇAMENTO. AF_06/2016</v>
          </cell>
          <cell r="F62" t="str">
            <v>M²</v>
          </cell>
          <cell r="J62">
            <v>36.39</v>
          </cell>
        </row>
        <row r="63">
          <cell r="B63" t="str">
            <v> 150303</v>
          </cell>
          <cell r="C63" t="str">
            <v>CPOS</v>
          </cell>
          <cell r="D63" t="str">
            <v>Fornecimento e montagem de estrutura em aço ASTM-A36, sem pintura</v>
          </cell>
          <cell r="F63" t="str">
            <v>KG</v>
          </cell>
          <cell r="J63">
            <v>12.6</v>
          </cell>
        </row>
        <row r="64">
          <cell r="B64" t="str">
            <v>94204</v>
          </cell>
          <cell r="C64" t="str">
            <v>SINAPI</v>
          </cell>
          <cell r="D64" t="str">
            <v>TELHAMENTO COM TELHA CERÂMICA CAPA-CANAL, TIPO COLONIAL, COM MAIS DE 2 ÁGUAS, INCLUSO TRANSPORTE VERTICAL. AF_06/2016</v>
          </cell>
          <cell r="F64" t="str">
            <v>M²</v>
          </cell>
          <cell r="J64">
            <v>48.77</v>
          </cell>
        </row>
        <row r="65">
          <cell r="B65" t="str">
            <v xml:space="preserve">94228 </v>
          </cell>
          <cell r="C65" t="str">
            <v>SINAPI</v>
          </cell>
          <cell r="D65" t="str">
            <v>CALHA EM CHAPA DE AÇO GALVANIZADO NÚMERO 24, DESENVOLVIMENTO DE 50 CM, INCLUSO TRANSPORTE VERTICAL. AF_06/2016</v>
          </cell>
          <cell r="F65" t="str">
            <v>M</v>
          </cell>
          <cell r="J65">
            <v>50.52</v>
          </cell>
        </row>
        <row r="66">
          <cell r="B66" t="str">
            <v>16.33.040</v>
          </cell>
          <cell r="C66" t="str">
            <v>CPOS</v>
          </cell>
          <cell r="D66" t="str">
            <v>Calha, rufo, afins em chapa galvanizada nº 24 - corte 0,50 m</v>
          </cell>
          <cell r="F66" t="str">
            <v>M</v>
          </cell>
          <cell r="J66">
            <v>78.599999999999994</v>
          </cell>
        </row>
        <row r="69">
          <cell r="D69" t="str">
            <v>ESQUADRIAS METÁLICAS</v>
          </cell>
        </row>
        <row r="70">
          <cell r="B70" t="str">
            <v>24.01.030</v>
          </cell>
          <cell r="C70" t="str">
            <v>CPOS</v>
          </cell>
          <cell r="D70" t="str">
            <v>Caixilho em ferro basculante, sob medida</v>
          </cell>
          <cell r="F70" t="str">
            <v>M²</v>
          </cell>
          <cell r="J70">
            <v>642.96</v>
          </cell>
        </row>
        <row r="71">
          <cell r="B71" t="str">
            <v>24.01.070</v>
          </cell>
          <cell r="C71" t="str">
            <v>CPOS</v>
          </cell>
          <cell r="D71" t="str">
            <v>Caixilho em ferro de correr, sob medida</v>
          </cell>
          <cell r="F71" t="str">
            <v>M²</v>
          </cell>
          <cell r="J71">
            <v>657.08</v>
          </cell>
        </row>
        <row r="72">
          <cell r="B72" t="str">
            <v>24.03.200</v>
          </cell>
          <cell r="C72" t="str">
            <v>CPOS</v>
          </cell>
          <cell r="D72" t="str">
            <v>Tela de proteção tipo mosqueteira em aço galvanizado, com requadro em perfis de ferro</v>
          </cell>
          <cell r="F72" t="str">
            <v>M²</v>
          </cell>
          <cell r="J72">
            <v>356.13</v>
          </cell>
        </row>
        <row r="73">
          <cell r="B73" t="str">
            <v>24.01.010</v>
          </cell>
          <cell r="C73" t="str">
            <v>CPOS</v>
          </cell>
          <cell r="D73" t="str">
            <v>Caixilho em ferro fixo, sob medida</v>
          </cell>
          <cell r="F73" t="str">
            <v>M²</v>
          </cell>
          <cell r="J73">
            <v>651.58000000000004</v>
          </cell>
        </row>
        <row r="74">
          <cell r="B74" t="str">
            <v>16.01.024</v>
          </cell>
          <cell r="C74" t="str">
            <v>FDE</v>
          </cell>
          <cell r="D74" t="str">
            <v>FE-02 FECHAMENTO PARA SETORIZACAO (GRADIL ELETROFUNDIDO)</v>
          </cell>
          <cell r="F74" t="str">
            <v>M²</v>
          </cell>
          <cell r="J74">
            <v>227.02264199999999</v>
          </cell>
        </row>
        <row r="77">
          <cell r="D77" t="str">
            <v>ESQUADRIAS DE MADEIRA</v>
          </cell>
        </row>
        <row r="78">
          <cell r="B78" t="str">
            <v xml:space="preserve">90844 </v>
          </cell>
          <cell r="C78" t="str">
            <v>SINAPI</v>
          </cell>
          <cell r="D78" t="str">
            <v>KIT DE PORTA DE MADEIRA PARA PINTURA, SEMI-OCA (LEVE OU MÉDIA), PADRÃO MÉDIO, 90X210CM, ESPESSURA DE 3,5CM, ITENS INCLUSOS: DOBRADIÇAS, MONTAGEM E INSTALAÇÃO DO BATENTE, FECHADURA COM EXECUÇÃO DO FURO - FORNECIMENTO E INSTALAÇÃO. AF_08/2015</v>
          </cell>
          <cell r="F78" t="str">
            <v>UN.</v>
          </cell>
          <cell r="J78">
            <v>732.4</v>
          </cell>
        </row>
        <row r="79">
          <cell r="B79" t="str">
            <v xml:space="preserve">90843 </v>
          </cell>
          <cell r="C79" t="str">
            <v>SINAPI</v>
          </cell>
          <cell r="D79" t="str">
            <v>KIT DE PORTA DE MADEIRA PARA PINTURA, SEMI-OCA (LEVE OU MÉDIA), PADRÃO MÉDIO, 80X210CM, ESPESSURA DE 3,5CM, ITENS INCLUSOS: DOBRADIÇAS, MONTAGEM E INSTALAÇÃO DO BATENTE, FECHADURA COM EXECUÇÃO DO FURO - FORNECIMENTO E INSTALAÇÃO. AF_08/2015</v>
          </cell>
          <cell r="F79" t="str">
            <v>UN.</v>
          </cell>
          <cell r="J79">
            <v>702.91</v>
          </cell>
        </row>
        <row r="80">
          <cell r="B80" t="str">
            <v>23.09.520</v>
          </cell>
          <cell r="C80" t="str">
            <v>CPOS</v>
          </cell>
          <cell r="D80" t="str">
            <v>Porta lisa com batente metálico - 60 x 160 cm</v>
          </cell>
          <cell r="F80" t="str">
            <v>UN.</v>
          </cell>
          <cell r="J80">
            <v>298.88</v>
          </cell>
        </row>
        <row r="83">
          <cell r="D83" t="str">
            <v>INSTALAÇÕES HIDRAULICAS</v>
          </cell>
        </row>
        <row r="84">
          <cell r="D84" t="str">
            <v>REDE DE ESGOTO SANITÁRIO</v>
          </cell>
        </row>
        <row r="87">
          <cell r="B87" t="str">
            <v>16.05.031</v>
          </cell>
          <cell r="C87" t="str">
            <v>FDE</v>
          </cell>
          <cell r="D87" t="str">
            <v>CANALETA DE AGUAS PLUVIAIS EM CONCRETO (20CM)</v>
          </cell>
          <cell r="F87" t="str">
            <v>M</v>
          </cell>
          <cell r="J87">
            <v>98.869913999999994</v>
          </cell>
        </row>
        <row r="88">
          <cell r="B88" t="str">
            <v>16.05.043</v>
          </cell>
          <cell r="C88" t="str">
            <v>FDE</v>
          </cell>
          <cell r="D88" t="str">
            <v>TC-06 TAMPA EM GRELHA DE FERRO GALVANIZADO P/ CANALETA (20CM)</v>
          </cell>
          <cell r="F88" t="str">
            <v>M</v>
          </cell>
          <cell r="J88">
            <v>342.00302399999998</v>
          </cell>
        </row>
        <row r="89">
          <cell r="B89" t="str">
            <v>74051/002</v>
          </cell>
          <cell r="C89" t="str">
            <v>SINAPI</v>
          </cell>
          <cell r="D89" t="str">
            <v>CAIXA DE GORDURA SIMPLES EM CONCRETO PRE-MOLDADO DN 40MM COM TAMPA - FORNECIMENTO E INSTALACAO</v>
          </cell>
          <cell r="F89" t="str">
            <v>UN.</v>
          </cell>
          <cell r="J89">
            <v>136.97999999999999</v>
          </cell>
        </row>
        <row r="90">
          <cell r="B90" t="str">
            <v xml:space="preserve">89708 </v>
          </cell>
          <cell r="C90" t="str">
            <v>SINAPI</v>
          </cell>
          <cell r="D90" t="str">
            <v>CAIXA SIFONADA, PVC, DN 150 X 185 X 75 MM, JUNTA ELÁSTICA, FORNECIDA E INSTALADA EM RAMAL DE DESCARGA OU EM RAMAL DE ESGOTO SANITÁRIO. AF_12/2014_P</v>
          </cell>
          <cell r="F90" t="str">
            <v>UN.</v>
          </cell>
          <cell r="J90">
            <v>51</v>
          </cell>
        </row>
        <row r="91">
          <cell r="B91" t="str">
            <v>08.09.060</v>
          </cell>
          <cell r="C91" t="str">
            <v>FDE</v>
          </cell>
          <cell r="D91" t="str">
            <v>TUBO DE PVC "R" 40MM INCL CONEXOES - COL ESGOTO</v>
          </cell>
          <cell r="F91" t="str">
            <v>M</v>
          </cell>
          <cell r="J91">
            <v>31.3932</v>
          </cell>
        </row>
        <row r="92">
          <cell r="B92" t="str">
            <v>08.09.061</v>
          </cell>
          <cell r="C92" t="str">
            <v>FDE</v>
          </cell>
          <cell r="D92" t="str">
            <v>TUBO DE PVC "R" 50MM INCL CONEXOES - COL ESGOTO</v>
          </cell>
          <cell r="F92" t="str">
            <v>M</v>
          </cell>
          <cell r="J92">
            <v>34.118766000000001</v>
          </cell>
        </row>
        <row r="94">
          <cell r="B94" t="str">
            <v>90709</v>
          </cell>
          <cell r="C94" t="str">
            <v>SINAPI</v>
          </cell>
          <cell r="D94" t="str">
            <v>TUBO DE PVC PARA REDE COLETORA DE ESGOTO DE PAREDE MACIÇA, DN 100 MM, JUNTA ELÁSTICA, INSTALADO EM LOCAL COM NÍVEL ALTO DE INTERFERÊNCIAS - FORNECIMENTO E ASSENTAMENTO. AF_06/2015</v>
          </cell>
          <cell r="F94" t="str">
            <v>M</v>
          </cell>
          <cell r="J94">
            <v>20.18</v>
          </cell>
        </row>
        <row r="96">
          <cell r="B96" t="str">
            <v>89482</v>
          </cell>
          <cell r="C96" t="str">
            <v>SINAPI</v>
          </cell>
          <cell r="D96" t="str">
            <v>CAIXA SIFONADA, PVC, DN 100 X 100 X 50 MM, FORNECIDA E INSTALADA EM RAMAIS DE ENCAMINHAMENTO DE ÁGUA PLUVIAL. AF_12/2014_P</v>
          </cell>
          <cell r="F96" t="str">
            <v>UN.</v>
          </cell>
          <cell r="J96">
            <v>18.32</v>
          </cell>
        </row>
        <row r="97">
          <cell r="B97">
            <v>4901030</v>
          </cell>
          <cell r="C97" t="str">
            <v>CPOS</v>
          </cell>
          <cell r="D97" t="str">
            <v>Caixa sifonada de PVC rígido de 150 x 150 x 50 mm, com grelha49</v>
          </cell>
          <cell r="F97" t="str">
            <v>UN.</v>
          </cell>
          <cell r="J97">
            <v>59.88</v>
          </cell>
        </row>
        <row r="98">
          <cell r="D98" t="str">
            <v>REDE DE ÁGUA FRIA</v>
          </cell>
        </row>
        <row r="99">
          <cell r="B99" t="str">
            <v>94495</v>
          </cell>
          <cell r="C99" t="str">
            <v>SINAPI</v>
          </cell>
          <cell r="D99" t="str">
            <v xml:space="preserve"> REGISTRO DE GAVETA BRUTO, LATÃO, ROSCÁVEL, 1, INSTALADO EM RESERVAÇÃO DE ÁGUA DE EDIFICAÇÃO QUE POSSUA RESERVATÓRIO DE FIBRA/FIBROCIMENTO FORNECIMENTO E INSTALAÇÃO. AF_06/2016</v>
          </cell>
          <cell r="F99" t="str">
            <v>UN.</v>
          </cell>
          <cell r="J99">
            <v>61.06</v>
          </cell>
        </row>
        <row r="100">
          <cell r="B100" t="str">
            <v xml:space="preserve">89985 </v>
          </cell>
          <cell r="C100" t="str">
            <v>SINAPI</v>
          </cell>
          <cell r="D100" t="str">
            <v>REGISTRO DE PRESSÃO BRUTO, LATÃO, ROSCÁVEL, 3/4", COM ACABAMENTO E CANOPLA CROMADOS. FORNECIDO E INSTALADO EM RAMAL DE ÁGUA. AF_12/2014</v>
          </cell>
          <cell r="F100" t="str">
            <v>UN.</v>
          </cell>
          <cell r="J100">
            <v>56.61</v>
          </cell>
        </row>
        <row r="101">
          <cell r="B101" t="str">
            <v xml:space="preserve">89353 </v>
          </cell>
          <cell r="C101" t="str">
            <v>SINAPI</v>
          </cell>
          <cell r="D101" t="str">
            <v>REGISTRO DE GAVETA BRUTO, LATÃO, ROSCÁVEL, 3/4", FORNECIDO E INSTALADO EM RAMAL DE ÁGUA. AF_12/2014</v>
          </cell>
          <cell r="F101" t="str">
            <v>UN.</v>
          </cell>
          <cell r="J101">
            <v>27.78</v>
          </cell>
        </row>
        <row r="102">
          <cell r="B102" t="str">
            <v xml:space="preserve">94496 </v>
          </cell>
          <cell r="C102" t="str">
            <v>SINAPI</v>
          </cell>
          <cell r="D102" t="str">
            <v>REGISTRO DE GAVETA BRUTO, LATÃO, ROSCÁVEL, 1 1/4, INSTALADO EM RESERVAÇÃO DE ÁGUA DE EDIFICAÇÃO QUE POSSUA RESERVATÓRIO DE FIBRA/FIBROCIMENTO FORNECIMENTO E INSTALAÇÃO. AF_06/2016</v>
          </cell>
          <cell r="F102" t="str">
            <v>UN.</v>
          </cell>
          <cell r="J102">
            <v>73.23</v>
          </cell>
        </row>
        <row r="103">
          <cell r="B103" t="str">
            <v>08.03.015</v>
          </cell>
          <cell r="C103" t="str">
            <v>FDE</v>
          </cell>
          <cell r="D103" t="str">
            <v>TUBO PVC RÍGIDO JUNTA SOLDÁVEL DE 20 INCL CONEXÕES</v>
          </cell>
          <cell r="F103" t="str">
            <v>M</v>
          </cell>
          <cell r="J103">
            <v>14.254811999999999</v>
          </cell>
        </row>
        <row r="104">
          <cell r="B104" t="str">
            <v>08.03.016</v>
          </cell>
          <cell r="C104" t="str">
            <v>FDE</v>
          </cell>
          <cell r="D104" t="str">
            <v>TUBO DE PVC RIGIDO JUNTA SOLDAVEL DN 25MM (3/4") INCL CONEXOES</v>
          </cell>
          <cell r="F104" t="str">
            <v>M</v>
          </cell>
          <cell r="J104">
            <v>16.764165000000002</v>
          </cell>
        </row>
        <row r="105">
          <cell r="B105" t="str">
            <v>08.03.017</v>
          </cell>
          <cell r="C105" t="str">
            <v>FDE</v>
          </cell>
          <cell r="D105" t="str">
            <v>TUBO DE PVC RIGIDO JUNTA SOLDAVEL DN 32MM (1") INCL CONEXOES</v>
          </cell>
          <cell r="F105" t="str">
            <v>M</v>
          </cell>
          <cell r="J105">
            <v>22.844249999999999</v>
          </cell>
        </row>
        <row r="106">
          <cell r="B106" t="str">
            <v>08.03.018</v>
          </cell>
          <cell r="C106" t="str">
            <v>FDE</v>
          </cell>
          <cell r="D106" t="str">
            <v>TUBO DE PVC RIGIDO JUNTA SOLDAVEL DN 40MM (1.1/4") INCL CONEXOES</v>
          </cell>
          <cell r="F106" t="str">
            <v>M</v>
          </cell>
          <cell r="J106">
            <v>28.347956999999997</v>
          </cell>
        </row>
        <row r="107">
          <cell r="B107" t="str">
            <v>08.03.019</v>
          </cell>
          <cell r="C107" t="str">
            <v>FDE</v>
          </cell>
          <cell r="D107" t="str">
            <v>TUBO PVC RÍGIDO JUNTA SOLDÁVEL DE 50 INCL CONEXÕES</v>
          </cell>
          <cell r="F107" t="str">
            <v>M</v>
          </cell>
          <cell r="J107">
            <v>46.2</v>
          </cell>
        </row>
        <row r="111">
          <cell r="D111" t="str">
            <v xml:space="preserve">REDE DE ÁGUAS PLUVIAIS </v>
          </cell>
        </row>
        <row r="115">
          <cell r="B115" t="str">
            <v>08.11.052</v>
          </cell>
          <cell r="C115" t="str">
            <v>FDE</v>
          </cell>
          <cell r="D115" t="str">
            <v>TUBO DE PVC "R" PARA AGUAS PLUVIAIS 75MM - INCL. CONEXOES</v>
          </cell>
          <cell r="F115" t="str">
            <v>M</v>
          </cell>
          <cell r="J115">
            <v>39.601385999999998</v>
          </cell>
        </row>
        <row r="116">
          <cell r="B116" t="str">
            <v>89512</v>
          </cell>
          <cell r="C116" t="str">
            <v>SINAPI</v>
          </cell>
          <cell r="D116" t="str">
            <v>TUBO PVC, SÉRIE R, ÁGUA PLUVIAL, DN 100 MM, FORNECIDO E INSTALADO EM RAMAL DE ENCAMINHAMENTO. AF_12/2014</v>
          </cell>
          <cell r="F116" t="str">
            <v>M</v>
          </cell>
          <cell r="J116">
            <v>34.25</v>
          </cell>
        </row>
        <row r="118">
          <cell r="B118" t="str">
            <v>16.05.031</v>
          </cell>
          <cell r="C118" t="str">
            <v>FDE</v>
          </cell>
          <cell r="D118" t="str">
            <v>CANALETA DE AGUAS PLUVIAIS EM CONCRETO (20CM)</v>
          </cell>
          <cell r="F118" t="str">
            <v>M</v>
          </cell>
          <cell r="J118">
            <v>98.869913999999994</v>
          </cell>
        </row>
        <row r="119">
          <cell r="B119" t="str">
            <v>16.05.043</v>
          </cell>
          <cell r="C119" t="str">
            <v>FDE</v>
          </cell>
          <cell r="D119" t="str">
            <v>TC-06 TAMPA EM GRELHA DE FERRO GALVANIZADO P/ CANALETA (20CM)</v>
          </cell>
          <cell r="F119" t="str">
            <v>M</v>
          </cell>
          <cell r="J119">
            <v>342.00302399999998</v>
          </cell>
        </row>
        <row r="120">
          <cell r="B120" t="str">
            <v>01.08.051</v>
          </cell>
          <cell r="C120" t="str">
            <v>FDE</v>
          </cell>
          <cell r="D120" t="str">
            <v>CAIXA DE LIGACAO OU INSPECAO - ALVENARIA DE 1 TIJOLO REVESTIDA</v>
          </cell>
          <cell r="F120" t="str">
            <v>M²</v>
          </cell>
          <cell r="J120">
            <v>235.35200699999999</v>
          </cell>
        </row>
        <row r="121">
          <cell r="B121" t="str">
            <v>09.06.026</v>
          </cell>
          <cell r="C121" t="str">
            <v>FDE</v>
          </cell>
          <cell r="D121" t="str">
            <v>CAIXA DE PASSAGEM EM ALVENARIA DE 0,60X0,60X0,60 M</v>
          </cell>
          <cell r="F121" t="str">
            <v>UN.</v>
          </cell>
          <cell r="J121">
            <v>290.26958399999995</v>
          </cell>
        </row>
        <row r="122">
          <cell r="B122" t="str">
            <v>09.06.025</v>
          </cell>
          <cell r="C122" t="str">
            <v>FDE</v>
          </cell>
          <cell r="D122" t="str">
            <v>CAIXA DE PASSAGEM EM ALVENARIA DE 0,40X0,40X0,40 M</v>
          </cell>
          <cell r="F122" t="str">
            <v>UN.</v>
          </cell>
          <cell r="J122">
            <v>137.304486</v>
          </cell>
        </row>
        <row r="124">
          <cell r="D124" t="str">
            <v>LOUÇAS E METAIS</v>
          </cell>
        </row>
        <row r="125">
          <cell r="B125" t="str">
            <v>86932</v>
          </cell>
          <cell r="C125" t="str">
            <v>SINAPI</v>
          </cell>
          <cell r="D125" t="str">
            <v>VASO SANITÁRIO SIFONADO COM CAIXA ACOPLADA LOUÇA BRANCA - PADRÃO MÉDIO, INCLUSO ENGATE FLEXÍVEL EM METAL CROMADO, 1/2 X 40CM - FORNECIMENTO E INSTALAÇÃO. AF_12/2013</v>
          </cell>
          <cell r="F125" t="str">
            <v>UN.</v>
          </cell>
          <cell r="J125">
            <v>421.1</v>
          </cell>
        </row>
        <row r="126">
          <cell r="B126" t="str">
            <v> 300806</v>
          </cell>
          <cell r="C126" t="str">
            <v>CPOS</v>
          </cell>
          <cell r="D126" t="str">
            <v>BACIA SIFONADA DE LOUÇA SEM TAMPA, LINHA TRADICIONAL, PARA PESSOAS COM MOBILIDADE REDUZIDA - 6 LITROS</v>
          </cell>
          <cell r="F126" t="str">
            <v>UN</v>
          </cell>
          <cell r="J126">
            <v>482.09</v>
          </cell>
        </row>
        <row r="127">
          <cell r="B127" t="str">
            <v> 300802</v>
          </cell>
          <cell r="C127" t="str">
            <v>CPOS</v>
          </cell>
          <cell r="D127" t="str">
            <v>ASSENTO PARA BACIA SANITÁRIA COM ABERTURA FRONTAL, PARA PESSOAS COM MOBILIDADE REDUZIDA</v>
          </cell>
          <cell r="F127" t="str">
            <v>UN</v>
          </cell>
          <cell r="J127">
            <v>587.79999999999995</v>
          </cell>
        </row>
        <row r="128">
          <cell r="B128" t="str">
            <v> 300103</v>
          </cell>
          <cell r="C128" t="str">
            <v>CPOS</v>
          </cell>
          <cell r="D128" t="str">
            <v>BARRA DE APOIO RETA, PARA PESSOAS COM MOBILIDADE REDUZIDA, EM TUBO DE AÇO INOXIDÁVEL DE 1 1/2´ X 800 MM</v>
          </cell>
          <cell r="F128" t="str">
            <v>UN</v>
          </cell>
          <cell r="J128">
            <v>122.33</v>
          </cell>
        </row>
        <row r="129">
          <cell r="B129" t="str">
            <v>86939</v>
          </cell>
          <cell r="C129" t="str">
            <v>SINAPI</v>
          </cell>
          <cell r="D129" t="str">
            <v>LAVATÓRIO LOUÇA BRANCA COM COLUNA, *44 X 35,5* CM, PADRÃO POPULAR, INCLUSO SIFÃO FLEXÍVEL EM PVC, VÁLVULA E ENGATE FLEXÍVEL 30CM EM PLÁSTICO E COM TORNEIRA CROMADA PADRÃO POPULAR - FORNECIMENTO E INSTALAÇÃO. AF_12/2013</v>
          </cell>
          <cell r="F129" t="str">
            <v>UN.</v>
          </cell>
          <cell r="J129">
            <v>290.47000000000003</v>
          </cell>
        </row>
        <row r="130">
          <cell r="B130" t="str">
            <v>300804</v>
          </cell>
          <cell r="C130" t="str">
            <v>CPOS</v>
          </cell>
          <cell r="D130" t="str">
            <v>LAVATÓRIO DE LOUÇA PARA CANTO SEM COLUNA PARA PESSOAS COM MOBILIDADE REDUZIDA</v>
          </cell>
          <cell r="F130" t="str">
            <v>UN.</v>
          </cell>
          <cell r="J130">
            <v>927.25</v>
          </cell>
        </row>
        <row r="131">
          <cell r="B131">
            <v>440331</v>
          </cell>
          <cell r="C131" t="str">
            <v>CPOS</v>
          </cell>
          <cell r="D131" t="str">
            <v>TORNEIRA DE MESA PARA LAVATÓRIO, ACIONAMENTO HIDROMECÂNICO, COM REGISTRO INTEGRADO REGULADOR DE VAZÃO, EM LATÃO CROMADO, DN= 1/2´</v>
          </cell>
          <cell r="F131" t="str">
            <v>UN.</v>
          </cell>
          <cell r="J131">
            <v>545.74</v>
          </cell>
        </row>
        <row r="132">
          <cell r="B132" t="str">
            <v>86900</v>
          </cell>
          <cell r="C132" t="str">
            <v>SINAPI</v>
          </cell>
          <cell r="D132" t="str">
            <v>CUBA DE EMBUTIR DE AÇO INOXIDÁVEL MÉDIA - FORNECIMENTO E INSTALAÇÃO. AF_12/2013</v>
          </cell>
          <cell r="F132" t="str">
            <v>UN.</v>
          </cell>
          <cell r="J132">
            <v>140.96</v>
          </cell>
        </row>
        <row r="133">
          <cell r="B133" t="str">
            <v xml:space="preserve">86910 </v>
          </cell>
          <cell r="C133" t="str">
            <v>SINAPI</v>
          </cell>
          <cell r="D133" t="str">
            <v>TORNEIRA CROMADA TUBO MÓVEL, DE PAREDE, 1/2" OU 3/4", PARA PIA DE COZINHA, PADRÃO MÉDIO - FORNECIMENTO E INSTALAÇÃO. AF_12/2013</v>
          </cell>
          <cell r="F133" t="str">
            <v>UN.</v>
          </cell>
          <cell r="J133">
            <v>81.33</v>
          </cell>
        </row>
        <row r="134">
          <cell r="B134" t="str">
            <v xml:space="preserve">86914 </v>
          </cell>
          <cell r="C134" t="str">
            <v>SINAPI</v>
          </cell>
          <cell r="D134" t="str">
            <v>TORNEIRA CROMADA 1/2" OU 3/4" PARA TANQUE, PADRÃO MÉDIO - FORNECIMENTO E INSTALAÇÃO. AF_12/2013</v>
          </cell>
          <cell r="F134" t="str">
            <v>UN.</v>
          </cell>
          <cell r="J134">
            <v>33.19</v>
          </cell>
        </row>
        <row r="135">
          <cell r="B135" t="str">
            <v>44.03.510</v>
          </cell>
          <cell r="C135" t="str">
            <v>CPOS</v>
          </cell>
          <cell r="D135" t="str">
            <v>Torneira de parede antivandalismo, DN= 3/4´</v>
          </cell>
          <cell r="F135" t="str">
            <v>UN.</v>
          </cell>
          <cell r="J135">
            <v>235.57</v>
          </cell>
        </row>
        <row r="136">
          <cell r="B136" t="str">
            <v>44.06.100</v>
          </cell>
          <cell r="C136" t="str">
            <v>CPOS</v>
          </cell>
          <cell r="D136" t="str">
            <v>Mictório coletivo em aço inoxidável</v>
          </cell>
          <cell r="F136" t="str">
            <v>M</v>
          </cell>
          <cell r="J136">
            <v>650.53</v>
          </cell>
        </row>
        <row r="137">
          <cell r="B137" t="str">
            <v>44.03.100</v>
          </cell>
          <cell r="C137" t="str">
            <v>CPOS</v>
          </cell>
          <cell r="D137" t="str">
            <v>Cabide de louça com 2 ganchos</v>
          </cell>
          <cell r="F137" t="str">
            <v>UN.</v>
          </cell>
          <cell r="J137">
            <v>16.100000000000001</v>
          </cell>
        </row>
        <row r="138">
          <cell r="B138" t="str">
            <v>440313</v>
          </cell>
          <cell r="C138" t="str">
            <v>CPOS</v>
          </cell>
          <cell r="D138" t="str">
            <v>SABONETEIRA TIPO DISPENSER, PARA REFIL DE 800 ML</v>
          </cell>
          <cell r="F138" t="str">
            <v>UN.</v>
          </cell>
          <cell r="J138">
            <v>26.72</v>
          </cell>
        </row>
        <row r="139">
          <cell r="B139" t="str">
            <v>440305</v>
          </cell>
          <cell r="C139" t="str">
            <v>CPOS</v>
          </cell>
          <cell r="D139" t="str">
            <v>DISPENSER PAPEL HIGIENICO EM ABS PARA ROLÃO 300/600M, COM VISOR</v>
          </cell>
          <cell r="F139" t="str">
            <v>UN.</v>
          </cell>
          <cell r="J139">
            <v>42.14</v>
          </cell>
        </row>
        <row r="141">
          <cell r="B141" t="str">
            <v>9535</v>
          </cell>
          <cell r="C141" t="str">
            <v>SINAPI</v>
          </cell>
          <cell r="D141" t="str">
            <v>CHUVEIRO ELETRICO COMUM CORPO PLASTICO TIPO DUCHA, FORNECIMENTO E INSTALACAO</v>
          </cell>
          <cell r="F141" t="str">
            <v>UN.</v>
          </cell>
          <cell r="J141">
            <v>61.45</v>
          </cell>
        </row>
        <row r="142">
          <cell r="B142" t="str">
            <v>74125/002</v>
          </cell>
          <cell r="C142" t="str">
            <v>SINAPI</v>
          </cell>
          <cell r="D142" t="str">
            <v>ESPELHO CRISTAL ESPESSURA 4MM, COM MOLDURA EM ALUMINIO E COMPENSADO 6MM PLASTIFICADO COLADO</v>
          </cell>
          <cell r="F142" t="str">
            <v>M²</v>
          </cell>
          <cell r="J142">
            <v>406.78</v>
          </cell>
        </row>
        <row r="143">
          <cell r="B143" t="str">
            <v>C4642</v>
          </cell>
          <cell r="C143" t="str">
            <v>SEINFRA</v>
          </cell>
          <cell r="D143" t="str">
            <v>ASSENTO / BANCO - ARTICULÁVEL PARA BANHO DE DEFICIENTE</v>
          </cell>
          <cell r="F143" t="str">
            <v>UN.</v>
          </cell>
          <cell r="J143">
            <v>550.48</v>
          </cell>
        </row>
        <row r="144">
          <cell r="B144" t="str">
            <v>44.02.060</v>
          </cell>
          <cell r="C144" t="str">
            <v>CPOS</v>
          </cell>
          <cell r="D144" t="str">
            <v>Tampo/bancada em granito com espessura de 3 cm</v>
          </cell>
          <cell r="F144" t="str">
            <v>M²</v>
          </cell>
          <cell r="J144">
            <v>924.34</v>
          </cell>
        </row>
        <row r="145">
          <cell r="D145" t="str">
            <v>INSTALAÇÕES DE COMBATE A INCÊNDIO</v>
          </cell>
        </row>
        <row r="160">
          <cell r="B160">
            <v>501010</v>
          </cell>
          <cell r="C160" t="str">
            <v>CPOS</v>
          </cell>
          <cell r="D160" t="str">
            <v>EXTINTOR MANUAL DE ÁGUA PRESSURIZADA - CAPACIDADE DE 10 LITROS</v>
          </cell>
          <cell r="F160" t="str">
            <v>UN</v>
          </cell>
          <cell r="J160">
            <v>109.11</v>
          </cell>
        </row>
        <row r="161">
          <cell r="B161">
            <v>501008</v>
          </cell>
          <cell r="C161" t="str">
            <v>CPOS</v>
          </cell>
          <cell r="D161" t="str">
            <v>EXTINTOR MANUAL DE PÓ QUÍMICO SECO BC - CAPACIDADE DE 12 KG</v>
          </cell>
          <cell r="F161" t="str">
            <v>UN</v>
          </cell>
          <cell r="J161">
            <v>173.67</v>
          </cell>
        </row>
        <row r="162">
          <cell r="B162">
            <v>501014</v>
          </cell>
          <cell r="C162" t="str">
            <v>CPOS</v>
          </cell>
          <cell r="D162" t="str">
            <v>EXTINTOR MANUAL DE GÁS CARBÔNICO 5BC - CAPACIDADE DE 06 KG</v>
          </cell>
          <cell r="F162" t="str">
            <v>UN</v>
          </cell>
          <cell r="J162">
            <v>356.49</v>
          </cell>
        </row>
        <row r="163">
          <cell r="B163" t="str">
            <v> 500508</v>
          </cell>
          <cell r="C163" t="str">
            <v>CPOS</v>
          </cell>
          <cell r="D163" t="str">
            <v>LUMINÁRIA PARA UNIDADE CENTRALIZADA DE SOBREPOR COMPLETA COM LÂMPADA FLUORESCENTE COMPACTA DE 15 W</v>
          </cell>
          <cell r="F163" t="str">
            <v>UN.</v>
          </cell>
          <cell r="J163">
            <v>95.67</v>
          </cell>
        </row>
        <row r="175">
          <cell r="B175" t="str">
            <v>21.20.302</v>
          </cell>
          <cell r="C175" t="str">
            <v>CPOS</v>
          </cell>
          <cell r="D175" t="str">
            <v>Fita adesiva antiderrapante fotoluminescente com largura de 5 cm</v>
          </cell>
          <cell r="F175" t="str">
            <v>M</v>
          </cell>
          <cell r="J175">
            <v>22.86</v>
          </cell>
        </row>
        <row r="176">
          <cell r="B176">
            <v>72947</v>
          </cell>
          <cell r="C176" t="str">
            <v>SINAPI</v>
          </cell>
          <cell r="D176" t="str">
            <v>SINALIZACAO HORIZONTAL COM TINTA RETRORREFLETIVA A BASE DE RESINA ACRILICA COM MICROESFERAS DE VIDRO</v>
          </cell>
          <cell r="F176" t="str">
            <v>M²</v>
          </cell>
          <cell r="J176">
            <v>18.34</v>
          </cell>
        </row>
        <row r="177">
          <cell r="B177">
            <v>970101</v>
          </cell>
          <cell r="C177" t="str">
            <v>CPOS</v>
          </cell>
          <cell r="D177" t="str">
            <v xml:space="preserve">ADESIVO VINÍLICO, PADRÃO REGULAMENTADO, PARA SINALIZAÇÃO DE INCÊNDIO </v>
          </cell>
          <cell r="F177" t="str">
            <v>UN.</v>
          </cell>
          <cell r="J177">
            <v>21.37</v>
          </cell>
        </row>
        <row r="180">
          <cell r="D180" t="str">
            <v>INSTALAÇÕES ELÉTRICAS</v>
          </cell>
        </row>
        <row r="181">
          <cell r="D181" t="str">
            <v>SISTEMA DE ILUMINAÇÃO E ENERGIA</v>
          </cell>
        </row>
        <row r="182">
          <cell r="B182">
            <v>72251</v>
          </cell>
          <cell r="C182" t="str">
            <v>SINAPI</v>
          </cell>
          <cell r="D182" t="str">
            <v>CABO DE COBRE NU 16 MM2</v>
          </cell>
          <cell r="F182" t="str">
            <v>M</v>
          </cell>
          <cell r="J182">
            <v>11.44</v>
          </cell>
        </row>
        <row r="184">
          <cell r="B184" t="str">
            <v>370112</v>
          </cell>
          <cell r="C184" t="str">
            <v>CPOS</v>
          </cell>
          <cell r="D184" t="str">
            <v>QUADRO TELESP / TELEBRÁS DE EMBUTIR DE 600 X 600 X 120 MM</v>
          </cell>
          <cell r="F184" t="str">
            <v>UN.</v>
          </cell>
          <cell r="J184">
            <v>229.24</v>
          </cell>
        </row>
        <row r="185">
          <cell r="B185" t="str">
            <v>400102</v>
          </cell>
          <cell r="C185" t="str">
            <v>CPOS</v>
          </cell>
          <cell r="D185" t="str">
            <v>CAIXA DE FERRO ESTÂMPADA 4´ X 2´</v>
          </cell>
          <cell r="F185" t="str">
            <v>UN.</v>
          </cell>
          <cell r="J185">
            <v>9.59</v>
          </cell>
        </row>
        <row r="186">
          <cell r="B186" t="str">
            <v>400104</v>
          </cell>
          <cell r="C186" t="str">
            <v>CPOS</v>
          </cell>
          <cell r="D186" t="str">
            <v>CAIXA DE FERRO ESTÂMPADA 4´ X 4´</v>
          </cell>
          <cell r="F186" t="str">
            <v>UN.</v>
          </cell>
          <cell r="J186">
            <v>11.5</v>
          </cell>
        </row>
        <row r="187">
          <cell r="B187" t="str">
            <v>40.02.060</v>
          </cell>
          <cell r="C187" t="str">
            <v>CPOS</v>
          </cell>
          <cell r="D187" t="str">
            <v>Caixa de passagem em chapa, com tampa parafusada, 200 x 200 x 100 mm</v>
          </cell>
          <cell r="F187" t="str">
            <v>UN.</v>
          </cell>
          <cell r="J187">
            <v>34.93</v>
          </cell>
        </row>
        <row r="188">
          <cell r="B188" t="str">
            <v>400208</v>
          </cell>
          <cell r="C188" t="str">
            <v>CPOS</v>
          </cell>
          <cell r="D188" t="str">
            <v>CAIXA DE PASSAGEM EM CHAPA, COM TAMPA PARAFUSADA, 300 X 300 X 120 MM</v>
          </cell>
          <cell r="F188" t="str">
            <v>UN.</v>
          </cell>
          <cell r="J188">
            <v>66.39</v>
          </cell>
        </row>
        <row r="189">
          <cell r="B189" t="str">
            <v>40.02.100</v>
          </cell>
          <cell r="C189" t="str">
            <v>CPOS</v>
          </cell>
          <cell r="D189" t="str">
            <v>Caixa de passagem em chapa, com tampa parafusada, 400 x 400 x 150 mm</v>
          </cell>
          <cell r="F189" t="str">
            <v>UN.</v>
          </cell>
          <cell r="J189">
            <v>102.8</v>
          </cell>
        </row>
        <row r="192">
          <cell r="B192">
            <v>91926</v>
          </cell>
          <cell r="C192" t="str">
            <v>SINAPI</v>
          </cell>
          <cell r="D192" t="str">
            <v>CABO DE COBRE FLEXÍVEL ISOLADO, 2,5 MM², ANTI-CHAMA 450/750 V, PARA CIRCUITOS TERMINAIS - FORNECIMENTO E INSTALAÇÃO. AF_12/2015</v>
          </cell>
          <cell r="F192" t="str">
            <v>M</v>
          </cell>
          <cell r="J192">
            <v>3</v>
          </cell>
        </row>
        <row r="193">
          <cell r="B193">
            <v>91928</v>
          </cell>
          <cell r="C193" t="str">
            <v>SINAPI</v>
          </cell>
          <cell r="D193" t="str">
            <v>CABO DE COBRE FLEXÍVEL ISOLADO, 4 MM², ANTI-CHAMA 450/750 V, PARA CIRCUITOS TERMINAIS - FORNECIMENTO E INSTALAÇÃO. AF_12/2015</v>
          </cell>
          <cell r="F193" t="str">
            <v>M</v>
          </cell>
          <cell r="J193">
            <v>4.22</v>
          </cell>
        </row>
        <row r="194">
          <cell r="B194">
            <v>91930</v>
          </cell>
          <cell r="C194" t="str">
            <v>SINAPI</v>
          </cell>
          <cell r="D194" t="str">
            <v>CABO DE COBRE FLEXÍVEL ISOLADO, 6 MM², ANTI-CHAMA 450/750 V, PARA CIRCUITOS TERMINAIS - FORNECIMENTO E INSTALAÇÃO. AF_12/2015</v>
          </cell>
          <cell r="F194" t="str">
            <v>M</v>
          </cell>
          <cell r="J194">
            <v>5.05</v>
          </cell>
        </row>
        <row r="195">
          <cell r="B195" t="str">
            <v>390906</v>
          </cell>
          <cell r="C195" t="str">
            <v>CPOS</v>
          </cell>
          <cell r="D195" t="str">
            <v>CONECTOR SPLIT-BOLT PARA CABO DE 50,0 MM², LATÃO, SIMPLES</v>
          </cell>
          <cell r="F195" t="str">
            <v>UN.</v>
          </cell>
          <cell r="J195">
            <v>9.36</v>
          </cell>
        </row>
        <row r="196">
          <cell r="B196" t="str">
            <v>371360</v>
          </cell>
          <cell r="C196" t="str">
            <v>CPOS</v>
          </cell>
          <cell r="D196" t="str">
            <v>DISJUNTOR TERMOMAGNÉTICO, UNIPOLAR 127/220 V, CORRENTE DE 10 A ATÉ 30 A</v>
          </cell>
          <cell r="F196" t="str">
            <v>UN.</v>
          </cell>
          <cell r="J196">
            <v>18.309999999999999</v>
          </cell>
        </row>
        <row r="197">
          <cell r="B197" t="str">
            <v>371363</v>
          </cell>
          <cell r="C197" t="str">
            <v>CPOS</v>
          </cell>
          <cell r="D197" t="str">
            <v>DISJUNTOR TERMOMAGNÉTICO, BIPOLAR 220/380 V, CORRENTE DE 10 A ATÉ 50 A</v>
          </cell>
          <cell r="F197" t="str">
            <v>UN.</v>
          </cell>
          <cell r="J197">
            <v>73.33</v>
          </cell>
        </row>
        <row r="198">
          <cell r="B198" t="str">
            <v>371366</v>
          </cell>
          <cell r="C198" t="str">
            <v>CPOS</v>
          </cell>
          <cell r="D198" t="str">
            <v>DISJUNTOR TERMOMAGNÉTICO, TRIPOLAR 220/380 V, CORRENTE DE 60 A ATÉ 100 A</v>
          </cell>
          <cell r="F198" t="str">
            <v>UN.</v>
          </cell>
          <cell r="J198">
            <v>124.21</v>
          </cell>
        </row>
        <row r="199">
          <cell r="B199" t="str">
            <v>381301</v>
          </cell>
          <cell r="C199" t="str">
            <v>CPOS</v>
          </cell>
          <cell r="D199" t="str">
            <v>ELETRODUTO CORRUGADO DE POLIETILENO DE ALTA DENSIDADE, DN= 30 MM, COM ACESSÓRIOS</v>
          </cell>
          <cell r="F199" t="str">
            <v>M</v>
          </cell>
          <cell r="J199">
            <v>7.69</v>
          </cell>
        </row>
        <row r="200">
          <cell r="B200" t="str">
            <v>38.13.016</v>
          </cell>
          <cell r="C200" t="str">
            <v>CPOS</v>
          </cell>
          <cell r="D200" t="str">
            <v>Eletroduto corrugado em polietileno de alta densidade, DN= 40 mm, com acessórios</v>
          </cell>
          <cell r="F200" t="str">
            <v>M</v>
          </cell>
          <cell r="J200">
            <v>8.9600000000000009</v>
          </cell>
        </row>
        <row r="201">
          <cell r="B201">
            <v>381302</v>
          </cell>
          <cell r="C201" t="str">
            <v>CPOS</v>
          </cell>
          <cell r="D201" t="str">
            <v>ELETRODUTO CORRUGADO DE POLIETILENO DE ALTA DENSIDADE, DN= 50 MM, COM ACESSÓRIOS</v>
          </cell>
          <cell r="F201" t="str">
            <v>M</v>
          </cell>
          <cell r="J201">
            <v>12.1</v>
          </cell>
        </row>
        <row r="202">
          <cell r="B202" t="str">
            <v>380104</v>
          </cell>
          <cell r="C202" t="str">
            <v>CPOS</v>
          </cell>
          <cell r="D202" t="str">
            <v>ELETRODUTO DE PVC RÍGIDO ROSCÁVEL DE 3/4´ - COM ACESSÓRIOS</v>
          </cell>
          <cell r="F202" t="str">
            <v>M</v>
          </cell>
          <cell r="J202">
            <v>17.399999999999999</v>
          </cell>
        </row>
        <row r="203">
          <cell r="B203" t="str">
            <v>381902</v>
          </cell>
          <cell r="C203" t="str">
            <v>CPOS</v>
          </cell>
          <cell r="D203" t="str">
            <v>ELETRODUTO DE PVC CORRUGADO FLEXÍVEL LEVE, DIÂMETRO EXTERNO DE 20 MM</v>
          </cell>
          <cell r="F203" t="str">
            <v>M</v>
          </cell>
          <cell r="J203">
            <v>10.1</v>
          </cell>
        </row>
        <row r="204">
          <cell r="B204" t="str">
            <v>402012</v>
          </cell>
          <cell r="C204" t="str">
            <v>CPOS</v>
          </cell>
          <cell r="D204" t="str">
            <v>PLACA DE 4´ X 2´</v>
          </cell>
          <cell r="F204" t="str">
            <v>UN.</v>
          </cell>
          <cell r="J204">
            <v>3.04</v>
          </cell>
        </row>
        <row r="205">
          <cell r="B205" t="str">
            <v>402014</v>
          </cell>
          <cell r="C205" t="str">
            <v>CPOS</v>
          </cell>
          <cell r="D205" t="str">
            <v>PLACA DE 4´ X 4´</v>
          </cell>
          <cell r="F205" t="str">
            <v>UN.</v>
          </cell>
          <cell r="J205">
            <v>6.24</v>
          </cell>
        </row>
        <row r="206">
          <cell r="B206" t="str">
            <v>420520</v>
          </cell>
          <cell r="C206" t="str">
            <v>CPOS</v>
          </cell>
          <cell r="D206" t="str">
            <v>HASTE DE ATERRAMENTO DE 5/8´ X 2,40 M</v>
          </cell>
          <cell r="F206" t="str">
            <v>UN.</v>
          </cell>
          <cell r="J206">
            <v>61.8</v>
          </cell>
        </row>
        <row r="209">
          <cell r="B209" t="str">
            <v>400508</v>
          </cell>
          <cell r="C209" t="str">
            <v>CPOS</v>
          </cell>
          <cell r="D209" t="str">
            <v>INTERRUPTOR COM 1 TECLA PARALELO E PLACA</v>
          </cell>
          <cell r="F209" t="str">
            <v>CJ</v>
          </cell>
          <cell r="J209">
            <v>16.02</v>
          </cell>
        </row>
        <row r="210">
          <cell r="B210" t="str">
            <v>400502</v>
          </cell>
          <cell r="C210" t="str">
            <v>CPOS</v>
          </cell>
          <cell r="D210" t="str">
            <v>INTERRUPTOR COM 1 TECLA SIMPLES E PLACA</v>
          </cell>
          <cell r="F210" t="str">
            <v>CJ</v>
          </cell>
          <cell r="J210">
            <v>15.63</v>
          </cell>
        </row>
        <row r="211">
          <cell r="B211">
            <v>411460</v>
          </cell>
          <cell r="C211" t="str">
            <v>CPOS</v>
          </cell>
          <cell r="D211" t="str">
            <v>LUMINÁRIA INDUSTRIAL PENDENTE TIPO CALHA ABERTA INSTALAÇÃO EM PERFILADO PARA 1 OU 2 LÂMPADAS FLUORESCENTES TUBULARES 28/54W</v>
          </cell>
          <cell r="F211" t="str">
            <v>UN.</v>
          </cell>
          <cell r="J211">
            <v>97</v>
          </cell>
        </row>
        <row r="212">
          <cell r="B212">
            <v>83470</v>
          </cell>
          <cell r="C212" t="str">
            <v>SINAPI</v>
          </cell>
          <cell r="D212" t="str">
            <v>LAMPADA FLUORESCENTE TP HO 85W - FORNECIMENTO E INSTALACAO</v>
          </cell>
          <cell r="F212" t="str">
            <v>UN.</v>
          </cell>
          <cell r="J212">
            <v>77.22</v>
          </cell>
        </row>
        <row r="214">
          <cell r="B214">
            <v>93043</v>
          </cell>
          <cell r="C214" t="str">
            <v>SINAPI</v>
          </cell>
          <cell r="D214" t="str">
            <v>LÂMPADA LED 10 W BIVOLT BRANCA, FORMATO TRADICIONAL (BASE E27) - FORNECIMENTO E INSTALAÇÃO</v>
          </cell>
          <cell r="F214" t="str">
            <v>UN.</v>
          </cell>
          <cell r="J214">
            <v>33.25</v>
          </cell>
        </row>
        <row r="217">
          <cell r="B217" t="str">
            <v>73953/006</v>
          </cell>
          <cell r="C217" t="str">
            <v>SINAPI</v>
          </cell>
          <cell r="D217" t="str">
            <v xml:space="preserve"> LUMINARIA TIPO CALHA, DE SOBREPOR, COM REATOR DE PARTIDA RAPIDA E LAMPADA FLUORESCENTE 2X40W, COMPLETA, FORNECIMENTO E INSTALACAO</v>
          </cell>
          <cell r="F217" t="str">
            <v>UN.</v>
          </cell>
          <cell r="J217">
            <v>91.07</v>
          </cell>
        </row>
        <row r="220">
          <cell r="B220" t="str">
            <v>73783/009</v>
          </cell>
          <cell r="C220" t="str">
            <v>SINAPI</v>
          </cell>
          <cell r="D220" t="str">
            <v>POSTE CONCRETO SEÇÃO CIRCULAR COMPRIMENTO=11M CARGA NOMINAL NO TOPO 300KG INCLUSIVE ESCAVACAO EXCLUSIVE TRANSPORTE - FORNECIMENTO E COLOCAÇÃO</v>
          </cell>
          <cell r="F220" t="str">
            <v>UN.</v>
          </cell>
          <cell r="J220">
            <v>1094.1600000000001</v>
          </cell>
        </row>
        <row r="221">
          <cell r="B221" t="str">
            <v> 411110</v>
          </cell>
          <cell r="C221" t="str">
            <v>CPOS</v>
          </cell>
          <cell r="D221" t="str">
            <v>LUMINÁRIA RETANGULAR FECHADA PARA ILUMINAÇÃO EXTERNA EM POSTE, TIPO PÉTALA GRANDE</v>
          </cell>
          <cell r="F221" t="str">
            <v>UN.</v>
          </cell>
          <cell r="J221">
            <v>290.92</v>
          </cell>
        </row>
        <row r="222">
          <cell r="B222">
            <v>411146</v>
          </cell>
          <cell r="C222" t="str">
            <v>CPOS</v>
          </cell>
          <cell r="D222" t="str">
            <v>SUPORTE TUBULAR DE FIXAÇÃO EM POSTE PARA 3 LUMINÁRIAS TIPO PÉTALA</v>
          </cell>
          <cell r="F222" t="str">
            <v>UN.</v>
          </cell>
          <cell r="J222">
            <v>86.32</v>
          </cell>
        </row>
        <row r="223">
          <cell r="B223">
            <v>410845</v>
          </cell>
          <cell r="C223" t="str">
            <v>CPOS</v>
          </cell>
          <cell r="D223" t="str">
            <v>REATOR ELETROMAGNÉTICO DE ALTO FATOR DE POTÊNCIA, PARA LÂMPADA VAPO RMETÁLICO 250 W / 220 V</v>
          </cell>
          <cell r="F223" t="str">
            <v>UN.</v>
          </cell>
          <cell r="J223">
            <v>82.18</v>
          </cell>
        </row>
        <row r="224">
          <cell r="B224">
            <v>410552</v>
          </cell>
          <cell r="C224" t="str">
            <v>CPOS</v>
          </cell>
          <cell r="D224" t="str">
            <v>LÂMPADA DE VAPOR METÁLICO ELIPSOIDAL, BASE E40 DE 250 W</v>
          </cell>
          <cell r="F224" t="str">
            <v>UN.</v>
          </cell>
          <cell r="J224">
            <v>60</v>
          </cell>
        </row>
        <row r="226">
          <cell r="B226" t="str">
            <v>391012</v>
          </cell>
          <cell r="C226" t="str">
            <v>CPOS</v>
          </cell>
          <cell r="D226" t="str">
            <v>TERMINAL DE PRESSÃO/COMPRESSÃO PARA CABO DE 25,0 MM²</v>
          </cell>
          <cell r="F226" t="str">
            <v>UN.</v>
          </cell>
          <cell r="J226">
            <v>8.94</v>
          </cell>
        </row>
        <row r="227">
          <cell r="B227">
            <v>391008</v>
          </cell>
          <cell r="C227" t="str">
            <v>CPOS</v>
          </cell>
          <cell r="D227" t="str">
            <v>TERMINAL DE PRESSÃO/COMPRESSÃO PARA CABO DE 16,0 MM²</v>
          </cell>
          <cell r="F227" t="str">
            <v>UN.</v>
          </cell>
          <cell r="J227">
            <v>8.34</v>
          </cell>
        </row>
        <row r="228">
          <cell r="B228">
            <v>391112</v>
          </cell>
          <cell r="C228" t="str">
            <v>CPOS</v>
          </cell>
          <cell r="D228" t="str">
            <v>CABO TELEFÔNICO CTP-APL-SN, COM 10 PARES DE 0,50 MM, PARA COTOS DE TRANSIÇÃO EM CAIXAS E ENTRADAS</v>
          </cell>
          <cell r="F228" t="str">
            <v>M</v>
          </cell>
          <cell r="J228">
            <v>6.65</v>
          </cell>
        </row>
        <row r="229">
          <cell r="B229" t="str">
            <v>400445</v>
          </cell>
          <cell r="C229" t="str">
            <v>CPOS</v>
          </cell>
          <cell r="D229" t="str">
            <v>TOMADA 2P+T, 10A 250V, COMPLETA</v>
          </cell>
          <cell r="F229" t="str">
            <v>CJ</v>
          </cell>
          <cell r="J229">
            <v>16.260000000000002</v>
          </cell>
        </row>
        <row r="230">
          <cell r="B230" t="str">
            <v>400409</v>
          </cell>
          <cell r="C230" t="str">
            <v>CPOS</v>
          </cell>
          <cell r="D230" t="str">
            <v>TOMADA RJ 11 PARA TELEFONE, SEM PLACA</v>
          </cell>
          <cell r="F230" t="str">
            <v>UN.</v>
          </cell>
          <cell r="J230">
            <v>24.14</v>
          </cell>
        </row>
        <row r="231">
          <cell r="B231" t="str">
            <v>40.04.096</v>
          </cell>
          <cell r="C231" t="str">
            <v>CPOS</v>
          </cell>
          <cell r="D231" t="str">
            <v>TOMADA RJ 45 PARA REDE DE DADOS, COM PLACA</v>
          </cell>
          <cell r="F231" t="str">
            <v>UN.</v>
          </cell>
          <cell r="J231">
            <v>46.42</v>
          </cell>
        </row>
        <row r="232">
          <cell r="B232" t="str">
            <v>382111</v>
          </cell>
          <cell r="C232" t="str">
            <v>CPOS</v>
          </cell>
          <cell r="D232" t="str">
            <v>ELETROCALHA LISA GALVANIZADA A FOGO, 50 X 50 MM, COM ACESSÓRIOS</v>
          </cell>
          <cell r="F232" t="str">
            <v>M</v>
          </cell>
          <cell r="J232">
            <v>32.01</v>
          </cell>
        </row>
        <row r="234">
          <cell r="B234" t="str">
            <v>38.21.310</v>
          </cell>
          <cell r="C234" t="str">
            <v>CPOS</v>
          </cell>
          <cell r="D234" t="str">
            <v>Eletrocalha lisa galvanizada a fogo, 100 x 100 mm, com acessórios</v>
          </cell>
          <cell r="F234" t="str">
            <v>M</v>
          </cell>
          <cell r="J234">
            <v>56.75</v>
          </cell>
        </row>
        <row r="251">
          <cell r="B251" t="str">
            <v>C2045</v>
          </cell>
          <cell r="C251" t="str">
            <v>SEINFRA</v>
          </cell>
          <cell r="D251" t="str">
            <v>Projetor com lâmpada de vapor metálico 150W</v>
          </cell>
          <cell r="F251" t="str">
            <v>UN.</v>
          </cell>
          <cell r="J251">
            <v>469.66</v>
          </cell>
        </row>
        <row r="253">
          <cell r="D253" t="str">
            <v>S.P.D.ATMOSFERICAS</v>
          </cell>
        </row>
        <row r="254">
          <cell r="B254">
            <v>72251</v>
          </cell>
          <cell r="C254" t="str">
            <v>SINAPI</v>
          </cell>
          <cell r="D254" t="str">
            <v>CABO DE COBRE NU 16 MM2</v>
          </cell>
          <cell r="F254" t="str">
            <v>M</v>
          </cell>
          <cell r="J254">
            <v>11.44</v>
          </cell>
        </row>
        <row r="255">
          <cell r="B255">
            <v>72254</v>
          </cell>
          <cell r="C255" t="str">
            <v>SINAPI</v>
          </cell>
          <cell r="D255" t="str">
            <v>CABO DE COBRE NU 50 MM2</v>
          </cell>
          <cell r="F255" t="str">
            <v>M</v>
          </cell>
          <cell r="J255">
            <v>31.11</v>
          </cell>
        </row>
        <row r="256">
          <cell r="B256" t="str">
            <v>420520</v>
          </cell>
          <cell r="C256" t="str">
            <v>CPOS</v>
          </cell>
          <cell r="D256" t="str">
            <v>HASTE DE ATERRAMENTO DE 5/8´ X 2,40 M</v>
          </cell>
          <cell r="F256" t="str">
            <v>UN.</v>
          </cell>
          <cell r="J256">
            <v>61.8</v>
          </cell>
        </row>
        <row r="257">
          <cell r="B257" t="str">
            <v>411032</v>
          </cell>
          <cell r="C257" t="str">
            <v>CPOS</v>
          </cell>
          <cell r="D257" t="str">
            <v>POSTE TELECÔNICO RETO EM AÇO SAE 1010/1020 GALVANIZADO A FOGO, ALTURA DE 15,00 M</v>
          </cell>
          <cell r="F257" t="str">
            <v>UN.</v>
          </cell>
          <cell r="J257">
            <v>3003.1</v>
          </cell>
        </row>
        <row r="258">
          <cell r="B258" t="str">
            <v>420527</v>
          </cell>
          <cell r="C258" t="str">
            <v>CPOS</v>
          </cell>
          <cell r="D258" t="str">
            <v>CONECTOR EM LATÃO ESTANHADO PARA CABOS DE 16 A 50 MM² E VERGALHÕES ATÉ 3/8´</v>
          </cell>
          <cell r="F258" t="str">
            <v>UN.</v>
          </cell>
          <cell r="J258">
            <v>23.78</v>
          </cell>
        </row>
        <row r="259">
          <cell r="B259" t="str">
            <v>420530</v>
          </cell>
          <cell r="C259" t="str">
            <v>CPOS</v>
          </cell>
          <cell r="D259" t="str">
            <v>TAMPA PARA CAIXA DE INSPEÇÃO CILÍNDRICA, AÇO GALVANIZADO</v>
          </cell>
          <cell r="F259" t="str">
            <v>UN.</v>
          </cell>
          <cell r="J259">
            <v>24.01</v>
          </cell>
        </row>
        <row r="260">
          <cell r="B260" t="str">
            <v>420532</v>
          </cell>
          <cell r="C260" t="str">
            <v>CPOS</v>
          </cell>
          <cell r="D260" t="str">
            <v>CAIXA DE INSPEÇÃO DO TERRA CILÍNDRICA EM PVC RÍGIDO, DIÂMETRO DE 300 MM - H= 400 MM</v>
          </cell>
          <cell r="F260" t="str">
            <v>UN.</v>
          </cell>
          <cell r="J260">
            <v>28.2</v>
          </cell>
        </row>
        <row r="263">
          <cell r="D263" t="str">
            <v>REVESTIMENTO DE FORROS</v>
          </cell>
        </row>
        <row r="264">
          <cell r="B264" t="str">
            <v>87873</v>
          </cell>
          <cell r="C264" t="str">
            <v>SINAPI</v>
          </cell>
          <cell r="D264" t="str">
            <v>CHAPISCO APLICADO EM ALVENARIAS E ESTRUTURAS DE CONCRETO INTERNAS, COM ROLO PARA TEXTURA ACRÍLICA. ARGAMASSA TRAÇO 1:4 E EMULSÃO POLIMÉRICA (ADESIVO) COM PREPARO MANUAL. AF_06/2014</v>
          </cell>
          <cell r="F264" t="str">
            <v>M²</v>
          </cell>
          <cell r="J264">
            <v>3.73</v>
          </cell>
        </row>
        <row r="265">
          <cell r="B265" t="str">
            <v xml:space="preserve">87530 </v>
          </cell>
          <cell r="C265" t="str">
            <v>SINAPI</v>
          </cell>
          <cell r="D265" t="str">
            <v>MASSA ÚNICA, PARA RECEBIMENTO DE PINTURA, EM ARGAMASSA TRAÇO 1:2:8, PREPARO MANUAL, APLICADA MANUALMENTE EM FACES INTERNAS DE PAREDES, ESPESSURA DE 20MM, COM EXECUÇÃO DE TALISCAS. AF_06/2014</v>
          </cell>
          <cell r="F265" t="str">
            <v>M²</v>
          </cell>
          <cell r="J265">
            <v>28.1</v>
          </cell>
        </row>
        <row r="266">
          <cell r="B266" t="str">
            <v>22.01.020</v>
          </cell>
          <cell r="C266" t="str">
            <v>CPOS</v>
          </cell>
          <cell r="D266" t="str">
            <v>Forro em tábuas aparelhadas macho e fêmea de pinus tarugado</v>
          </cell>
          <cell r="F266" t="str">
            <v>M²</v>
          </cell>
          <cell r="J266">
            <v>52.65</v>
          </cell>
        </row>
        <row r="267">
          <cell r="B267" t="str">
            <v>07.05.080</v>
          </cell>
          <cell r="C267" t="str">
            <v>FDE</v>
          </cell>
          <cell r="D267" t="str">
            <v>SUB-COBERTURA COM MANTA ALUMINIZADA</v>
          </cell>
          <cell r="F267" t="str">
            <v>M²</v>
          </cell>
          <cell r="J267">
            <v>10.12176</v>
          </cell>
        </row>
        <row r="270">
          <cell r="D270" t="str">
            <v>REVESTIMENTO DE PAREDES INTERNAS</v>
          </cell>
        </row>
        <row r="271">
          <cell r="B271" t="str">
            <v>87873</v>
          </cell>
          <cell r="C271" t="str">
            <v>SINAPI</v>
          </cell>
          <cell r="D271" t="str">
            <v>CHAPISCO APLICADO EM ALVENARIAS E ESTRUTURAS DE CONCRETO INTERNAS, COM ROLO PARA TEXTURA ACRÍLICA. ARGAMASSA TRAÇO 1:4 E EMULSÃO POLIMÉRICA (ADESIVO) COM PREPARO MANUAL. AF_06/2014</v>
          </cell>
          <cell r="F271" t="str">
            <v>M²</v>
          </cell>
          <cell r="J271">
            <v>3.73</v>
          </cell>
        </row>
        <row r="272">
          <cell r="B272" t="str">
            <v xml:space="preserve">87528 </v>
          </cell>
          <cell r="C272" t="str">
            <v>SINAPI</v>
          </cell>
          <cell r="D272" t="str">
            <v>EMBOÇO, PARA RECEBIMENTO DE CERÂMICA, EM ARGAMASSA TRAÇO 1:2:8, PREPARO MANUAL, APLICADO MANUALMENTE EM FACES INTERNAS DE PAREDES, PARA AMBIENTE COM ÁREA MENOR QUE 5M2, ESPESSURA DE 20MM, COM EXECUÇÃO DE TALISCAS. AF_06/2014</v>
          </cell>
          <cell r="F272" t="str">
            <v>M²</v>
          </cell>
          <cell r="J272">
            <v>30.87</v>
          </cell>
        </row>
        <row r="273">
          <cell r="B273" t="str">
            <v xml:space="preserve">87530 </v>
          </cell>
          <cell r="C273" t="str">
            <v>SINAPI</v>
          </cell>
          <cell r="D273" t="str">
            <v>MASSA ÚNICA, PARA RECEBIMENTO DE PINTURA, EM ARGAMASSA TRAÇO 1:2:8, PREPARO MANUAL, APLICADA MANUALMENTE EM FACES INTERNAS DE PAREDES, ESPESSURA DE 20MM, COM EXECUÇÃO DE TALISCAS. AF_06/2014</v>
          </cell>
          <cell r="F273" t="str">
            <v>M²</v>
          </cell>
          <cell r="J273">
            <v>28.1</v>
          </cell>
        </row>
        <row r="274">
          <cell r="B274">
            <v>87269</v>
          </cell>
          <cell r="C274" t="str">
            <v>SINAPI</v>
          </cell>
          <cell r="D274" t="str">
            <v>REVESTIMENTO CERÂMICO PARA PAREDES INTERNAS COM PLACAS TIPO GRÊS OU SE MI-GRÊS DE DIMENSÕES 25X35 CM APLICADAS EM AMBIENTES DE ÁREA MAIOR QUE 5 M² NA ALTURA INTEIRA DAS PAREDES. AF_06/2014</v>
          </cell>
          <cell r="F274" t="str">
            <v>M²</v>
          </cell>
          <cell r="J274">
            <v>49.08</v>
          </cell>
        </row>
        <row r="277">
          <cell r="D277" t="str">
            <v>REVESTIMENTO DE PAREDES EXTERNAS</v>
          </cell>
        </row>
        <row r="278">
          <cell r="B278" t="str">
            <v>87894</v>
          </cell>
          <cell r="C278" t="str">
            <v>SINAPI</v>
          </cell>
          <cell r="D278" t="str">
            <v>CHAPISCO APLICADO EM ALVENARIA (SEM PRESENÇA DE VÃOS) E ESTRUTURAS DE CONCRETO DE FACHADA, COM COLHER DE PEDREIRO. ARGAMASSA TRAÇO 1:3 COM PREPARO EM BETONEIRA 400L. AF_06/2014</v>
          </cell>
          <cell r="F278" t="str">
            <v>M²</v>
          </cell>
          <cell r="J278">
            <v>4.6900000000000004</v>
          </cell>
        </row>
        <row r="279">
          <cell r="B279">
            <v>87777</v>
          </cell>
          <cell r="C279" t="str">
            <v>SINAPI</v>
          </cell>
          <cell r="D279" t="str">
            <v>EMBOÇO OU MASSA ÚNICA EM ARGAMASSA TRAÇO 1:2:8, PREPARO MANUAL, APLICADA MANUALMENTE EM PANOS DE FACHADA COM PRESENÇA DE VÃOS, ESPESSURA DE 25 MM. AF_06/2014</v>
          </cell>
          <cell r="F279" t="str">
            <v>M²</v>
          </cell>
          <cell r="J279">
            <v>42.72</v>
          </cell>
        </row>
        <row r="280">
          <cell r="B280" t="str">
            <v>17.05.420</v>
          </cell>
          <cell r="C280" t="str">
            <v>CPOS</v>
          </cell>
          <cell r="D280" t="str">
            <v>Peitoril em concreto simples</v>
          </cell>
          <cell r="F280" t="str">
            <v>M</v>
          </cell>
          <cell r="J280">
            <v>47.25</v>
          </cell>
        </row>
        <row r="283">
          <cell r="D283" t="str">
            <v>PISOS</v>
          </cell>
        </row>
        <row r="284">
          <cell r="B284" t="str">
            <v>87692</v>
          </cell>
          <cell r="C284" t="str">
            <v>SINAPI</v>
          </cell>
          <cell r="D284" t="str">
            <v>CONTRAPISO EM ARGAMASSA TRAÇO 1:4 (CIMENTO E AREIA), PREPARO MANUAL, APLICADO EM ÁREAS SECAS SOBRE LAJE, NÃO ADERIDO, ESPESSURA 5CM. AF_06/2014</v>
          </cell>
          <cell r="F284" t="str">
            <v>M²</v>
          </cell>
          <cell r="J284">
            <v>37.99</v>
          </cell>
        </row>
        <row r="285">
          <cell r="B285" t="str">
            <v>73922/004</v>
          </cell>
          <cell r="C285" t="str">
            <v>SINAPI</v>
          </cell>
          <cell r="D285" t="str">
            <v>PISO CIMENTADO TRACO 1:4 (CIMENTO E AREIA) ACABAMENTO LISO ESPESSURA 2,0CM, PREPARO MANUAL DA ARGAMASSA</v>
          </cell>
          <cell r="F285" t="str">
            <v>M²</v>
          </cell>
          <cell r="J285">
            <v>43.14</v>
          </cell>
        </row>
        <row r="286">
          <cell r="B286">
            <v>84191</v>
          </cell>
          <cell r="C286" t="str">
            <v>SINAPI</v>
          </cell>
          <cell r="D286" t="str">
            <v>PISO EM GRANILITE, MARMORITE OU GRANITINA ESPESSURA 8 MM, INCLUSO JUNTAS DE DILATACAO PLASTICAS</v>
          </cell>
          <cell r="F286" t="str">
            <v>M²</v>
          </cell>
          <cell r="J286">
            <v>86.25</v>
          </cell>
        </row>
        <row r="287">
          <cell r="B287" t="str">
            <v>13.05.020</v>
          </cell>
          <cell r="C287" t="str">
            <v>FDE</v>
          </cell>
          <cell r="D287" t="str">
            <v>RODAPES DE GRANILITE SIMPLES DE 10 CM</v>
          </cell>
          <cell r="F287" t="str">
            <v>M</v>
          </cell>
          <cell r="J287">
            <v>27.089765999999997</v>
          </cell>
        </row>
        <row r="288">
          <cell r="B288" t="str">
            <v>17.10.100</v>
          </cell>
          <cell r="C288" t="str">
            <v>CPOS</v>
          </cell>
          <cell r="D288" t="str">
            <v>Soleira em granilite moldado no local</v>
          </cell>
          <cell r="F288" t="str">
            <v>M</v>
          </cell>
          <cell r="J288">
            <v>35.619999999999997</v>
          </cell>
        </row>
        <row r="289">
          <cell r="B289" t="str">
            <v>92396</v>
          </cell>
          <cell r="C289" t="str">
            <v>SINAPI</v>
          </cell>
          <cell r="D289" t="str">
            <v>EXECUÇÃO DE PASSEIO EM PISO INTERTRAVADO, COM BLOCO RETANGULAR COR NATURAL DE 20 X 10 CM, ESPESSURA 6 CM. AF_12/2015</v>
          </cell>
          <cell r="F289" t="str">
            <v>M²</v>
          </cell>
          <cell r="J289">
            <v>58.24</v>
          </cell>
        </row>
        <row r="290">
          <cell r="B290">
            <v>94275</v>
          </cell>
          <cell r="C290" t="str">
            <v>SINAPI</v>
          </cell>
          <cell r="D290" t="str">
            <v>ASSENTAMENTO DE GUIA (MEIO-FIO) EM TRECHO RETO, CONFECCIONADA EM CONCRETO PRÉ-FABRICADO, DIMENSÕES 100X15X13X20 CM (COMPRIMENTO X BASE INFERIOR X BASE SUPERIOR X ALTURA), PARA URBANIZAÇÃO INTERNA DE EMPREENDIMENTOS. AF_06/2016_P</v>
          </cell>
          <cell r="F290" t="str">
            <v>M</v>
          </cell>
          <cell r="J290">
            <v>35.799999999999997</v>
          </cell>
        </row>
        <row r="291">
          <cell r="D291" t="str">
            <v>CALÇADA</v>
          </cell>
        </row>
        <row r="292">
          <cell r="B292">
            <v>94107</v>
          </cell>
          <cell r="C292" t="str">
            <v>SINAPI</v>
          </cell>
          <cell r="D292" t="str">
            <v>LASTRO COM PREPARO DE FUNDO, LARGURA MAIOR OU IGUAL A 1,5 M, COM CAMADA DE BRITA, LANÇAMENTO MANUAL, EM LOCAL COM NÍVEL BAIXO DE INTERFERÊNCIA. AF_06/2016</v>
          </cell>
          <cell r="F292" t="str">
            <v>M³</v>
          </cell>
          <cell r="J292">
            <v>164.09</v>
          </cell>
        </row>
        <row r="293">
          <cell r="B293">
            <v>85662</v>
          </cell>
          <cell r="C293" t="str">
            <v>SINAPI</v>
          </cell>
          <cell r="D293" t="str">
            <v>ARMACAO EM TELA DE ACO SOLDADA NERVURADA Q-92, ACO CA-60, 4,2MM, MALHA 15X15CM</v>
          </cell>
          <cell r="F293" t="str">
            <v>M²</v>
          </cell>
          <cell r="J293">
            <v>8.92</v>
          </cell>
        </row>
        <row r="294">
          <cell r="B294">
            <v>68333</v>
          </cell>
          <cell r="C294" t="str">
            <v>SINAPI</v>
          </cell>
          <cell r="D294" t="str">
            <v>PISO EM CONCRETO 20 MPA PREPARO MECANICO, ESPESSURA 7CM, INCLUSO JUNTAS DE DILATACAO EM MADEIRA</v>
          </cell>
          <cell r="F294" t="str">
            <v>M²</v>
          </cell>
          <cell r="J294">
            <v>43.04</v>
          </cell>
        </row>
        <row r="297">
          <cell r="D297" t="str">
            <v>PINTURA</v>
          </cell>
        </row>
        <row r="298">
          <cell r="B298" t="str">
            <v xml:space="preserve">88489 </v>
          </cell>
          <cell r="C298" t="str">
            <v>SINAPI</v>
          </cell>
          <cell r="D298" t="str">
            <v>APLICAÇÃO MANUAL DE PINTURA COM TINTA LÁTEX ACRÍLICA EM PAREDES, DUAS DEMÃOS. AF_06/2014</v>
          </cell>
          <cell r="F298" t="str">
            <v>M²</v>
          </cell>
          <cell r="J298">
            <v>9.69</v>
          </cell>
        </row>
        <row r="299">
          <cell r="B299">
            <v>84677</v>
          </cell>
          <cell r="C299" t="str">
            <v>SINAPI</v>
          </cell>
          <cell r="D299" t="str">
            <v>VERNIZ SINTETICO BRILHANTE EM CONCRETO OU TIJOLO, DUAS DEMAOS</v>
          </cell>
          <cell r="F299" t="str">
            <v>M²</v>
          </cell>
          <cell r="J299">
            <v>10.36</v>
          </cell>
        </row>
        <row r="300">
          <cell r="B300">
            <v>95468</v>
          </cell>
          <cell r="C300" t="str">
            <v>SINAPI</v>
          </cell>
          <cell r="D300" t="str">
            <v>PINTURA ESMALTE BRILHANTE (2 DEMAOS) SOBRE SUPERFICIE METALICA, INCLUSIVE PROTECAO COM ZARCAO (1 DEMAO)</v>
          </cell>
          <cell r="F300" t="str">
            <v>M²</v>
          </cell>
          <cell r="J300">
            <v>35.130000000000003</v>
          </cell>
        </row>
        <row r="301">
          <cell r="B301">
            <v>150312</v>
          </cell>
          <cell r="C301" t="str">
            <v>SIURB</v>
          </cell>
          <cell r="D301" t="str">
            <v>ESMALTE SINTÉTICO - ESTRUTURAS METÁLICAS</v>
          </cell>
          <cell r="F301" t="str">
            <v>M²</v>
          </cell>
          <cell r="J301">
            <v>16.350000000000001</v>
          </cell>
        </row>
        <row r="302">
          <cell r="B302">
            <v>6082</v>
          </cell>
          <cell r="C302" t="str">
            <v>SINAPI</v>
          </cell>
          <cell r="D302" t="str">
            <v>PINTURA EM VERNIZ SINTETICO BRILHANTE EM MADEIRA, TRES DEMAOS</v>
          </cell>
          <cell r="F302" t="str">
            <v>M²</v>
          </cell>
          <cell r="J302">
            <v>15.36</v>
          </cell>
        </row>
        <row r="303">
          <cell r="B303">
            <v>40905</v>
          </cell>
          <cell r="C303" t="str">
            <v>SINAPI</v>
          </cell>
          <cell r="D303" t="str">
            <v xml:space="preserve">VERNIZ SINTETICO EM MADEIRA, DUAS DEMAOS </v>
          </cell>
          <cell r="F303" t="str">
            <v>M²</v>
          </cell>
          <cell r="J303">
            <v>18.96</v>
          </cell>
        </row>
        <row r="304">
          <cell r="B304">
            <v>150314</v>
          </cell>
          <cell r="C304" t="str">
            <v>SIURB</v>
          </cell>
          <cell r="D304" t="str">
            <v>ESMALTE SINTÉTICO - EXTERIOR DE CALHAS, RUFOS E CONDUTORES</v>
          </cell>
          <cell r="F304" t="str">
            <v>M</v>
          </cell>
          <cell r="J304">
            <v>9.89</v>
          </cell>
        </row>
        <row r="307">
          <cell r="D307" t="str">
            <v>VIDROS</v>
          </cell>
        </row>
        <row r="308">
          <cell r="B308">
            <v>72117</v>
          </cell>
          <cell r="C308" t="str">
            <v>SINAPI</v>
          </cell>
          <cell r="D308" t="str">
            <v xml:space="preserve">VIDRO LISO COMUM TRANSPARENTE, ESPESSURA 4MM </v>
          </cell>
          <cell r="F308" t="str">
            <v>M²</v>
          </cell>
          <cell r="J308">
            <v>124.55</v>
          </cell>
        </row>
        <row r="311">
          <cell r="D311" t="str">
            <v>MURO E GRADE FRONTAL</v>
          </cell>
        </row>
        <row r="312">
          <cell r="D312" t="str">
            <v>MURETA/ MURO DE FECHAMENTO</v>
          </cell>
        </row>
        <row r="313">
          <cell r="B313" t="str">
            <v>74156/003</v>
          </cell>
          <cell r="C313" t="str">
            <v>SINAPI</v>
          </cell>
          <cell r="D313" t="str">
            <v>ESTACA A TRADO (BROCA) DIAMETRO = 20 CM, EM CONCRETO MOLDADO IN LOCO, 15 MPA, SEM ARMACAO.</v>
          </cell>
          <cell r="F313" t="str">
            <v>M</v>
          </cell>
          <cell r="J313">
            <v>47.49</v>
          </cell>
        </row>
        <row r="314">
          <cell r="B314" t="str">
            <v>93358</v>
          </cell>
          <cell r="C314" t="str">
            <v>SINAPI</v>
          </cell>
          <cell r="D314" t="str">
            <v>ESCAVAÇÃO MANUAL DE VALAS. AF_03/2016</v>
          </cell>
          <cell r="F314" t="str">
            <v>M³</v>
          </cell>
          <cell r="J314">
            <v>65.430000000000007</v>
          </cell>
        </row>
        <row r="315">
          <cell r="B315" t="str">
            <v>94098</v>
          </cell>
          <cell r="C315" t="str">
            <v>SINAPI</v>
          </cell>
          <cell r="D315" t="str">
            <v>PREPARO DE FUNDO DE VALA COM LARGURA MENOR QUE 1,5 M, EM LOCAL COM NÍVEL ALTO DE INTERFERÊNCIA. AF_06/2016</v>
          </cell>
          <cell r="F315" t="str">
            <v>M²</v>
          </cell>
          <cell r="J315">
            <v>5.53</v>
          </cell>
        </row>
        <row r="316">
          <cell r="B316" t="str">
            <v>111804</v>
          </cell>
          <cell r="C316" t="str">
            <v>CPOS</v>
          </cell>
          <cell r="D316" t="str">
            <v xml:space="preserve"> Lastro de pedra britada </v>
          </cell>
          <cell r="F316" t="str">
            <v>M³</v>
          </cell>
          <cell r="J316">
            <v>101.93</v>
          </cell>
        </row>
        <row r="317">
          <cell r="B317">
            <v>5651</v>
          </cell>
          <cell r="C317" t="str">
            <v>SINAPI</v>
          </cell>
          <cell r="D317" t="str">
            <v>FORMA DE MADEIRA COMUM PARA FUNDACOES</v>
          </cell>
          <cell r="F317" t="str">
            <v>M²</v>
          </cell>
          <cell r="J317">
            <v>29.01</v>
          </cell>
        </row>
        <row r="318">
          <cell r="B318">
            <v>100104</v>
          </cell>
          <cell r="C318" t="str">
            <v>CPOS</v>
          </cell>
          <cell r="D318" t="str">
            <v xml:space="preserve"> Armadura em barra de aço CA-50 (A ou B) fyk= 500 MPa </v>
          </cell>
          <cell r="F318" t="str">
            <v>KG</v>
          </cell>
          <cell r="J318">
            <v>4.99</v>
          </cell>
        </row>
        <row r="319">
          <cell r="B319">
            <v>94964</v>
          </cell>
          <cell r="C319" t="str">
            <v>SINAPI</v>
          </cell>
          <cell r="D319" t="str">
            <v>CONCRETO FCK = 20MPA, TRAÇO 1:2,7:3 (CIMENTO/ AREIA MÉDIA/ BRITA 1) PREPARO MECÂNICO COM BETONEIRA 400 L. AF_07/2016</v>
          </cell>
          <cell r="F319" t="str">
            <v>M³</v>
          </cell>
          <cell r="J319">
            <v>300.06</v>
          </cell>
        </row>
        <row r="320">
          <cell r="B320" t="str">
            <v>5968</v>
          </cell>
          <cell r="C320" t="str">
            <v>SINAPI</v>
          </cell>
          <cell r="D320" t="str">
            <v>IMPERMEABILIZACAO DE SUPERFICIE COM ARGAMASSA DE CIMENTO E AREIA A), TRACO 1:3, COM ADITIVO IMPERMEABILIZANTE, E=2CM.(MEDI</v>
          </cell>
          <cell r="F320" t="str">
            <v>M²</v>
          </cell>
          <cell r="J320">
            <v>36.950000000000003</v>
          </cell>
        </row>
        <row r="321">
          <cell r="B321" t="str">
            <v>73968/001</v>
          </cell>
          <cell r="C321" t="str">
            <v>SINAPI</v>
          </cell>
          <cell r="D321" t="str">
            <v>MANTA IMPERMEABILIZANTE A BASE DE ASFALTO - FORNECIMENTO E INSTALACAO</v>
          </cell>
          <cell r="F321" t="str">
            <v>M²</v>
          </cell>
          <cell r="J321">
            <v>49.92</v>
          </cell>
        </row>
        <row r="322">
          <cell r="B322" t="str">
            <v xml:space="preserve">73964/006 </v>
          </cell>
          <cell r="C322" t="str">
            <v>SINAPI</v>
          </cell>
          <cell r="D322" t="str">
            <v xml:space="preserve">REATERRO DE VALA COM COMPACTAÇÃO MANUAL </v>
          </cell>
          <cell r="F322" t="str">
            <v>M³</v>
          </cell>
          <cell r="J322">
            <v>49.62</v>
          </cell>
        </row>
        <row r="323">
          <cell r="B323" t="str">
            <v>88036</v>
          </cell>
          <cell r="C323" t="str">
            <v>SINAPI</v>
          </cell>
          <cell r="D323" t="str">
            <v>TRANSPORTE HORIZONTAL, MASSA/GRANEL, JERICA 90L, 30M. AF_06/2014</v>
          </cell>
          <cell r="F323" t="str">
            <v>M³</v>
          </cell>
          <cell r="J323" t="str">
            <v>28,69</v>
          </cell>
        </row>
        <row r="324">
          <cell r="B324">
            <v>87467</v>
          </cell>
          <cell r="C324" t="str">
            <v>SINAPI</v>
          </cell>
          <cell r="D324" t="str">
            <v>ALVENARIA DE VEDAÇÃO DE BLOCOS VAZADOS DE CONCRETO DE 14X19X39CM (ESPESSURA 14CM) DE PAREDES COM ÁREA LÍQUIDA MAIOR OU IGUAL A 6M² COM VÃOS E ARGAMASSA DE ASSENTAMENTO COM PREPARO EM BETONEIRA. AF_06/2014</v>
          </cell>
          <cell r="F324" t="str">
            <v>M²</v>
          </cell>
          <cell r="J324">
            <v>53.5</v>
          </cell>
        </row>
        <row r="325">
          <cell r="B325">
            <v>93205</v>
          </cell>
          <cell r="C325" t="str">
            <v>SINAPI</v>
          </cell>
          <cell r="D325" t="str">
            <v>CINTA DE AMARRAÇÃO DE ALVENARIA MOLDADA IN LOCO COM UTILIZAÇÃO DE BLOCOS CANALETA. AF_03/2016</v>
          </cell>
          <cell r="F325" t="str">
            <v>M</v>
          </cell>
          <cell r="J325">
            <v>23.12</v>
          </cell>
        </row>
        <row r="326">
          <cell r="B326">
            <v>89995</v>
          </cell>
          <cell r="C326" t="str">
            <v>SINAPI</v>
          </cell>
          <cell r="D326" t="str">
            <v>GRAUTEAMENTO DE CINTA SUPERIOR OU DE VERGA EM ALVENARIA ESTRUTURAL. AF_01/2015</v>
          </cell>
          <cell r="F326" t="str">
            <v>M³</v>
          </cell>
          <cell r="J326">
            <v>553.45000000000005</v>
          </cell>
        </row>
        <row r="327">
          <cell r="B327" t="str">
            <v>17.05.420</v>
          </cell>
          <cell r="C327" t="str">
            <v>CPOS</v>
          </cell>
          <cell r="D327" t="str">
            <v>Peitoril em concreto simples</v>
          </cell>
          <cell r="F327" t="str">
            <v>M</v>
          </cell>
          <cell r="J327">
            <v>47.25</v>
          </cell>
        </row>
        <row r="328">
          <cell r="D328" t="str">
            <v>GRADIL E PORTÃO</v>
          </cell>
        </row>
        <row r="329">
          <cell r="B329" t="str">
            <v>16.01.058</v>
          </cell>
          <cell r="C329" t="str">
            <v>FDE</v>
          </cell>
          <cell r="D329" t="str">
            <v>GRADIL METALGRADE PINT ELETROSTATICA 62X132MM BARRA 25X2MM</v>
          </cell>
          <cell r="F329" t="str">
            <v>M²</v>
          </cell>
          <cell r="J329">
            <v>201.31055999999998</v>
          </cell>
        </row>
        <row r="330">
          <cell r="B330" t="str">
            <v>16.01.045</v>
          </cell>
          <cell r="C330" t="str">
            <v>FDE</v>
          </cell>
          <cell r="D330" t="str">
            <v>PORTÃO EM GRADIL ELETROFUNDIDO</v>
          </cell>
          <cell r="F330" t="str">
            <v>M²</v>
          </cell>
          <cell r="J330">
            <v>783.46639799999991</v>
          </cell>
        </row>
        <row r="333">
          <cell r="D333" t="str">
            <v>SERVIÇOS COMPLEMENTARES</v>
          </cell>
        </row>
        <row r="334">
          <cell r="B334" t="str">
            <v>74236/001</v>
          </cell>
          <cell r="C334" t="str">
            <v>SINAPI</v>
          </cell>
          <cell r="D334" t="str">
            <v>PLANTIO DE GRAMA BATATAIS EM PLACAS</v>
          </cell>
          <cell r="F334" t="str">
            <v>M²</v>
          </cell>
          <cell r="J334">
            <v>9.69</v>
          </cell>
        </row>
        <row r="335">
          <cell r="B335">
            <v>9537</v>
          </cell>
          <cell r="C335" t="str">
            <v>SINAPI</v>
          </cell>
          <cell r="D335" t="str">
            <v>LIMPEZA FINAL DA OBRA</v>
          </cell>
          <cell r="F335" t="str">
            <v>M²</v>
          </cell>
          <cell r="J335">
            <v>2.46</v>
          </cell>
        </row>
      </sheetData>
      <sheetData sheetId="1" refreshError="1"/>
      <sheetData sheetId="2">
        <row r="17">
          <cell r="F17">
            <v>0.03</v>
          </cell>
        </row>
        <row r="18">
          <cell r="F18">
            <v>8.0000000000000002E-3</v>
          </cell>
        </row>
        <row r="19">
          <cell r="F19">
            <v>9.7000000000000003E-3</v>
          </cell>
        </row>
        <row r="20">
          <cell r="F20">
            <v>9.4000000000000004E-3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view="pageBreakPreview" topLeftCell="A163" zoomScaleNormal="100" zoomScaleSheetLayoutView="100" workbookViewId="0">
      <selection activeCell="D178" sqref="D178"/>
    </sheetView>
  </sheetViews>
  <sheetFormatPr defaultRowHeight="12.75"/>
  <cols>
    <col min="1" max="1" width="5.85546875" style="76" customWidth="1"/>
    <col min="2" max="2" width="9.28515625" style="56" customWidth="1"/>
    <col min="3" max="3" width="9.140625" style="76" customWidth="1"/>
    <col min="4" max="4" width="67.42578125" style="87" customWidth="1"/>
    <col min="5" max="5" width="8.85546875" style="76" customWidth="1"/>
    <col min="6" max="6" width="9" style="81" customWidth="1"/>
    <col min="7" max="8" width="8.42578125" style="22" customWidth="1"/>
    <col min="9" max="9" width="12.5703125" style="23" customWidth="1"/>
    <col min="10" max="10" width="9.140625" style="5"/>
    <col min="11" max="11" width="9.140625" style="6"/>
    <col min="12" max="12" width="8.5703125" style="8" customWidth="1"/>
    <col min="13" max="13" width="30.7109375" style="8" customWidth="1"/>
    <col min="14" max="16384" width="9.140625" style="8"/>
  </cols>
  <sheetData>
    <row r="1" spans="1:11" s="292" customFormat="1">
      <c r="A1" s="286"/>
      <c r="B1" s="286"/>
      <c r="C1" s="286"/>
      <c r="D1" s="287"/>
      <c r="E1" s="288"/>
      <c r="F1" s="289"/>
      <c r="G1" s="290"/>
      <c r="H1" s="291"/>
    </row>
    <row r="2" spans="1:11" s="292" customFormat="1">
      <c r="A2" s="293" t="s">
        <v>165</v>
      </c>
      <c r="B2" s="294"/>
      <c r="C2" s="294"/>
      <c r="D2" s="295"/>
      <c r="E2" s="296"/>
      <c r="F2" s="297"/>
      <c r="G2" s="298"/>
      <c r="H2" s="299"/>
    </row>
    <row r="3" spans="1:11" s="292" customFormat="1">
      <c r="A3" s="293" t="s">
        <v>167</v>
      </c>
      <c r="B3" s="294"/>
      <c r="C3" s="294"/>
      <c r="D3" s="300"/>
      <c r="E3" s="296"/>
      <c r="F3" s="297"/>
      <c r="G3" s="298"/>
      <c r="H3" s="299"/>
    </row>
    <row r="4" spans="1:11" s="292" customFormat="1">
      <c r="A4" s="293" t="s">
        <v>166</v>
      </c>
      <c r="B4" s="294"/>
      <c r="C4" s="294"/>
      <c r="D4" s="300"/>
      <c r="E4" s="288"/>
      <c r="F4" s="297"/>
      <c r="G4" s="298"/>
      <c r="H4" s="299"/>
    </row>
    <row r="5" spans="1:11" s="292" customFormat="1">
      <c r="A5" s="398" t="str">
        <f>QCI!O9</f>
        <v>Intervençao  - Implantaçao e Modernizaçao de Infraestrutura Esportiva</v>
      </c>
      <c r="B5" s="301"/>
      <c r="C5" s="301"/>
      <c r="D5" s="300"/>
      <c r="E5" s="301"/>
      <c r="F5" s="297"/>
      <c r="G5" s="298"/>
      <c r="H5" s="299"/>
    </row>
    <row r="6" spans="1:11" s="292" customFormat="1">
      <c r="A6" s="319" t="s">
        <v>174</v>
      </c>
      <c r="B6" s="301"/>
      <c r="C6" s="301"/>
      <c r="D6" s="300"/>
      <c r="E6" s="301"/>
      <c r="F6" s="297"/>
      <c r="G6" s="298"/>
      <c r="H6" s="299"/>
    </row>
    <row r="7" spans="1:11" s="292" customFormat="1">
      <c r="A7" s="319" t="s">
        <v>354</v>
      </c>
      <c r="B7" s="301"/>
      <c r="C7" s="301"/>
      <c r="D7" s="300"/>
      <c r="E7" s="301"/>
      <c r="F7" s="297"/>
      <c r="G7" s="298"/>
      <c r="H7" s="299"/>
    </row>
    <row r="8" spans="1:11" s="292" customFormat="1" ht="15.75">
      <c r="A8" s="502" t="s">
        <v>39</v>
      </c>
      <c r="B8" s="502"/>
      <c r="C8" s="502"/>
      <c r="D8" s="502"/>
      <c r="E8" s="502"/>
      <c r="F8" s="502"/>
      <c r="G8" s="502"/>
      <c r="H8" s="502"/>
    </row>
    <row r="9" spans="1:11" s="318" customFormat="1">
      <c r="A9" s="314"/>
      <c r="B9" s="314"/>
      <c r="C9" s="314"/>
      <c r="D9" s="315"/>
      <c r="E9" s="314"/>
      <c r="F9" s="316"/>
      <c r="G9" s="317"/>
      <c r="H9" s="314"/>
    </row>
    <row r="10" spans="1:11" s="9" customFormat="1" ht="38.25">
      <c r="A10" s="88" t="s">
        <v>40</v>
      </c>
      <c r="B10" s="89" t="s">
        <v>41</v>
      </c>
      <c r="C10" s="88" t="s">
        <v>42</v>
      </c>
      <c r="D10" s="90" t="s">
        <v>43</v>
      </c>
      <c r="E10" s="88" t="s">
        <v>11</v>
      </c>
      <c r="F10" s="91" t="s">
        <v>1</v>
      </c>
      <c r="G10" s="88" t="s">
        <v>141</v>
      </c>
      <c r="H10" s="88" t="s">
        <v>142</v>
      </c>
      <c r="I10" s="88" t="s">
        <v>144</v>
      </c>
      <c r="K10" s="10"/>
    </row>
    <row r="11" spans="1:11">
      <c r="A11" s="27">
        <v>1</v>
      </c>
      <c r="B11" s="28"/>
      <c r="C11" s="27"/>
      <c r="D11" s="25" t="s">
        <v>3</v>
      </c>
      <c r="E11" s="29"/>
      <c r="F11" s="30"/>
      <c r="G11" s="31"/>
      <c r="H11" s="31"/>
      <c r="I11" s="32"/>
    </row>
    <row r="12" spans="1:11">
      <c r="A12" s="3" t="s">
        <v>4</v>
      </c>
      <c r="B12" s="33" t="str">
        <f>'[2]Plan Tron'!B8</f>
        <v>011711</v>
      </c>
      <c r="C12" s="279" t="str">
        <f>'[2]Plan Tron'!C8</f>
        <v>CPOS</v>
      </c>
      <c r="D12" s="280" t="str">
        <f>UPPER('[2]Plan Tron'!D8)</f>
        <v>PROJETO EXECUTIVO DE INSTALAÇÕES ELÉTRICAS EM FORMATO A1</v>
      </c>
      <c r="E12" s="279" t="str">
        <f>'[2]Plan Tron'!F8</f>
        <v>UN.</v>
      </c>
      <c r="F12" s="4">
        <f>'[1]Quant Salão'!$D$8</f>
        <v>2</v>
      </c>
      <c r="G12" s="34">
        <f>'[2]Plan Tron'!J8</f>
        <v>1279.1300000000001</v>
      </c>
      <c r="H12" s="34">
        <f>G12*(1+$E$186)</f>
        <v>1651.014819652233</v>
      </c>
      <c r="I12" s="35">
        <f>ROUND(H12*F12,2)</f>
        <v>3302.03</v>
      </c>
    </row>
    <row r="13" spans="1:11" s="5" customFormat="1" ht="25.5">
      <c r="A13" s="3" t="s">
        <v>6</v>
      </c>
      <c r="B13" s="33" t="str">
        <f>'[2]Plan Tron'!B12</f>
        <v>74077/002</v>
      </c>
      <c r="C13" s="279" t="str">
        <f>'[2]Plan Tron'!C12</f>
        <v>SINAPI</v>
      </c>
      <c r="D13" s="280" t="str">
        <f>UPPER('[2]Plan Tron'!D12)</f>
        <v>LOCACAO CONVENCIONAL DE OBRA, ATRAVÉS DE GABARITO DE TABUAS CORRIDAS PONTALETADAS, COM REAPROVEITAMENTO DE 10 VEZES.</v>
      </c>
      <c r="E13" s="279" t="str">
        <f>'[2]Plan Tron'!F12</f>
        <v>M²</v>
      </c>
      <c r="F13" s="4">
        <f>'[1]Quant Salão'!$D$11</f>
        <v>231.04</v>
      </c>
      <c r="G13" s="34">
        <f>'[2]Plan Tron'!J12</f>
        <v>4.1100000000000003</v>
      </c>
      <c r="H13" s="34">
        <f>G13*(1+$E$186)</f>
        <v>5.3049110792262537</v>
      </c>
      <c r="I13" s="35">
        <f t="shared" ref="I13:I58" si="0">ROUND(H13*F13,2)</f>
        <v>1225.6500000000001</v>
      </c>
      <c r="K13" s="6"/>
    </row>
    <row r="14" spans="1:11" s="5" customFormat="1">
      <c r="A14" s="3" t="s">
        <v>7</v>
      </c>
      <c r="B14" s="33" t="str">
        <f>'[2]Plan Tron'!B16</f>
        <v>73948/016</v>
      </c>
      <c r="C14" s="279" t="str">
        <f>'[2]Plan Tron'!C16</f>
        <v>SINAPI</v>
      </c>
      <c r="D14" s="280" t="str">
        <f>UPPER('[2]Plan Tron'!D16)</f>
        <v xml:space="preserve">LIMPEZA MANUAL DO TERRENO (C/ RASPAGEM SUPERFICIAL) </v>
      </c>
      <c r="E14" s="279" t="str">
        <f>'[2]Plan Tron'!F16</f>
        <v>M²</v>
      </c>
      <c r="F14" s="4">
        <f>'[1]Quant Salão'!$D$12</f>
        <v>231.04</v>
      </c>
      <c r="G14" s="34">
        <f>'[2]Plan Tron'!J16</f>
        <v>4.13</v>
      </c>
      <c r="H14" s="34">
        <f>G14*(1+$E$186)</f>
        <v>5.3307257316799088</v>
      </c>
      <c r="I14" s="35">
        <f t="shared" si="0"/>
        <v>1231.6099999999999</v>
      </c>
      <c r="K14" s="6"/>
    </row>
    <row r="15" spans="1:11" s="5" customFormat="1">
      <c r="A15" s="3" t="s">
        <v>8</v>
      </c>
      <c r="B15" s="33" t="str">
        <f>'[2]Plan Tron'!B20</f>
        <v>88036</v>
      </c>
      <c r="C15" s="279" t="str">
        <f>'[2]Plan Tron'!C20</f>
        <v>SINAPI</v>
      </c>
      <c r="D15" s="280" t="str">
        <f>UPPER('[2]Plan Tron'!D20)</f>
        <v>TRANSPORTE HORIZONTAL, MASSA/GRANEL, JERICA 90L, 30M. AF_06/2014</v>
      </c>
      <c r="E15" s="279" t="str">
        <f>'[2]Plan Tron'!F20</f>
        <v>M³</v>
      </c>
      <c r="F15" s="4">
        <f>'[1]Quant Salão'!$D$13</f>
        <v>26.569599999999998</v>
      </c>
      <c r="G15" s="34">
        <f>'[2]Plan Tron'!J20</f>
        <v>28.69</v>
      </c>
      <c r="H15" s="34">
        <f>G15*(1+$E$186)</f>
        <v>37.031118944769148</v>
      </c>
      <c r="I15" s="35">
        <f t="shared" si="0"/>
        <v>983.9</v>
      </c>
      <c r="K15" s="6"/>
    </row>
    <row r="16" spans="1:11" s="5" customFormat="1">
      <c r="A16" s="20"/>
      <c r="B16" s="36"/>
      <c r="C16" s="20"/>
      <c r="D16" s="16" t="s">
        <v>44</v>
      </c>
      <c r="E16" s="17">
        <f>A11</f>
        <v>1</v>
      </c>
      <c r="F16" s="4"/>
      <c r="G16" s="37"/>
      <c r="H16" s="37"/>
      <c r="I16" s="38">
        <f>SUM(I12:I15)</f>
        <v>6743.19</v>
      </c>
      <c r="K16" s="15"/>
    </row>
    <row r="17" spans="1:11" s="5" customFormat="1">
      <c r="A17" s="21"/>
      <c r="B17" s="82"/>
      <c r="C17" s="21"/>
      <c r="D17" s="83"/>
      <c r="E17" s="21"/>
      <c r="F17" s="7"/>
      <c r="G17" s="39"/>
      <c r="H17" s="39"/>
      <c r="I17" s="40"/>
      <c r="K17" s="15"/>
    </row>
    <row r="18" spans="1:11" s="5" customFormat="1">
      <c r="A18" s="14">
        <v>2</v>
      </c>
      <c r="B18" s="43"/>
      <c r="C18" s="281"/>
      <c r="D18" s="282" t="str">
        <f>UPPER('[2]Plan Tron'!D31)</f>
        <v>INFRA ESTRUTURA</v>
      </c>
      <c r="E18" s="281"/>
      <c r="F18" s="283"/>
      <c r="G18" s="44"/>
      <c r="H18" s="44"/>
      <c r="I18" s="45"/>
      <c r="K18" s="15"/>
    </row>
    <row r="19" spans="1:11" s="5" customFormat="1" ht="38.25">
      <c r="A19" s="3" t="s">
        <v>12</v>
      </c>
      <c r="B19" s="33" t="str">
        <f>'[2]Plan Tron'!B32</f>
        <v>90877</v>
      </c>
      <c r="C19" s="279" t="str">
        <f>'[2]Plan Tron'!C32</f>
        <v>SINAPI</v>
      </c>
      <c r="D19" s="280" t="str">
        <f>UPPER('[2]Plan Tron'!D32)</f>
        <v>ESTACA ESCAVADA MECANICAMENTE, SEM FLUIDO ESTABILIZANTE, COM 25 CM DE DIÂMETRO, ATÉ 9 M DE COMPRIMENTO, CONCRETO LANÇADO POR CAMINHÃO BETONEIRA (EXCLUSIVE MOBILIZAÇÃO E DESMOBILIZAÇÃO). AF_02/2015</v>
      </c>
      <c r="E19" s="279" t="str">
        <f>'[2]Plan Tron'!F32</f>
        <v>M</v>
      </c>
      <c r="F19" s="4">
        <f>'[1]Quant Salão'!$D$17</f>
        <v>145</v>
      </c>
      <c r="G19" s="34">
        <f>'[2]Plan Tron'!J32</f>
        <v>38.69</v>
      </c>
      <c r="H19" s="34">
        <f t="shared" ref="H19:H30" si="1">G19*(1+$E$186)</f>
        <v>49.93844517159701</v>
      </c>
      <c r="I19" s="35">
        <f t="shared" si="0"/>
        <v>7241.07</v>
      </c>
      <c r="K19" s="15"/>
    </row>
    <row r="20" spans="1:11" s="5" customFormat="1" ht="15.75" customHeight="1">
      <c r="A20" s="3" t="s">
        <v>175</v>
      </c>
      <c r="B20" s="33" t="str">
        <f>'[2]Plan Tron'!B33</f>
        <v>93358</v>
      </c>
      <c r="C20" s="279" t="str">
        <f>'[2]Plan Tron'!C33</f>
        <v>SINAPI</v>
      </c>
      <c r="D20" s="280" t="str">
        <f>UPPER('[2]Plan Tron'!D33)</f>
        <v>ESCAVAÇÃO MANUAL DE VALAS. AF_03/2016</v>
      </c>
      <c r="E20" s="279" t="str">
        <f>'[2]Plan Tron'!F33</f>
        <v>M³</v>
      </c>
      <c r="F20" s="4">
        <f>'[1]Quant Salão'!$D$18</f>
        <v>39.271100000000004</v>
      </c>
      <c r="G20" s="34">
        <f>'[2]Plan Tron'!J33</f>
        <v>65.430000000000007</v>
      </c>
      <c r="H20" s="34">
        <f t="shared" si="1"/>
        <v>84.45263550213474</v>
      </c>
      <c r="I20" s="35">
        <f t="shared" si="0"/>
        <v>3316.55</v>
      </c>
      <c r="K20" s="15"/>
    </row>
    <row r="21" spans="1:11" s="5" customFormat="1" ht="25.5">
      <c r="A21" s="3" t="s">
        <v>13</v>
      </c>
      <c r="B21" s="33" t="str">
        <f>'[2]Plan Tron'!B34</f>
        <v>94098</v>
      </c>
      <c r="C21" s="279" t="str">
        <f>'[2]Plan Tron'!C34</f>
        <v>SINAPI</v>
      </c>
      <c r="D21" s="280" t="str">
        <f>UPPER('[2]Plan Tron'!D34)</f>
        <v>PREPARO DE FUNDO DE VALA COM LARGURA MENOR QUE 1,5 M, EM LOCAL COM NÍVEL ALTO DE INTERFERÊNCIA. AF_06/2016</v>
      </c>
      <c r="E21" s="279" t="str">
        <f>'[2]Plan Tron'!F34</f>
        <v>M²</v>
      </c>
      <c r="F21" s="4">
        <f>'[1]Quant Salão'!$D$19</f>
        <v>48.908000000000001</v>
      </c>
      <c r="G21" s="34">
        <f>'[2]Plan Tron'!J34</f>
        <v>5.53</v>
      </c>
      <c r="H21" s="34">
        <f t="shared" si="1"/>
        <v>7.1377514034358107</v>
      </c>
      <c r="I21" s="35">
        <f t="shared" si="0"/>
        <v>349.09</v>
      </c>
      <c r="K21" s="15"/>
    </row>
    <row r="22" spans="1:11" s="5" customFormat="1">
      <c r="A22" s="3" t="s">
        <v>14</v>
      </c>
      <c r="B22" s="33" t="str">
        <f>'[2]Plan Tron'!B35</f>
        <v>111804</v>
      </c>
      <c r="C22" s="279" t="str">
        <f>'[2]Plan Tron'!C35</f>
        <v>CPOS</v>
      </c>
      <c r="D22" s="280" t="str">
        <f>UPPER('[2]Plan Tron'!D35)</f>
        <v xml:space="preserve"> LASTRO DE PEDRA BRITADA </v>
      </c>
      <c r="E22" s="279" t="str">
        <f>'[2]Plan Tron'!F35</f>
        <v>M³</v>
      </c>
      <c r="F22" s="4">
        <f>'[1]Quant Salão'!$D$20</f>
        <v>2.4454000000000002</v>
      </c>
      <c r="G22" s="34">
        <f>'[2]Plan Tron'!J35</f>
        <v>101.93</v>
      </c>
      <c r="H22" s="34">
        <f t="shared" si="1"/>
        <v>131.56437623005644</v>
      </c>
      <c r="I22" s="35">
        <f t="shared" si="0"/>
        <v>321.73</v>
      </c>
      <c r="K22" s="15"/>
    </row>
    <row r="23" spans="1:11" s="5" customFormat="1">
      <c r="A23" s="3" t="s">
        <v>15</v>
      </c>
      <c r="B23" s="33">
        <f>'[2]Plan Tron'!B36</f>
        <v>5651</v>
      </c>
      <c r="C23" s="279" t="str">
        <f>'[2]Plan Tron'!C36</f>
        <v>SINAPI</v>
      </c>
      <c r="D23" s="280" t="str">
        <f>UPPER('[2]Plan Tron'!D36)</f>
        <v>FORMA DE MADEIRA COMUM PARA FUNDACOES</v>
      </c>
      <c r="E23" s="279" t="str">
        <f>'[2]Plan Tron'!F36</f>
        <v>M²</v>
      </c>
      <c r="F23" s="4">
        <f>'[1]Quant Salão'!$D$21</f>
        <v>74.201999999999998</v>
      </c>
      <c r="G23" s="34">
        <f>'[2]Plan Tron'!J36</f>
        <v>29.01</v>
      </c>
      <c r="H23" s="34">
        <f t="shared" si="1"/>
        <v>37.444153384027643</v>
      </c>
      <c r="I23" s="35">
        <f t="shared" si="0"/>
        <v>2778.43</v>
      </c>
      <c r="K23" s="15"/>
    </row>
    <row r="24" spans="1:11" s="5" customFormat="1">
      <c r="A24" s="3" t="s">
        <v>16</v>
      </c>
      <c r="B24" s="33">
        <f>'[2]Plan Tron'!B37</f>
        <v>100104</v>
      </c>
      <c r="C24" s="279" t="str">
        <f>'[2]Plan Tron'!C37</f>
        <v>CPOS</v>
      </c>
      <c r="D24" s="280" t="str">
        <f>UPPER('[2]Plan Tron'!D37)</f>
        <v xml:space="preserve"> ARMADURA EM BARRA DE AÇO CA-50 (A OU B) FYK= 500 MPA </v>
      </c>
      <c r="E24" s="279" t="str">
        <f>'[2]Plan Tron'!F37</f>
        <v>KG</v>
      </c>
      <c r="F24" s="4">
        <f>('[1]Quant Salão'!$D$22)</f>
        <v>690.38099999999997</v>
      </c>
      <c r="G24" s="34">
        <f>'[2]Plan Tron'!J37</f>
        <v>4.99</v>
      </c>
      <c r="H24" s="34">
        <f t="shared" si="1"/>
        <v>6.440755787187106</v>
      </c>
      <c r="I24" s="35">
        <f t="shared" si="0"/>
        <v>4446.58</v>
      </c>
      <c r="K24" s="15"/>
    </row>
    <row r="25" spans="1:11" s="5" customFormat="1" ht="25.5">
      <c r="A25" s="3" t="s">
        <v>17</v>
      </c>
      <c r="B25" s="33">
        <f>'[2]Plan Tron'!B38</f>
        <v>94964</v>
      </c>
      <c r="C25" s="279" t="str">
        <f>'[2]Plan Tron'!C38</f>
        <v>SINAPI</v>
      </c>
      <c r="D25" s="280" t="str">
        <f>UPPER('[2]Plan Tron'!D38)</f>
        <v>CONCRETO FCK = 20MPA, TRAÇO 1:2,7:3 (CIMENTO/ AREIA MÉDIA/ BRITA 1) PREPARO MECÂNICO COM BETONEIRA 400 L. AF_07/2016</v>
      </c>
      <c r="E25" s="279" t="str">
        <f>'[2]Plan Tron'!F38</f>
        <v>M³</v>
      </c>
      <c r="F25" s="4">
        <f>'[1]Quant Salão'!$D$23</f>
        <v>17.8942625</v>
      </c>
      <c r="G25" s="34">
        <f>'[2]Plan Tron'!J38</f>
        <v>300.06</v>
      </c>
      <c r="H25" s="34">
        <f t="shared" si="1"/>
        <v>387.29723076219699</v>
      </c>
      <c r="I25" s="35">
        <f t="shared" si="0"/>
        <v>6930.4</v>
      </c>
      <c r="K25" s="15"/>
    </row>
    <row r="26" spans="1:11" s="5" customFormat="1" ht="25.5">
      <c r="A26" s="3" t="s">
        <v>208</v>
      </c>
      <c r="B26" s="33" t="str">
        <f>'[2]Plan Tron'!B39</f>
        <v>95474</v>
      </c>
      <c r="C26" s="279" t="str">
        <f>'[2]Plan Tron'!C39</f>
        <v>SINAPI</v>
      </c>
      <c r="D26" s="280" t="str">
        <f>UPPER('[2]Plan Tron'!D39)</f>
        <v>ALVENARIA DE EMBASAMENTO EM TIJOLOS CERAMICOS MACICOS 5X10X20CM, ASSENTADO COM ARGAMASSA TRACO 1:2:8 (CIMENTO, CAL E AREIA)</v>
      </c>
      <c r="E26" s="279" t="str">
        <f>'[2]Plan Tron'!F39</f>
        <v>M³</v>
      </c>
      <c r="F26" s="4">
        <f>'[1]Quant Salão'!$D$24</f>
        <v>2.9868000000000006</v>
      </c>
      <c r="G26" s="34">
        <f>'[2]Plan Tron'!J39</f>
        <v>554</v>
      </c>
      <c r="H26" s="34">
        <f t="shared" si="1"/>
        <v>715.06587296626378</v>
      </c>
      <c r="I26" s="35">
        <f t="shared" si="0"/>
        <v>2135.7600000000002</v>
      </c>
      <c r="K26" s="15"/>
    </row>
    <row r="27" spans="1:11" s="5" customFormat="1" ht="25.5">
      <c r="A27" s="3" t="s">
        <v>209</v>
      </c>
      <c r="B27" s="33" t="str">
        <f>'[2]Plan Tron'!B40</f>
        <v>5968</v>
      </c>
      <c r="C27" s="279" t="str">
        <f>'[2]Plan Tron'!C40</f>
        <v>SINAPI</v>
      </c>
      <c r="D27" s="280" t="str">
        <f>UPPER('[2]Plan Tron'!D40)</f>
        <v>IMPERMEABILIZACAO DE SUPERFICIE COM ARGAMASSA DE CIMENTO E AREIA A), TRACO 1:3, COM ADITIVO IMPERMEABILIZANTE, E=2CM.(MEDI</v>
      </c>
      <c r="E27" s="279" t="str">
        <f>'[2]Plan Tron'!F40</f>
        <v>M²</v>
      </c>
      <c r="F27" s="4">
        <f>'[1]Quant Salão'!$D$25</f>
        <v>82.137000000000015</v>
      </c>
      <c r="G27" s="34">
        <f>'[2]Plan Tron'!J40</f>
        <v>36.950000000000003</v>
      </c>
      <c r="H27" s="34">
        <f t="shared" si="1"/>
        <v>47.692570408128972</v>
      </c>
      <c r="I27" s="35">
        <f t="shared" si="0"/>
        <v>3917.32</v>
      </c>
      <c r="K27" s="15"/>
    </row>
    <row r="28" spans="1:11" s="5" customFormat="1">
      <c r="A28" s="3" t="s">
        <v>210</v>
      </c>
      <c r="B28" s="33" t="str">
        <f>'[2]Plan Tron'!B41</f>
        <v>73968/001</v>
      </c>
      <c r="C28" s="279" t="str">
        <f>'[2]Plan Tron'!C41</f>
        <v>SINAPI</v>
      </c>
      <c r="D28" s="280" t="str">
        <f>UPPER('[2]Plan Tron'!D41)</f>
        <v>MANTA IMPERMEABILIZANTE A BASE DE ASFALTO - FORNECIMENTO E INSTALACAO</v>
      </c>
      <c r="E28" s="279" t="str">
        <f>'[2]Plan Tron'!F41</f>
        <v>M²</v>
      </c>
      <c r="F28" s="4">
        <f>'[1]Quant Salão'!$D$26</f>
        <v>82.137000000000015</v>
      </c>
      <c r="G28" s="34">
        <f>'[2]Plan Tron'!J41</f>
        <v>49.92</v>
      </c>
      <c r="H28" s="34">
        <f t="shared" si="1"/>
        <v>64.43337252432471</v>
      </c>
      <c r="I28" s="35">
        <f t="shared" si="0"/>
        <v>5292.36</v>
      </c>
      <c r="K28" s="15"/>
    </row>
    <row r="29" spans="1:11" s="5" customFormat="1">
      <c r="A29" s="3" t="s">
        <v>18</v>
      </c>
      <c r="B29" s="33" t="str">
        <f>'[2]Plan Tron'!B42</f>
        <v xml:space="preserve">73964/006 </v>
      </c>
      <c r="C29" s="279" t="str">
        <f>'[2]Plan Tron'!C42</f>
        <v>SINAPI</v>
      </c>
      <c r="D29" s="280" t="str">
        <f>UPPER('[2]Plan Tron'!D42)</f>
        <v xml:space="preserve">REATERRO DE VALA COM COMPACTAÇÃO MANUAL </v>
      </c>
      <c r="E29" s="279" t="str">
        <f>'[2]Plan Tron'!F42</f>
        <v>M³</v>
      </c>
      <c r="F29" s="4">
        <f>'[1]Quant Salão'!$D$27</f>
        <v>15.944637500000006</v>
      </c>
      <c r="G29" s="34">
        <f>'[2]Plan Tron'!J42</f>
        <v>49.62</v>
      </c>
      <c r="H29" s="34">
        <f t="shared" si="1"/>
        <v>64.046152737519876</v>
      </c>
      <c r="I29" s="35">
        <f t="shared" si="0"/>
        <v>1021.19</v>
      </c>
      <c r="K29" s="15"/>
    </row>
    <row r="30" spans="1:11" s="5" customFormat="1">
      <c r="A30" s="3" t="s">
        <v>211</v>
      </c>
      <c r="B30" s="33" t="str">
        <f>'[2]Plan Tron'!B43</f>
        <v>88036</v>
      </c>
      <c r="C30" s="279" t="str">
        <f>'[2]Plan Tron'!C43</f>
        <v>SINAPI</v>
      </c>
      <c r="D30" s="280" t="str">
        <f>UPPER('[2]Plan Tron'!D43)</f>
        <v>TRANSPORTE HORIZONTAL, MASSA/GRANEL, JERICA 90L, 30M. AF_06/2014</v>
      </c>
      <c r="E30" s="279" t="str">
        <f>'[2]Plan Tron'!F43</f>
        <v>M³</v>
      </c>
      <c r="F30" s="4">
        <f>'[1]Quant Salão'!$D$28</f>
        <v>39.572682499999999</v>
      </c>
      <c r="G30" s="34" t="str">
        <f>'[2]Plan Tron'!J43</f>
        <v>28,69</v>
      </c>
      <c r="H30" s="34">
        <f t="shared" si="1"/>
        <v>37.031118944769148</v>
      </c>
      <c r="I30" s="35">
        <f t="shared" si="0"/>
        <v>1465.42</v>
      </c>
      <c r="K30" s="15"/>
    </row>
    <row r="31" spans="1:11" s="5" customFormat="1">
      <c r="A31" s="20"/>
      <c r="B31" s="36"/>
      <c r="C31" s="20"/>
      <c r="D31" s="16" t="s">
        <v>44</v>
      </c>
      <c r="E31" s="17">
        <f>A18</f>
        <v>2</v>
      </c>
      <c r="F31" s="4"/>
      <c r="G31" s="37"/>
      <c r="H31" s="37"/>
      <c r="I31" s="38">
        <f>SUM(I19:I30)</f>
        <v>39215.9</v>
      </c>
      <c r="K31" s="15"/>
    </row>
    <row r="32" spans="1:11" s="5" customFormat="1">
      <c r="A32" s="21"/>
      <c r="B32" s="82"/>
      <c r="C32" s="21"/>
      <c r="D32" s="83"/>
      <c r="E32" s="21"/>
      <c r="F32" s="7"/>
      <c r="G32" s="39"/>
      <c r="H32" s="39"/>
      <c r="I32" s="40"/>
      <c r="K32" s="15"/>
    </row>
    <row r="33" spans="1:11" s="5" customFormat="1">
      <c r="A33" s="14">
        <v>3</v>
      </c>
      <c r="B33" s="43"/>
      <c r="C33" s="281"/>
      <c r="D33" s="282" t="str">
        <f>UPPER('[2]Plan Tron'!D46)</f>
        <v>SUPERESTRUTURA</v>
      </c>
      <c r="E33" s="281"/>
      <c r="F33" s="283"/>
      <c r="G33" s="44"/>
      <c r="H33" s="44"/>
      <c r="I33" s="45"/>
      <c r="K33" s="15"/>
    </row>
    <row r="34" spans="1:11" s="5" customFormat="1" ht="25.5">
      <c r="A34" s="3" t="s">
        <v>19</v>
      </c>
      <c r="B34" s="33" t="str">
        <f>'[2]Plan Tron'!B47</f>
        <v xml:space="preserve">92265 </v>
      </c>
      <c r="C34" s="279" t="str">
        <f>'[2]Plan Tron'!C47</f>
        <v>SINAPI</v>
      </c>
      <c r="D34" s="280" t="str">
        <f>UPPER('[2]Plan Tron'!D47)</f>
        <v>FABRICAÇÃO DE FÔRMA PARA VIGAS, EM CHAPA DE MADEIRA COMPENSADA RESINADA, E = 17 MM. AF_12/2015</v>
      </c>
      <c r="E34" s="279" t="str">
        <f>'[2]Plan Tron'!F47</f>
        <v>M²</v>
      </c>
      <c r="F34" s="4">
        <f>'[1]Quant Salão'!$D$32</f>
        <v>108.37049999999999</v>
      </c>
      <c r="G34" s="34">
        <f>'[2]Plan Tron'!J47</f>
        <v>61.61</v>
      </c>
      <c r="H34" s="34">
        <f>G34*(1+$E$186)</f>
        <v>79.522036883486479</v>
      </c>
      <c r="I34" s="35">
        <f t="shared" si="0"/>
        <v>8617.84</v>
      </c>
      <c r="K34" s="6"/>
    </row>
    <row r="35" spans="1:11" s="5" customFormat="1">
      <c r="A35" s="3" t="s">
        <v>20</v>
      </c>
      <c r="B35" s="33" t="str">
        <f>'[2]Plan Tron'!B48</f>
        <v>100104</v>
      </c>
      <c r="C35" s="279" t="str">
        <f>'[2]Plan Tron'!C48</f>
        <v>CPOS</v>
      </c>
      <c r="D35" s="280" t="str">
        <f>UPPER('[2]Plan Tron'!D48)</f>
        <v xml:space="preserve"> ARMADURA EM BARRA DE AÇO CA-50 (A OU B) FYK= 500 MPA </v>
      </c>
      <c r="E35" s="279" t="str">
        <f>'[2]Plan Tron'!F48</f>
        <v>KG</v>
      </c>
      <c r="F35" s="4">
        <f>('[1]Quant Salão'!$D$33)</f>
        <v>573.29369999999994</v>
      </c>
      <c r="G35" s="34">
        <f>'[2]Plan Tron'!J48</f>
        <v>4.99</v>
      </c>
      <c r="H35" s="34">
        <f>G35*(1+$E$186)</f>
        <v>6.440755787187106</v>
      </c>
      <c r="I35" s="35">
        <f t="shared" si="0"/>
        <v>3692.44</v>
      </c>
      <c r="K35" s="6"/>
    </row>
    <row r="36" spans="1:11" s="5" customFormat="1" ht="25.5">
      <c r="A36" s="3" t="s">
        <v>21</v>
      </c>
      <c r="B36" s="33">
        <f>'[2]Plan Tron'!B49</f>
        <v>94964</v>
      </c>
      <c r="C36" s="279" t="str">
        <f>'[2]Plan Tron'!C49</f>
        <v>SINAPI</v>
      </c>
      <c r="D36" s="280" t="str">
        <f>UPPER('[2]Plan Tron'!D49)</f>
        <v>CONCRETO FCK = 20MPA, TRAÇO 1:2,7:3 (CIMENTO/ AREIA MÉDIA/ BRITA 1) PREPARO MECÂNICO COM BETONEIRA 400 L. AF_07/2016</v>
      </c>
      <c r="E36" s="279" t="str">
        <f>'[2]Plan Tron'!F49</f>
        <v>M³</v>
      </c>
      <c r="F36" s="4">
        <f>'[1]Quant Salão'!$D$34</f>
        <v>6.444</v>
      </c>
      <c r="G36" s="34">
        <f>'[2]Plan Tron'!J49</f>
        <v>300.06</v>
      </c>
      <c r="H36" s="34">
        <f>G36*(1+$E$186)</f>
        <v>387.29723076219699</v>
      </c>
      <c r="I36" s="35">
        <f t="shared" si="0"/>
        <v>2495.7399999999998</v>
      </c>
      <c r="K36" s="15"/>
    </row>
    <row r="37" spans="1:11" s="5" customFormat="1" ht="38.25">
      <c r="A37" s="3" t="s">
        <v>212</v>
      </c>
      <c r="B37" s="33" t="str">
        <f>'[2]Plan Tron'!B50</f>
        <v>74141/002</v>
      </c>
      <c r="C37" s="279" t="str">
        <f>'[2]Plan Tron'!C50</f>
        <v>SINAPI</v>
      </c>
      <c r="D37" s="280" t="str">
        <f>UPPER('[2]Plan Tron'!D50)</f>
        <v>LAJE PRE-MOLD BETA 12 P/3,5KN/M2 VAO 4,1M INCL VIGOTAS TIJOLOS ARMADURA NEGATIVA CAPEAMENTO 3CM CONCRETO 15MPA ESCORAMENTO MATERIAIS E MAO DE OBRA</v>
      </c>
      <c r="E37" s="279" t="str">
        <f>'[2]Plan Tron'!F50</f>
        <v>M²</v>
      </c>
      <c r="F37" s="4">
        <f>'[1]Quant Salão'!$D$35</f>
        <v>27.580800000000004</v>
      </c>
      <c r="G37" s="34">
        <f>'[2]Plan Tron'!J50</f>
        <v>77</v>
      </c>
      <c r="H37" s="34">
        <f>G37*(1+$E$186)</f>
        <v>99.386411946574569</v>
      </c>
      <c r="I37" s="35">
        <f t="shared" si="0"/>
        <v>2741.16</v>
      </c>
      <c r="K37" s="6"/>
    </row>
    <row r="38" spans="1:11" s="5" customFormat="1" ht="25.5">
      <c r="A38" s="3" t="s">
        <v>213</v>
      </c>
      <c r="B38" s="33" t="str">
        <f>'[2]Plan Tron'!B51</f>
        <v>73301</v>
      </c>
      <c r="C38" s="279" t="str">
        <f>'[2]Plan Tron'!C51</f>
        <v>SINAPI</v>
      </c>
      <c r="D38" s="280" t="str">
        <f>UPPER('[2]Plan Tron'!D51)</f>
        <v>ESCORAMENTO FORMAS ATE H = 3,30M, COM MADEIRA DE 3A QUALIDADE, NAO APARELHADA, APROVEITAMENTO TABUAS 3X E PRUMOS 4X.</v>
      </c>
      <c r="E38" s="279" t="str">
        <f>'[2]Plan Tron'!F51</f>
        <v>M³</v>
      </c>
      <c r="F38" s="4">
        <f>'[1]Quant Salão'!$D$36</f>
        <v>68.952000000000012</v>
      </c>
      <c r="G38" s="34">
        <f>'[2]Plan Tron'!J51</f>
        <v>9.89</v>
      </c>
      <c r="H38" s="34">
        <f>G38*(1+$E$186)</f>
        <v>12.765345638332761</v>
      </c>
      <c r="I38" s="35">
        <f t="shared" si="0"/>
        <v>880.2</v>
      </c>
      <c r="K38" s="15"/>
    </row>
    <row r="39" spans="1:11" s="5" customFormat="1">
      <c r="A39" s="20"/>
      <c r="B39" s="36"/>
      <c r="C39" s="20"/>
      <c r="D39" s="16" t="s">
        <v>44</v>
      </c>
      <c r="E39" s="17">
        <f>A33</f>
        <v>3</v>
      </c>
      <c r="F39" s="4"/>
      <c r="G39" s="37"/>
      <c r="H39" s="37"/>
      <c r="I39" s="38">
        <f>SUM(I34:I38)</f>
        <v>18427.38</v>
      </c>
      <c r="K39" s="15"/>
    </row>
    <row r="40" spans="1:11" s="5" customFormat="1">
      <c r="A40" s="21"/>
      <c r="B40" s="82"/>
      <c r="C40" s="21"/>
      <c r="D40" s="83"/>
      <c r="E40" s="21"/>
      <c r="F40" s="7"/>
      <c r="G40" s="39"/>
      <c r="H40" s="39"/>
      <c r="I40" s="40"/>
      <c r="K40" s="15"/>
    </row>
    <row r="41" spans="1:11" s="5" customFormat="1" ht="18" customHeight="1">
      <c r="A41" s="14">
        <v>4</v>
      </c>
      <c r="B41" s="43"/>
      <c r="C41" s="281"/>
      <c r="D41" s="282" t="str">
        <f>UPPER('[2]Plan Tron'!D54)</f>
        <v>PAREDES E PAINÉIS</v>
      </c>
      <c r="E41" s="281"/>
      <c r="F41" s="283"/>
      <c r="G41" s="44"/>
      <c r="H41" s="44"/>
      <c r="I41" s="45"/>
      <c r="K41" s="15"/>
    </row>
    <row r="42" spans="1:11" s="5" customFormat="1" ht="38.25">
      <c r="A42" s="3" t="s">
        <v>22</v>
      </c>
      <c r="B42" s="33">
        <f>'[2]Plan Tron'!B55</f>
        <v>87467</v>
      </c>
      <c r="C42" s="279" t="str">
        <f>'[2]Plan Tron'!C55</f>
        <v>SINAPI</v>
      </c>
      <c r="D42" s="280" t="str">
        <f>UPPER('[2]Plan Tron'!D55)</f>
        <v>ALVENARIA DE VEDAÇÃO DE BLOCOS VAZADOS DE CONCRETO DE 14X19X39CM (ESPESSURA 14CM) DE PAREDES COM ÁREA LÍQUIDA MAIOR OU IGUAL A 6M² COM VÃOS E ARGAMASSA DE ASSENTAMENTO COM PREPARO EM BETONEIRA. AF_06/2014</v>
      </c>
      <c r="E42" s="279" t="str">
        <f>'[2]Plan Tron'!F55</f>
        <v>M²</v>
      </c>
      <c r="F42" s="4">
        <f>'[1]Quant Salão'!$D$40</f>
        <v>108.82000000000001</v>
      </c>
      <c r="G42" s="34">
        <f>'[2]Plan Tron'!J55</f>
        <v>53.5</v>
      </c>
      <c r="H42" s="34">
        <f>G42*(1+$E$186)</f>
        <v>69.054195313529092</v>
      </c>
      <c r="I42" s="35">
        <f t="shared" si="0"/>
        <v>7514.48</v>
      </c>
      <c r="K42" s="15"/>
    </row>
    <row r="43" spans="1:11" s="5" customFormat="1" ht="25.5">
      <c r="A43" s="3" t="s">
        <v>23</v>
      </c>
      <c r="B43" s="33">
        <f>'[2]Plan Tron'!B56</f>
        <v>93205</v>
      </c>
      <c r="C43" s="279" t="str">
        <f>'[2]Plan Tron'!C56</f>
        <v>SINAPI</v>
      </c>
      <c r="D43" s="280" t="str">
        <f>UPPER('[2]Plan Tron'!D56)</f>
        <v>CINTA DE AMARRAÇÃO DE ALVENARIA MOLDADA IN LOCO COM UTILIZAÇÃO DE BLOCOS CANALETA. AF_03/2016</v>
      </c>
      <c r="E43" s="279" t="str">
        <f>'[2]Plan Tron'!F56</f>
        <v>M</v>
      </c>
      <c r="F43" s="4">
        <f>'[1]Quant Salão'!$D$41</f>
        <v>94.580000000000013</v>
      </c>
      <c r="G43" s="34">
        <f>'[2]Plan Tron'!J56</f>
        <v>23.12</v>
      </c>
      <c r="H43" s="34">
        <f>G43*(1+$E$186)</f>
        <v>29.841738236426028</v>
      </c>
      <c r="I43" s="35">
        <f t="shared" si="0"/>
        <v>2822.43</v>
      </c>
      <c r="K43" s="6"/>
    </row>
    <row r="44" spans="1:11" s="5" customFormat="1">
      <c r="A44" s="20"/>
      <c r="B44" s="36"/>
      <c r="C44" s="20"/>
      <c r="D44" s="16" t="s">
        <v>44</v>
      </c>
      <c r="E44" s="17">
        <f>A41</f>
        <v>4</v>
      </c>
      <c r="F44" s="4"/>
      <c r="G44" s="37"/>
      <c r="H44" s="37"/>
      <c r="I44" s="38">
        <f>SUM(I42:I43)</f>
        <v>10336.91</v>
      </c>
      <c r="K44" s="15"/>
    </row>
    <row r="45" spans="1:11" s="5" customFormat="1">
      <c r="A45" s="21"/>
      <c r="B45" s="82"/>
      <c r="C45" s="21"/>
      <c r="D45" s="83"/>
      <c r="E45" s="21"/>
      <c r="F45" s="7"/>
      <c r="G45" s="39"/>
      <c r="H45" s="39"/>
      <c r="I45" s="40"/>
      <c r="K45" s="15"/>
    </row>
    <row r="46" spans="1:11" s="12" customFormat="1">
      <c r="A46" s="14">
        <v>5</v>
      </c>
      <c r="B46" s="43"/>
      <c r="C46" s="281"/>
      <c r="D46" s="282" t="str">
        <f>UPPER('[2]Plan Tron'!D60)</f>
        <v>COBERTURA</v>
      </c>
      <c r="E46" s="281"/>
      <c r="F46" s="283"/>
      <c r="G46" s="44"/>
      <c r="H46" s="44"/>
      <c r="I46" s="45"/>
      <c r="J46" s="5"/>
      <c r="K46" s="264"/>
    </row>
    <row r="47" spans="1:11" s="5" customFormat="1">
      <c r="A47" s="3" t="s">
        <v>25</v>
      </c>
      <c r="B47" s="33" t="str">
        <f>'[2]Plan Tron'!B63</f>
        <v> 150303</v>
      </c>
      <c r="C47" s="279" t="str">
        <f>'[2]Plan Tron'!C63</f>
        <v>CPOS</v>
      </c>
      <c r="D47" s="280" t="str">
        <f>UPPER('[2]Plan Tron'!D63)</f>
        <v>FORNECIMENTO E MONTAGEM DE ESTRUTURA EM AÇO ASTM-A36, SEM PINTURA</v>
      </c>
      <c r="E47" s="279" t="str">
        <f>'[2]Plan Tron'!F63</f>
        <v>KG</v>
      </c>
      <c r="F47" s="4">
        <f>'[1]Quant Salão'!$D$45</f>
        <v>3582.2800000000007</v>
      </c>
      <c r="G47" s="34">
        <f>'[2]Plan Tron'!J63</f>
        <v>12.6</v>
      </c>
      <c r="H47" s="34">
        <f>G47*(1+$E$186)</f>
        <v>16.26323104580311</v>
      </c>
      <c r="I47" s="35">
        <f t="shared" si="0"/>
        <v>58259.45</v>
      </c>
      <c r="K47" s="6"/>
    </row>
    <row r="48" spans="1:11" s="5" customFormat="1" ht="25.5">
      <c r="A48" s="3" t="s">
        <v>26</v>
      </c>
      <c r="B48" s="33" t="str">
        <f>'[2]Plan Tron'!B64</f>
        <v>94204</v>
      </c>
      <c r="C48" s="279" t="str">
        <f>'[2]Plan Tron'!C64</f>
        <v>SINAPI</v>
      </c>
      <c r="D48" s="280" t="str">
        <f>UPPER('[2]Plan Tron'!D64)</f>
        <v>TELHAMENTO COM TELHA CERÂMICA CAPA-CANAL, TIPO COLONIAL, COM MAIS DE 2 ÁGUAS, INCLUSO TRANSPORTE VERTICAL. AF_06/2016</v>
      </c>
      <c r="E48" s="279" t="str">
        <f>'[2]Plan Tron'!F64</f>
        <v>M²</v>
      </c>
      <c r="F48" s="4">
        <f>'[1]Quant Salão'!$D$46</f>
        <v>287.68464000000006</v>
      </c>
      <c r="G48" s="34">
        <f>'[2]Plan Tron'!J64</f>
        <v>48.77</v>
      </c>
      <c r="H48" s="34">
        <f>G48*(1+$E$186)</f>
        <v>62.949030008239511</v>
      </c>
      <c r="I48" s="35">
        <f t="shared" si="0"/>
        <v>18109.47</v>
      </c>
      <c r="K48" s="6"/>
    </row>
    <row r="49" spans="1:11" s="5" customFormat="1" ht="25.5">
      <c r="A49" s="3" t="s">
        <v>187</v>
      </c>
      <c r="B49" s="33" t="str">
        <f>'[2]Plan Tron'!B65</f>
        <v xml:space="preserve">94228 </v>
      </c>
      <c r="C49" s="279" t="str">
        <f>'[2]Plan Tron'!C65</f>
        <v>SINAPI</v>
      </c>
      <c r="D49" s="280" t="str">
        <f>UPPER('[2]Plan Tron'!D65)</f>
        <v>CALHA EM CHAPA DE AÇO GALVANIZADO NÚMERO 24, DESENVOLVIMENTO DE 50 CM, INCLUSO TRANSPORTE VERTICAL. AF_06/2016</v>
      </c>
      <c r="E49" s="279" t="str">
        <f>'[2]Plan Tron'!F65</f>
        <v>M</v>
      </c>
      <c r="F49" s="4">
        <f>'[1]Quant Salão'!$D$47</f>
        <v>66.400000000000006</v>
      </c>
      <c r="G49" s="34">
        <f>'[2]Plan Tron'!J65</f>
        <v>50.52</v>
      </c>
      <c r="H49" s="34">
        <f>G49*(1+$E$186)</f>
        <v>65.207812097934379</v>
      </c>
      <c r="I49" s="35">
        <f t="shared" si="0"/>
        <v>4329.8</v>
      </c>
      <c r="K49" s="6"/>
    </row>
    <row r="50" spans="1:11">
      <c r="A50" s="3" t="s">
        <v>188</v>
      </c>
      <c r="B50" s="33" t="str">
        <f>'[2]Plan Tron'!B66</f>
        <v>16.33.040</v>
      </c>
      <c r="C50" s="279" t="str">
        <f>'[2]Plan Tron'!C66</f>
        <v>CPOS</v>
      </c>
      <c r="D50" s="280" t="str">
        <f>UPPER('[2]Plan Tron'!D66)</f>
        <v>CALHA, RUFO, AFINS EM CHAPA GALVANIZADA Nº 24 - CORTE 0,50 M</v>
      </c>
      <c r="E50" s="279" t="str">
        <f>'[2]Plan Tron'!F66</f>
        <v>M</v>
      </c>
      <c r="F50" s="4">
        <f>'[1]Quant Salão'!$D$48</f>
        <v>10</v>
      </c>
      <c r="G50" s="34">
        <f>'[2]Plan Tron'!J66</f>
        <v>78.599999999999994</v>
      </c>
      <c r="H50" s="34">
        <f>G50*(1+$E$186)</f>
        <v>101.45158414286702</v>
      </c>
      <c r="I50" s="35">
        <f t="shared" si="0"/>
        <v>1014.52</v>
      </c>
    </row>
    <row r="51" spans="1:11" s="5" customFormat="1">
      <c r="A51" s="20"/>
      <c r="B51" s="36"/>
      <c r="C51" s="20"/>
      <c r="D51" s="16" t="s">
        <v>44</v>
      </c>
      <c r="E51" s="17">
        <f>A46</f>
        <v>5</v>
      </c>
      <c r="F51" s="4"/>
      <c r="G51" s="37"/>
      <c r="H51" s="37"/>
      <c r="I51" s="38">
        <f>SUM(I47:I50)</f>
        <v>81713.240000000005</v>
      </c>
      <c r="K51" s="15"/>
    </row>
    <row r="52" spans="1:11" s="5" customFormat="1">
      <c r="A52" s="21"/>
      <c r="B52" s="82"/>
      <c r="C52" s="21"/>
      <c r="D52" s="83"/>
      <c r="E52" s="21"/>
      <c r="F52" s="7"/>
      <c r="G52" s="39"/>
      <c r="H52" s="39"/>
      <c r="I52" s="40"/>
      <c r="K52" s="15"/>
    </row>
    <row r="53" spans="1:11" s="12" customFormat="1">
      <c r="A53" s="14">
        <v>6</v>
      </c>
      <c r="B53" s="43"/>
      <c r="C53" s="281"/>
      <c r="D53" s="282" t="str">
        <f>UPPER('[2]Plan Tron'!D69)</f>
        <v>ESQUADRIAS METÁLICAS</v>
      </c>
      <c r="E53" s="281"/>
      <c r="F53" s="283"/>
      <c r="G53" s="44"/>
      <c r="H53" s="44"/>
      <c r="I53" s="45"/>
      <c r="J53" s="5"/>
      <c r="K53" s="264"/>
    </row>
    <row r="54" spans="1:11" s="12" customFormat="1">
      <c r="A54" s="3" t="s">
        <v>189</v>
      </c>
      <c r="B54" s="33" t="str">
        <f>'[2]Plan Tron'!B70</f>
        <v>24.01.030</v>
      </c>
      <c r="C54" s="279" t="str">
        <f>'[2]Plan Tron'!C70</f>
        <v>CPOS</v>
      </c>
      <c r="D54" s="280" t="str">
        <f>UPPER('[2]Plan Tron'!D70)</f>
        <v>CAIXILHO EM FERRO BASCULANTE, SOB MEDIDA</v>
      </c>
      <c r="E54" s="279" t="str">
        <f>'[2]Plan Tron'!F70</f>
        <v>M²</v>
      </c>
      <c r="F54" s="4">
        <f>'[1]Quant Salão'!$D$52</f>
        <v>3.2</v>
      </c>
      <c r="G54" s="34">
        <f>'[2]Plan Tron'!J70</f>
        <v>642.96</v>
      </c>
      <c r="H54" s="34">
        <f>G54*(1+$E$186)</f>
        <v>829.88944708012457</v>
      </c>
      <c r="I54" s="35">
        <f t="shared" si="0"/>
        <v>2655.65</v>
      </c>
      <c r="J54" s="5"/>
      <c r="K54" s="13"/>
    </row>
    <row r="55" spans="1:11" s="5" customFormat="1">
      <c r="A55" s="3" t="s">
        <v>205</v>
      </c>
      <c r="B55" s="33" t="str">
        <f>'[2]Plan Tron'!B71</f>
        <v>24.01.070</v>
      </c>
      <c r="C55" s="279" t="str">
        <f>'[2]Plan Tron'!C71</f>
        <v>CPOS</v>
      </c>
      <c r="D55" s="280" t="str">
        <f>UPPER('[2]Plan Tron'!D71)</f>
        <v>CAIXILHO EM FERRO DE CORRER, SOB MEDIDA</v>
      </c>
      <c r="E55" s="279" t="str">
        <f>'[2]Plan Tron'!F71</f>
        <v>M²</v>
      </c>
      <c r="F55" s="4">
        <f>'[1]Quant Salão'!$D$53</f>
        <v>1.6</v>
      </c>
      <c r="G55" s="34">
        <f>'[2]Plan Tron'!J71</f>
        <v>657.08</v>
      </c>
      <c r="H55" s="34">
        <f>G55*(1+$E$186)</f>
        <v>848.11459171240551</v>
      </c>
      <c r="I55" s="35">
        <f t="shared" si="0"/>
        <v>1356.98</v>
      </c>
      <c r="K55" s="6"/>
    </row>
    <row r="56" spans="1:11" s="12" customFormat="1" ht="25.5">
      <c r="A56" s="3" t="s">
        <v>266</v>
      </c>
      <c r="B56" s="33" t="str">
        <f>'[2]Plan Tron'!B72</f>
        <v>24.03.200</v>
      </c>
      <c r="C56" s="279" t="str">
        <f>'[2]Plan Tron'!C72</f>
        <v>CPOS</v>
      </c>
      <c r="D56" s="280" t="str">
        <f>UPPER('[2]Plan Tron'!D72)</f>
        <v>TELA DE PROTEÇÃO TIPO MOSQUETEIRA EM AÇO GALVANIZADO, COM REQUADRO EM PERFIS DE FERRO</v>
      </c>
      <c r="E56" s="279" t="str">
        <f>'[2]Plan Tron'!F72</f>
        <v>M²</v>
      </c>
      <c r="F56" s="4">
        <f>'[1]Quant Salão'!$D$54</f>
        <v>1.6</v>
      </c>
      <c r="G56" s="34">
        <f>'[2]Plan Tron'!J72</f>
        <v>356.13</v>
      </c>
      <c r="H56" s="34">
        <f>G56*(1+$E$186)</f>
        <v>459.66860891602079</v>
      </c>
      <c r="I56" s="35">
        <f t="shared" si="0"/>
        <v>735.47</v>
      </c>
      <c r="J56" s="5"/>
      <c r="K56" s="13"/>
    </row>
    <row r="57" spans="1:11" s="5" customFormat="1">
      <c r="A57" s="3" t="s">
        <v>88</v>
      </c>
      <c r="B57" s="33" t="str">
        <f>'[2]Plan Tron'!B73</f>
        <v>24.01.010</v>
      </c>
      <c r="C57" s="279" t="str">
        <f>'[2]Plan Tron'!C73</f>
        <v>CPOS</v>
      </c>
      <c r="D57" s="280" t="str">
        <f>UPPER('[2]Plan Tron'!D73)</f>
        <v>CAIXILHO EM FERRO FIXO, SOB MEDIDA</v>
      </c>
      <c r="E57" s="279" t="str">
        <f>'[2]Plan Tron'!F73</f>
        <v>M²</v>
      </c>
      <c r="F57" s="4">
        <f>'[1]Quant Salão'!$D$56</f>
        <v>3.62</v>
      </c>
      <c r="G57" s="34">
        <f>'[2]Plan Tron'!J73</f>
        <v>651.58000000000004</v>
      </c>
      <c r="H57" s="34">
        <f>G57*(1+$E$186)</f>
        <v>841.01556228765014</v>
      </c>
      <c r="I57" s="35">
        <f t="shared" si="0"/>
        <v>3044.48</v>
      </c>
      <c r="K57" s="6"/>
    </row>
    <row r="58" spans="1:11" s="12" customFormat="1">
      <c r="A58" s="3" t="s">
        <v>89</v>
      </c>
      <c r="B58" s="33" t="str">
        <f>'[2]Plan Tron'!B74</f>
        <v>16.01.024</v>
      </c>
      <c r="C58" s="279" t="str">
        <f>'[2]Plan Tron'!C74</f>
        <v>FDE</v>
      </c>
      <c r="D58" s="280" t="str">
        <f>UPPER('[2]Plan Tron'!D74)</f>
        <v>FE-02 FECHAMENTO PARA SETORIZACAO (GRADIL ELETROFUNDIDO)</v>
      </c>
      <c r="E58" s="279" t="str">
        <f>'[2]Plan Tron'!F74</f>
        <v>M²</v>
      </c>
      <c r="F58" s="4">
        <f>'[1]Quant Salão'!$D$55</f>
        <v>25.310999999999996</v>
      </c>
      <c r="G58" s="34">
        <f>'[2]Plan Tron'!J74</f>
        <v>227.02264199999999</v>
      </c>
      <c r="H58" s="34">
        <f>G58*(1+$E$186)</f>
        <v>293.02553011703532</v>
      </c>
      <c r="I58" s="35">
        <f t="shared" si="0"/>
        <v>7416.77</v>
      </c>
      <c r="J58" s="5"/>
      <c r="K58" s="13"/>
    </row>
    <row r="59" spans="1:11" s="5" customFormat="1">
      <c r="A59" s="20"/>
      <c r="B59" s="36"/>
      <c r="C59" s="20"/>
      <c r="D59" s="16" t="s">
        <v>44</v>
      </c>
      <c r="E59" s="17">
        <f>A53</f>
        <v>6</v>
      </c>
      <c r="F59" s="4"/>
      <c r="G59" s="37"/>
      <c r="H59" s="37"/>
      <c r="I59" s="38">
        <f>SUM(I54:I58)</f>
        <v>15209.35</v>
      </c>
      <c r="K59" s="15"/>
    </row>
    <row r="60" spans="1:11" s="5" customFormat="1">
      <c r="A60" s="21"/>
      <c r="B60" s="82"/>
      <c r="C60" s="21"/>
      <c r="D60" s="83"/>
      <c r="E60" s="21"/>
      <c r="F60" s="7"/>
      <c r="G60" s="39"/>
      <c r="H60" s="39"/>
      <c r="I60" s="40"/>
      <c r="K60" s="15"/>
    </row>
    <row r="61" spans="1:11" s="12" customFormat="1">
      <c r="A61" s="14">
        <v>7</v>
      </c>
      <c r="B61" s="43"/>
      <c r="C61" s="281"/>
      <c r="D61" s="282" t="str">
        <f>UPPER('[2]Plan Tron'!D77)</f>
        <v>ESQUADRIAS DE MADEIRA</v>
      </c>
      <c r="E61" s="281"/>
      <c r="F61" s="283"/>
      <c r="G61" s="44"/>
      <c r="H61" s="44"/>
      <c r="I61" s="45"/>
      <c r="J61" s="5"/>
      <c r="K61" s="264"/>
    </row>
    <row r="62" spans="1:11" s="5" customFormat="1" ht="51">
      <c r="A62" s="3" t="s">
        <v>28</v>
      </c>
      <c r="B62" s="33" t="str">
        <f>'[2]Plan Tron'!B79</f>
        <v xml:space="preserve">90843 </v>
      </c>
      <c r="C62" s="279" t="str">
        <f>'[2]Plan Tron'!C79</f>
        <v>SINAPI</v>
      </c>
      <c r="D62" s="280" t="str">
        <f>UPPER('[2]Plan Tron'!D79)</f>
        <v>KIT DE PORTA DE MADEIRA PARA PINTURA, SEMI-OCA (LEVE OU MÉDIA), PADRÃO MÉDIO, 80X210CM, ESPESSURA DE 3,5CM, ITENS INCLUSOS: DOBRADIÇAS, MONTAGEM E INSTALAÇÃO DO BATENTE, FECHADURA COM EXECUÇÃO DO FURO - FORNECIMENTO E INSTALAÇÃO. AF_08/2015</v>
      </c>
      <c r="E62" s="279" t="str">
        <f>'[2]Plan Tron'!F79</f>
        <v>UN.</v>
      </c>
      <c r="F62" s="4">
        <f>'[1]Quant Salão'!$D$60</f>
        <v>3</v>
      </c>
      <c r="G62" s="34">
        <f>'[2]Plan Tron'!J79</f>
        <v>702.91</v>
      </c>
      <c r="H62" s="34">
        <f>G62*(1+$E$186)</f>
        <v>907.26886780995756</v>
      </c>
      <c r="I62" s="35">
        <f t="shared" ref="I62:I84" si="2">ROUND(H62*F62,2)</f>
        <v>2721.81</v>
      </c>
      <c r="K62" s="6"/>
    </row>
    <row r="63" spans="1:11" s="5" customFormat="1">
      <c r="A63" s="20"/>
      <c r="B63" s="36"/>
      <c r="C63" s="20"/>
      <c r="D63" s="16" t="s">
        <v>44</v>
      </c>
      <c r="E63" s="17">
        <f>A61</f>
        <v>7</v>
      </c>
      <c r="F63" s="4"/>
      <c r="G63" s="37"/>
      <c r="H63" s="37"/>
      <c r="I63" s="38">
        <f>SUM(I62:I62)</f>
        <v>2721.81</v>
      </c>
      <c r="K63" s="15"/>
    </row>
    <row r="64" spans="1:11" s="5" customFormat="1">
      <c r="A64" s="21"/>
      <c r="B64" s="82"/>
      <c r="C64" s="21"/>
      <c r="D64" s="83"/>
      <c r="E64" s="21"/>
      <c r="F64" s="7"/>
      <c r="G64" s="39"/>
      <c r="H64" s="39"/>
      <c r="I64" s="40"/>
      <c r="K64" s="15"/>
    </row>
    <row r="65" spans="1:11" s="12" customFormat="1">
      <c r="A65" s="14">
        <v>8</v>
      </c>
      <c r="B65" s="43"/>
      <c r="C65" s="281"/>
      <c r="D65" s="282" t="str">
        <f>UPPER('[2]Plan Tron'!D83)</f>
        <v>INSTALAÇÕES HIDRAULICAS</v>
      </c>
      <c r="E65" s="281"/>
      <c r="F65" s="283"/>
      <c r="G65" s="44"/>
      <c r="H65" s="44"/>
      <c r="I65" s="45"/>
      <c r="J65" s="5"/>
      <c r="K65" s="264"/>
    </row>
    <row r="66" spans="1:11" s="320" customFormat="1">
      <c r="A66" s="11" t="s">
        <v>30</v>
      </c>
      <c r="B66" s="46"/>
      <c r="C66" s="284"/>
      <c r="D66" s="285" t="str">
        <f>UPPER('[2]Plan Tron'!D84)</f>
        <v>REDE DE ESGOTO SANITÁRIO</v>
      </c>
      <c r="E66" s="284"/>
      <c r="F66" s="263"/>
      <c r="G66" s="47"/>
      <c r="H66" s="47"/>
      <c r="I66" s="48"/>
      <c r="K66" s="321"/>
    </row>
    <row r="67" spans="1:11" s="12" customFormat="1">
      <c r="A67" s="472" t="s">
        <v>214</v>
      </c>
      <c r="B67" s="473" t="str">
        <f>'[2]Plan Tron'!B87</f>
        <v>16.05.031</v>
      </c>
      <c r="C67" s="474" t="str">
        <f>'[2]Plan Tron'!C87</f>
        <v>FDE</v>
      </c>
      <c r="D67" s="475" t="str">
        <f>UPPER('[2]Plan Tron'!D87)</f>
        <v>CANALETA DE AGUAS PLUVIAIS EM CONCRETO (20CM)</v>
      </c>
      <c r="E67" s="474" t="str">
        <f>'[2]Plan Tron'!F87</f>
        <v>M</v>
      </c>
      <c r="F67" s="476">
        <f>6*0.5</f>
        <v>3</v>
      </c>
      <c r="G67" s="477">
        <f>'[2]Plan Tron'!J87</f>
        <v>98.869913999999994</v>
      </c>
      <c r="H67" s="477">
        <f>G67*(1+$E$186)</f>
        <v>127.61462340164155</v>
      </c>
      <c r="I67" s="478">
        <f>ROUND(H67*F67,2)</f>
        <v>382.84</v>
      </c>
      <c r="J67" s="5"/>
      <c r="K67" s="13"/>
    </row>
    <row r="68" spans="1:11" s="12" customFormat="1">
      <c r="A68" s="472" t="s">
        <v>215</v>
      </c>
      <c r="B68" s="473" t="str">
        <f>'[2]Plan Tron'!B88</f>
        <v>16.05.043</v>
      </c>
      <c r="C68" s="474" t="str">
        <f>'[2]Plan Tron'!C88</f>
        <v>FDE</v>
      </c>
      <c r="D68" s="475" t="str">
        <f>UPPER('[2]Plan Tron'!D88)</f>
        <v>TC-06 TAMPA EM GRELHA DE FERRO GALVANIZADO P/ CANALETA (20CM)</v>
      </c>
      <c r="E68" s="474" t="str">
        <f>'[2]Plan Tron'!F88</f>
        <v>M</v>
      </c>
      <c r="F68" s="476">
        <f>F67</f>
        <v>3</v>
      </c>
      <c r="G68" s="477">
        <f>'[2]Plan Tron'!J88</f>
        <v>342.00302399999998</v>
      </c>
      <c r="H68" s="477">
        <f>G68*(1+$E$186)</f>
        <v>441.43446013296403</v>
      </c>
      <c r="I68" s="478">
        <f>ROUND(H68*F68,2)</f>
        <v>1324.3</v>
      </c>
      <c r="J68" s="5"/>
      <c r="K68" s="13"/>
    </row>
    <row r="69" spans="1:11" s="320" customFormat="1">
      <c r="A69" s="472" t="s">
        <v>216</v>
      </c>
      <c r="B69" s="473" t="str">
        <f>'[2]Plan Tron'!B92</f>
        <v>08.09.061</v>
      </c>
      <c r="C69" s="474" t="str">
        <f>'[2]Plan Tron'!C92</f>
        <v>FDE</v>
      </c>
      <c r="D69" s="475" t="str">
        <f>UPPER('[2]Plan Tron'!D92)</f>
        <v>TUBO DE PVC "R" 50MM INCL CONEXOES - COL ESGOTO</v>
      </c>
      <c r="E69" s="474" t="str">
        <f>'[2]Plan Tron'!F92</f>
        <v>M</v>
      </c>
      <c r="F69" s="476">
        <v>5.0999999999999996</v>
      </c>
      <c r="G69" s="477">
        <f>'[2]Plan Tron'!J92</f>
        <v>34.118766000000001</v>
      </c>
      <c r="H69" s="477">
        <f>G69*(1+$E$186)</f>
        <v>44.038204321880293</v>
      </c>
      <c r="I69" s="478">
        <f t="shared" si="2"/>
        <v>224.59</v>
      </c>
      <c r="J69" s="322"/>
      <c r="K69" s="321"/>
    </row>
    <row r="70" spans="1:11" s="12" customFormat="1" ht="38.25">
      <c r="A70" s="472" t="s">
        <v>217</v>
      </c>
      <c r="B70" s="473" t="str">
        <f>'[2]Plan Tron'!B94</f>
        <v>90709</v>
      </c>
      <c r="C70" s="474" t="str">
        <f>'[2]Plan Tron'!C94</f>
        <v>SINAPI</v>
      </c>
      <c r="D70" s="475" t="str">
        <f>UPPER('[2]Plan Tron'!D94)</f>
        <v>TUBO DE PVC PARA REDE COLETORA DE ESGOTO DE PAREDE MACIÇA, DN 100 MM, JUNTA ELÁSTICA, INSTALADO EM LOCAL COM NÍVEL ALTO DE INTERFERÊNCIAS - FORNECIMENTO E ASSENTAMENTO. AF_06/2015</v>
      </c>
      <c r="E70" s="474" t="str">
        <f>'[2]Plan Tron'!F94</f>
        <v>M</v>
      </c>
      <c r="F70" s="476">
        <v>28.81</v>
      </c>
      <c r="G70" s="477">
        <f>'[2]Plan Tron'!J94</f>
        <v>20.18</v>
      </c>
      <c r="H70" s="477">
        <f>G70*(1+$E$186)</f>
        <v>26.046984325738634</v>
      </c>
      <c r="I70" s="478">
        <f t="shared" si="2"/>
        <v>750.41</v>
      </c>
      <c r="J70" s="5"/>
      <c r="K70" s="13"/>
    </row>
    <row r="71" spans="1:11" s="322" customFormat="1">
      <c r="A71" s="472" t="s">
        <v>218</v>
      </c>
      <c r="B71" s="473">
        <f>'[2]Plan Tron'!B97</f>
        <v>4901030</v>
      </c>
      <c r="C71" s="474" t="str">
        <f>'[2]Plan Tron'!C97</f>
        <v>CPOS</v>
      </c>
      <c r="D71" s="475" t="str">
        <f>UPPER('[2]Plan Tron'!D97)</f>
        <v>CAIXA SIFONADA DE PVC RÍGIDO DE 150 X 150 X 50 MM, COM GRELHA49</v>
      </c>
      <c r="E71" s="474" t="str">
        <f>'[2]Plan Tron'!F97</f>
        <v>UN.</v>
      </c>
      <c r="F71" s="476">
        <v>1</v>
      </c>
      <c r="G71" s="477">
        <f>'[2]Plan Tron'!J97</f>
        <v>59.88</v>
      </c>
      <c r="H71" s="477">
        <f>G71*(1+$E$186)</f>
        <v>77.289069446245264</v>
      </c>
      <c r="I71" s="478">
        <f>ROUND(H71*F71,2)</f>
        <v>77.290000000000006</v>
      </c>
      <c r="K71" s="323"/>
    </row>
    <row r="72" spans="1:11" s="320" customFormat="1">
      <c r="A72" s="11" t="s">
        <v>31</v>
      </c>
      <c r="B72" s="46"/>
      <c r="C72" s="284"/>
      <c r="D72" s="285" t="str">
        <f>UPPER('[2]Plan Tron'!D98)</f>
        <v>REDE DE ÁGUA FRIA</v>
      </c>
      <c r="E72" s="284"/>
      <c r="F72" s="263"/>
      <c r="G72" s="47"/>
      <c r="H72" s="47"/>
      <c r="I72" s="48"/>
      <c r="K72" s="321"/>
    </row>
    <row r="73" spans="1:11" s="322" customFormat="1" ht="38.25">
      <c r="A73" s="3" t="s">
        <v>220</v>
      </c>
      <c r="B73" s="33" t="str">
        <f>'[2]Plan Tron'!B99</f>
        <v>94495</v>
      </c>
      <c r="C73" s="279" t="str">
        <f>'[2]Plan Tron'!C99</f>
        <v>SINAPI</v>
      </c>
      <c r="D73" s="280" t="str">
        <f>UPPER('[2]Plan Tron'!D99)</f>
        <v xml:space="preserve"> REGISTRO DE GAVETA BRUTO, LATÃO, ROSCÁVEL, 1, INSTALADO EM RESERVAÇÃO DE ÁGUA DE EDIFICAÇÃO QUE POSSUA RESERVATÓRIO DE FIBRA/FIBROCIMENTO FORNECIMENTO E INSTALAÇÃO. AF_06/2016</v>
      </c>
      <c r="E73" s="279" t="str">
        <f>'[2]Plan Tron'!F99</f>
        <v>UN.</v>
      </c>
      <c r="F73" s="4">
        <v>6</v>
      </c>
      <c r="G73" s="34">
        <f>'[2]Plan Tron'!J99</f>
        <v>61.06</v>
      </c>
      <c r="H73" s="34">
        <f t="shared" ref="H73:H79" si="3">G73*(1+$E$186)</f>
        <v>78.812133941010956</v>
      </c>
      <c r="I73" s="35">
        <f t="shared" si="2"/>
        <v>472.87</v>
      </c>
      <c r="K73" s="323"/>
    </row>
    <row r="74" spans="1:11" s="322" customFormat="1" ht="25.5">
      <c r="A74" s="3" t="s">
        <v>221</v>
      </c>
      <c r="B74" s="33" t="str">
        <f>'[2]Plan Tron'!B100</f>
        <v xml:space="preserve">89985 </v>
      </c>
      <c r="C74" s="279" t="str">
        <f>'[2]Plan Tron'!C100</f>
        <v>SINAPI</v>
      </c>
      <c r="D74" s="280" t="str">
        <f>UPPER('[2]Plan Tron'!D100)</f>
        <v>REGISTRO DE PRESSÃO BRUTO, LATÃO, ROSCÁVEL, 3/4", COM ACABAMENTO E CANOPLA CROMADOS. FORNECIDO E INSTALADO EM RAMAL DE ÁGUA. AF_12/2014</v>
      </c>
      <c r="E74" s="279" t="str">
        <f>'[2]Plan Tron'!F100</f>
        <v>UN.</v>
      </c>
      <c r="F74" s="4">
        <v>4</v>
      </c>
      <c r="G74" s="34">
        <f>'[2]Plan Tron'!J100</f>
        <v>56.61</v>
      </c>
      <c r="H74" s="34">
        <f t="shared" si="3"/>
        <v>73.068373770072554</v>
      </c>
      <c r="I74" s="35">
        <f t="shared" si="2"/>
        <v>292.27</v>
      </c>
      <c r="K74" s="323"/>
    </row>
    <row r="75" spans="1:11" s="322" customFormat="1" ht="25.5">
      <c r="A75" s="3" t="s">
        <v>222</v>
      </c>
      <c r="B75" s="33" t="str">
        <f>'[2]Plan Tron'!B101</f>
        <v xml:space="preserve">89353 </v>
      </c>
      <c r="C75" s="279" t="str">
        <f>'[2]Plan Tron'!C101</f>
        <v>SINAPI</v>
      </c>
      <c r="D75" s="280" t="str">
        <f>UPPER('[2]Plan Tron'!D101)</f>
        <v>REGISTRO DE GAVETA BRUTO, LATÃO, ROSCÁVEL, 3/4", FORNECIDO E INSTALADO EM RAMAL DE ÁGUA. AF_12/2014</v>
      </c>
      <c r="E75" s="279" t="str">
        <f>'[2]Plan Tron'!F101</f>
        <v>UN.</v>
      </c>
      <c r="F75" s="4">
        <v>4</v>
      </c>
      <c r="G75" s="34">
        <f>'[2]Plan Tron'!J101</f>
        <v>27.78</v>
      </c>
      <c r="H75" s="34">
        <f t="shared" si="3"/>
        <v>35.856552258127813</v>
      </c>
      <c r="I75" s="35">
        <f t="shared" si="2"/>
        <v>143.43</v>
      </c>
      <c r="K75" s="323"/>
    </row>
    <row r="76" spans="1:11" s="320" customFormat="1" ht="38.25">
      <c r="A76" s="3" t="s">
        <v>223</v>
      </c>
      <c r="B76" s="33" t="str">
        <f>'[2]Plan Tron'!B102</f>
        <v xml:space="preserve">94496 </v>
      </c>
      <c r="C76" s="279" t="str">
        <f>'[2]Plan Tron'!C102</f>
        <v>SINAPI</v>
      </c>
      <c r="D76" s="280" t="str">
        <f>UPPER('[2]Plan Tron'!D102)</f>
        <v>REGISTRO DE GAVETA BRUTO, LATÃO, ROSCÁVEL, 1 1/4, INSTALADO EM RESERVAÇÃO DE ÁGUA DE EDIFICAÇÃO QUE POSSUA RESERVATÓRIO DE FIBRA/FIBROCIMENTO FORNECIMENTO E INSTALAÇÃO. AF_06/2016</v>
      </c>
      <c r="E76" s="279" t="str">
        <f>'[2]Plan Tron'!F102</f>
        <v>UN.</v>
      </c>
      <c r="F76" s="4">
        <v>2</v>
      </c>
      <c r="G76" s="34">
        <f>'[2]Plan Tron'!J102</f>
        <v>73.23</v>
      </c>
      <c r="H76" s="34">
        <f t="shared" si="3"/>
        <v>94.520349959060468</v>
      </c>
      <c r="I76" s="35">
        <f t="shared" si="2"/>
        <v>189.04</v>
      </c>
      <c r="J76" s="322"/>
      <c r="K76" s="321"/>
    </row>
    <row r="77" spans="1:11" s="5" customFormat="1">
      <c r="A77" s="3" t="s">
        <v>224</v>
      </c>
      <c r="B77" s="33" t="str">
        <f>'[2]Plan Tron'!B103</f>
        <v>08.03.015</v>
      </c>
      <c r="C77" s="279" t="str">
        <f>'[2]Plan Tron'!C103</f>
        <v>FDE</v>
      </c>
      <c r="D77" s="280" t="str">
        <f>UPPER('[2]Plan Tron'!D103)</f>
        <v>TUBO PVC RÍGIDO JUNTA SOLDÁVEL DE 20 INCL CONEXÕES</v>
      </c>
      <c r="E77" s="279" t="str">
        <f>'[2]Plan Tron'!F103</f>
        <v>M</v>
      </c>
      <c r="F77" s="4">
        <v>45</v>
      </c>
      <c r="G77" s="34">
        <f>'[2]Plan Tron'!J103</f>
        <v>14.254811999999999</v>
      </c>
      <c r="H77" s="34">
        <f t="shared" si="3"/>
        <v>18.399150878610058</v>
      </c>
      <c r="I77" s="35">
        <f>ROUND(H77*F77,2)</f>
        <v>827.96</v>
      </c>
      <c r="K77" s="6"/>
    </row>
    <row r="78" spans="1:11" s="5" customFormat="1">
      <c r="A78" s="3" t="s">
        <v>225</v>
      </c>
      <c r="B78" s="33" t="str">
        <f>'[2]Plan Tron'!B104</f>
        <v>08.03.016</v>
      </c>
      <c r="C78" s="279" t="str">
        <f>'[2]Plan Tron'!C104</f>
        <v>FDE</v>
      </c>
      <c r="D78" s="280" t="str">
        <f>UPPER('[2]Plan Tron'!D104)</f>
        <v>TUBO DE PVC RIGIDO JUNTA SOLDAVEL DN 25MM (3/4") INCL CONEXOES</v>
      </c>
      <c r="E78" s="279" t="str">
        <f>'[2]Plan Tron'!F104</f>
        <v>M</v>
      </c>
      <c r="F78" s="4">
        <v>12</v>
      </c>
      <c r="G78" s="34">
        <f>'[2]Plan Tron'!J104</f>
        <v>16.764165000000002</v>
      </c>
      <c r="H78" s="34">
        <f t="shared" si="3"/>
        <v>21.63805465753698</v>
      </c>
      <c r="I78" s="35">
        <f t="shared" si="2"/>
        <v>259.66000000000003</v>
      </c>
      <c r="K78" s="6"/>
    </row>
    <row r="79" spans="1:11" s="5" customFormat="1">
      <c r="A79" s="3" t="s">
        <v>226</v>
      </c>
      <c r="B79" s="33" t="str">
        <f>'[2]Plan Tron'!B106</f>
        <v>08.03.018</v>
      </c>
      <c r="C79" s="279" t="str">
        <f>'[2]Plan Tron'!C106</f>
        <v>FDE</v>
      </c>
      <c r="D79" s="280" t="str">
        <f>UPPER('[2]Plan Tron'!D106)</f>
        <v>TUBO DE PVC RIGIDO JUNTA SOLDAVEL DN 40MM (1.1/4") INCL CONEXOES</v>
      </c>
      <c r="E79" s="279" t="str">
        <f>'[2]Plan Tron'!F106</f>
        <v>M</v>
      </c>
      <c r="F79" s="4">
        <v>36</v>
      </c>
      <c r="G79" s="34">
        <f>'[2]Plan Tron'!J106</f>
        <v>28.347956999999997</v>
      </c>
      <c r="H79" s="34">
        <f t="shared" si="3"/>
        <v>36.589632886308856</v>
      </c>
      <c r="I79" s="35">
        <f t="shared" si="2"/>
        <v>1317.23</v>
      </c>
      <c r="K79" s="6"/>
    </row>
    <row r="80" spans="1:11" s="12" customFormat="1">
      <c r="A80" s="11">
        <v>8.3000000000000007</v>
      </c>
      <c r="B80" s="46"/>
      <c r="C80" s="284"/>
      <c r="D80" s="285" t="str">
        <f>UPPER('[2]Plan Tron'!D124)</f>
        <v>LOUÇAS E METAIS</v>
      </c>
      <c r="E80" s="284"/>
      <c r="F80" s="263"/>
      <c r="G80" s="47"/>
      <c r="H80" s="47"/>
      <c r="I80" s="48"/>
      <c r="K80" s="13"/>
    </row>
    <row r="81" spans="1:11" s="5" customFormat="1" ht="25.5">
      <c r="A81" s="3" t="s">
        <v>323</v>
      </c>
      <c r="B81" s="33" t="str">
        <f>'[2]Plan Tron'!B132</f>
        <v>86900</v>
      </c>
      <c r="C81" s="279" t="str">
        <f>'[2]Plan Tron'!C132</f>
        <v>SINAPI</v>
      </c>
      <c r="D81" s="280" t="str">
        <f>UPPER('[2]Plan Tron'!D132)</f>
        <v>CUBA DE EMBUTIR DE AÇO INOXIDÁVEL MÉDIA - FORNECIMENTO E INSTALAÇÃO. AF_12/2013</v>
      </c>
      <c r="E81" s="279" t="str">
        <f>'[2]Plan Tron'!F132</f>
        <v>UN.</v>
      </c>
      <c r="F81" s="4">
        <f>'[1]Quant Salão'!$D$66</f>
        <v>1</v>
      </c>
      <c r="G81" s="34">
        <f>'[2]Plan Tron'!J132</f>
        <v>140.96</v>
      </c>
      <c r="H81" s="34">
        <f>G81*(1+$E$186)</f>
        <v>181.94167049336562</v>
      </c>
      <c r="I81" s="35">
        <f t="shared" si="2"/>
        <v>181.94</v>
      </c>
      <c r="K81" s="6"/>
    </row>
    <row r="82" spans="1:11" s="5" customFormat="1" ht="25.5">
      <c r="A82" s="3" t="s">
        <v>324</v>
      </c>
      <c r="B82" s="33" t="str">
        <f>'[2]Plan Tron'!B133</f>
        <v xml:space="preserve">86910 </v>
      </c>
      <c r="C82" s="279" t="str">
        <f>'[2]Plan Tron'!C133</f>
        <v>SINAPI</v>
      </c>
      <c r="D82" s="280" t="str">
        <f>UPPER('[2]Plan Tron'!D133)</f>
        <v>TORNEIRA CROMADA TUBO MÓVEL, DE PAREDE, 1/2" OU 3/4", PARA PIA DE COZINHA, PADRÃO MÉDIO - FORNECIMENTO E INSTALAÇÃO. AF_12/2013</v>
      </c>
      <c r="E82" s="279" t="str">
        <f>'[2]Plan Tron'!F133</f>
        <v>UN.</v>
      </c>
      <c r="F82" s="4">
        <f>'[1]Quant Salão'!$D$67</f>
        <v>1</v>
      </c>
      <c r="G82" s="34">
        <f>'[2]Plan Tron'!J133</f>
        <v>81.33</v>
      </c>
      <c r="H82" s="34">
        <f>G82*(1+$E$186)</f>
        <v>104.97528420279103</v>
      </c>
      <c r="I82" s="35">
        <f t="shared" si="2"/>
        <v>104.98</v>
      </c>
      <c r="K82" s="6"/>
    </row>
    <row r="83" spans="1:11" s="5" customFormat="1">
      <c r="A83" s="3" t="s">
        <v>325</v>
      </c>
      <c r="B83" s="33" t="str">
        <f>'[2]Plan Tron'!B135</f>
        <v>44.03.510</v>
      </c>
      <c r="C83" s="279" t="str">
        <f>'[2]Plan Tron'!C135</f>
        <v>CPOS</v>
      </c>
      <c r="D83" s="280" t="str">
        <f>UPPER('[2]Plan Tron'!D135)</f>
        <v>TORNEIRA DE PAREDE ANTIVANDALISMO, DN= 3/4´</v>
      </c>
      <c r="E83" s="279" t="str">
        <f>'[2]Plan Tron'!F135</f>
        <v>UN.</v>
      </c>
      <c r="F83" s="4">
        <v>2</v>
      </c>
      <c r="G83" s="34">
        <f>'[2]Plan Tron'!J135</f>
        <v>235.57</v>
      </c>
      <c r="H83" s="34">
        <f>G83*(1+$E$186)</f>
        <v>304.05788392538403</v>
      </c>
      <c r="I83" s="35">
        <f>ROUND(H83*F83,2)</f>
        <v>608.12</v>
      </c>
      <c r="K83" s="6"/>
    </row>
    <row r="84" spans="1:11" s="41" customFormat="1">
      <c r="A84" s="3" t="s">
        <v>229</v>
      </c>
      <c r="B84" s="33" t="str">
        <f>'[2]Plan Tron'!B144</f>
        <v>44.02.060</v>
      </c>
      <c r="C84" s="279" t="str">
        <f>'[2]Plan Tron'!C144</f>
        <v>CPOS</v>
      </c>
      <c r="D84" s="280" t="str">
        <f>UPPER('[2]Plan Tron'!D144)</f>
        <v>TAMPO/BANCADA EM GRANITO COM ESPESSURA DE 3 CM</v>
      </c>
      <c r="E84" s="279" t="str">
        <f>'[2]Plan Tron'!F144</f>
        <v>M²</v>
      </c>
      <c r="F84" s="4">
        <f>'[1]Quant Salão'!$D$68+'[1]Quant Salão'!$D$69</f>
        <v>5.0139999999999993</v>
      </c>
      <c r="G84" s="34">
        <f>'[2]Plan Tron'!J144</f>
        <v>924.34</v>
      </c>
      <c r="H84" s="34">
        <f>G84*(1+$E$186)</f>
        <v>1193.075792450607</v>
      </c>
      <c r="I84" s="35">
        <f t="shared" si="2"/>
        <v>5982.08</v>
      </c>
      <c r="J84" s="5"/>
      <c r="K84" s="42"/>
    </row>
    <row r="85" spans="1:11" s="320" customFormat="1">
      <c r="A85" s="11" t="s">
        <v>231</v>
      </c>
      <c r="B85" s="46"/>
      <c r="C85" s="284"/>
      <c r="D85" s="285" t="str">
        <f>UPPER('[2]Plan Tron'!D145)</f>
        <v>INSTALAÇÕES DE COMBATE A INCÊNDIO</v>
      </c>
      <c r="E85" s="284"/>
      <c r="F85" s="263"/>
      <c r="G85" s="47"/>
      <c r="H85" s="47"/>
      <c r="I85" s="48"/>
      <c r="K85" s="321"/>
    </row>
    <row r="86" spans="1:11" s="327" customFormat="1">
      <c r="A86" s="3" t="s">
        <v>232</v>
      </c>
      <c r="B86" s="33">
        <f>'[2]Plan Tron'!B160</f>
        <v>501010</v>
      </c>
      <c r="C86" s="279" t="str">
        <f>'[2]Plan Tron'!C160</f>
        <v>CPOS</v>
      </c>
      <c r="D86" s="280" t="str">
        <f>UPPER('[2]Plan Tron'!D160)</f>
        <v>EXTINTOR MANUAL DE ÁGUA PRESSURIZADA - CAPACIDADE DE 10 LITROS</v>
      </c>
      <c r="E86" s="279" t="str">
        <f>'[2]Plan Tron'!F160</f>
        <v>UN</v>
      </c>
      <c r="F86" s="4">
        <v>1</v>
      </c>
      <c r="G86" s="34">
        <f>'[2]Plan Tron'!J160</f>
        <v>109.11</v>
      </c>
      <c r="H86" s="34">
        <f t="shared" ref="H86:H92" si="4">G86*(1+$E$186)</f>
        <v>140.83183646091885</v>
      </c>
      <c r="I86" s="35">
        <f t="shared" ref="I86:I120" si="5">ROUND(H86*F86,2)</f>
        <v>140.83000000000001</v>
      </c>
      <c r="J86" s="322"/>
      <c r="K86" s="326"/>
    </row>
    <row r="87" spans="1:11" s="322" customFormat="1">
      <c r="A87" s="3" t="s">
        <v>233</v>
      </c>
      <c r="B87" s="33">
        <f>'[2]Plan Tron'!B161</f>
        <v>501008</v>
      </c>
      <c r="C87" s="279" t="str">
        <f>'[2]Plan Tron'!C161</f>
        <v>CPOS</v>
      </c>
      <c r="D87" s="280" t="str">
        <f>UPPER('[2]Plan Tron'!D161)</f>
        <v>EXTINTOR MANUAL DE PÓ QUÍMICO SECO BC - CAPACIDADE DE 12 KG</v>
      </c>
      <c r="E87" s="279" t="str">
        <f>'[2]Plan Tron'!F161</f>
        <v>UN</v>
      </c>
      <c r="F87" s="4">
        <v>2</v>
      </c>
      <c r="G87" s="34">
        <f>'[2]Plan Tron'!J161</f>
        <v>173.67</v>
      </c>
      <c r="H87" s="34">
        <f t="shared" si="4"/>
        <v>224.16153458131953</v>
      </c>
      <c r="I87" s="35">
        <f t="shared" si="5"/>
        <v>448.32</v>
      </c>
      <c r="K87" s="324"/>
    </row>
    <row r="88" spans="1:11" s="322" customFormat="1">
      <c r="A88" s="3" t="s">
        <v>81</v>
      </c>
      <c r="B88" s="33">
        <f>'[2]Plan Tron'!B162</f>
        <v>501014</v>
      </c>
      <c r="C88" s="279" t="str">
        <f>'[2]Plan Tron'!C162</f>
        <v>CPOS</v>
      </c>
      <c r="D88" s="280" t="str">
        <f>UPPER('[2]Plan Tron'!D162)</f>
        <v>EXTINTOR MANUAL DE GÁS CARBÔNICO 5BC - CAPACIDADE DE 06 KG</v>
      </c>
      <c r="E88" s="279" t="str">
        <f>'[2]Plan Tron'!F162</f>
        <v>UN</v>
      </c>
      <c r="F88" s="4">
        <v>2</v>
      </c>
      <c r="G88" s="34">
        <f>'[2]Plan Tron'!J162</f>
        <v>356.49</v>
      </c>
      <c r="H88" s="34">
        <f t="shared" si="4"/>
        <v>460.13327266018661</v>
      </c>
      <c r="I88" s="35">
        <f t="shared" si="5"/>
        <v>920.27</v>
      </c>
      <c r="K88" s="324"/>
    </row>
    <row r="89" spans="1:11" s="322" customFormat="1" ht="25.5">
      <c r="A89" s="3" t="s">
        <v>234</v>
      </c>
      <c r="B89" s="33" t="str">
        <f>'[2]Plan Tron'!B163</f>
        <v> 500508</v>
      </c>
      <c r="C89" s="279" t="str">
        <f>'[2]Plan Tron'!C163</f>
        <v>CPOS</v>
      </c>
      <c r="D89" s="280" t="str">
        <f>UPPER('[2]Plan Tron'!D163)</f>
        <v>LUMINÁRIA PARA UNIDADE CENTRALIZADA DE SOBREPOR COMPLETA COM LÂMPADA FLUORESCENTE COMPACTA DE 15 W</v>
      </c>
      <c r="E89" s="279" t="str">
        <f>'[2]Plan Tron'!F163</f>
        <v>UN.</v>
      </c>
      <c r="F89" s="4">
        <v>3</v>
      </c>
      <c r="G89" s="34">
        <f>'[2]Plan Tron'!J163</f>
        <v>95.67</v>
      </c>
      <c r="H89" s="34">
        <f t="shared" si="4"/>
        <v>123.48439001206221</v>
      </c>
      <c r="I89" s="35">
        <f t="shared" si="5"/>
        <v>370.45</v>
      </c>
      <c r="K89" s="324"/>
    </row>
    <row r="90" spans="1:11" s="322" customFormat="1">
      <c r="A90" s="3" t="s">
        <v>235</v>
      </c>
      <c r="B90" s="33" t="str">
        <f>'[2]Plan Tron'!B175</f>
        <v>21.20.302</v>
      </c>
      <c r="C90" s="279" t="str">
        <f>'[2]Plan Tron'!C175</f>
        <v>CPOS</v>
      </c>
      <c r="D90" s="280" t="str">
        <f>UPPER('[2]Plan Tron'!D175)</f>
        <v>FITA ADESIVA ANTIDERRAPANTE FOTOLUMINESCENTE COM LARGURA DE 5 CM</v>
      </c>
      <c r="E90" s="279" t="str">
        <f>'[2]Plan Tron'!F175</f>
        <v>M</v>
      </c>
      <c r="F90" s="4">
        <v>25</v>
      </c>
      <c r="G90" s="34">
        <f>'[2]Plan Tron'!J175</f>
        <v>22.86</v>
      </c>
      <c r="H90" s="34">
        <f t="shared" si="4"/>
        <v>29.506147754528502</v>
      </c>
      <c r="I90" s="35">
        <f t="shared" si="5"/>
        <v>737.65</v>
      </c>
      <c r="K90" s="324"/>
    </row>
    <row r="91" spans="1:11" s="322" customFormat="1" ht="25.5">
      <c r="A91" s="3" t="s">
        <v>236</v>
      </c>
      <c r="B91" s="33">
        <f>'[2]Plan Tron'!B176</f>
        <v>72947</v>
      </c>
      <c r="C91" s="279" t="str">
        <f>'[2]Plan Tron'!C176</f>
        <v>SINAPI</v>
      </c>
      <c r="D91" s="280" t="str">
        <f>UPPER('[2]Plan Tron'!D176)</f>
        <v>SINALIZACAO HORIZONTAL COM TINTA RETRORREFLETIVA A BASE DE RESINA ACRILICA COM MICROESFERAS DE VIDRO</v>
      </c>
      <c r="E91" s="279" t="str">
        <f>'[2]Plan Tron'!F176</f>
        <v>M²</v>
      </c>
      <c r="F91" s="4">
        <v>2.2000000000000002</v>
      </c>
      <c r="G91" s="34">
        <f>'[2]Plan Tron'!J176</f>
        <v>18.34</v>
      </c>
      <c r="H91" s="34">
        <f t="shared" si="4"/>
        <v>23.672036300002308</v>
      </c>
      <c r="I91" s="35">
        <f t="shared" si="5"/>
        <v>52.08</v>
      </c>
      <c r="K91" s="324"/>
    </row>
    <row r="92" spans="1:11" s="322" customFormat="1">
      <c r="A92" s="3" t="s">
        <v>237</v>
      </c>
      <c r="B92" s="33">
        <f>'[2]Plan Tron'!B177</f>
        <v>970101</v>
      </c>
      <c r="C92" s="279" t="str">
        <f>'[2]Plan Tron'!C177</f>
        <v>CPOS</v>
      </c>
      <c r="D92" s="280" t="str">
        <f>UPPER('[2]Plan Tron'!D177)</f>
        <v xml:space="preserve">ADESIVO VINÍLICO, PADRÃO REGULAMENTADO, PARA SINALIZAÇÃO DE INCÊNDIO </v>
      </c>
      <c r="E92" s="279" t="str">
        <f>'[2]Plan Tron'!F177</f>
        <v>UN.</v>
      </c>
      <c r="F92" s="4">
        <v>5</v>
      </c>
      <c r="G92" s="34">
        <f>'[2]Plan Tron'!J177</f>
        <v>21.37</v>
      </c>
      <c r="H92" s="34">
        <f t="shared" si="4"/>
        <v>27.582956146731153</v>
      </c>
      <c r="I92" s="35">
        <f t="shared" si="5"/>
        <v>137.91</v>
      </c>
      <c r="K92" s="324"/>
    </row>
    <row r="93" spans="1:11" s="5" customFormat="1">
      <c r="A93" s="20"/>
      <c r="B93" s="36"/>
      <c r="C93" s="20"/>
      <c r="D93" s="16" t="s">
        <v>44</v>
      </c>
      <c r="E93" s="17">
        <f>A65</f>
        <v>8</v>
      </c>
      <c r="F93" s="4"/>
      <c r="G93" s="37"/>
      <c r="H93" s="37"/>
      <c r="I93" s="38">
        <f>SUM(I66:I92)</f>
        <v>15946.519999999999</v>
      </c>
      <c r="K93" s="15"/>
    </row>
    <row r="94" spans="1:11" s="5" customFormat="1">
      <c r="A94" s="21"/>
      <c r="B94" s="82"/>
      <c r="C94" s="21"/>
      <c r="D94" s="83"/>
      <c r="E94" s="21"/>
      <c r="F94" s="7"/>
      <c r="G94" s="39"/>
      <c r="H94" s="39"/>
      <c r="I94" s="40"/>
      <c r="K94" s="15"/>
    </row>
    <row r="95" spans="1:11" s="5" customFormat="1">
      <c r="A95" s="14">
        <v>9</v>
      </c>
      <c r="B95" s="43"/>
      <c r="C95" s="281"/>
      <c r="D95" s="282" t="str">
        <f>UPPER('[2]Plan Tron'!D180)</f>
        <v>INSTALAÇÕES ELÉTRICAS</v>
      </c>
      <c r="E95" s="281"/>
      <c r="F95" s="283"/>
      <c r="G95" s="44"/>
      <c r="H95" s="44"/>
      <c r="I95" s="45"/>
      <c r="K95" s="15"/>
    </row>
    <row r="96" spans="1:11" s="320" customFormat="1">
      <c r="A96" s="11" t="s">
        <v>32</v>
      </c>
      <c r="B96" s="46"/>
      <c r="C96" s="284"/>
      <c r="D96" s="285" t="str">
        <f>UPPER('[2]Plan Tron'!D181)</f>
        <v>SISTEMA DE ILUMINAÇÃO E ENERGIA</v>
      </c>
      <c r="E96" s="284"/>
      <c r="F96" s="263"/>
      <c r="G96" s="47"/>
      <c r="H96" s="47"/>
      <c r="I96" s="48"/>
      <c r="K96" s="325"/>
    </row>
    <row r="97" spans="1:11" s="5" customFormat="1">
      <c r="A97" s="3" t="s">
        <v>146</v>
      </c>
      <c r="B97" s="33" t="str">
        <f>'[2]Plan Tron'!B184</f>
        <v>370112</v>
      </c>
      <c r="C97" s="279" t="str">
        <f>'[2]Plan Tron'!C184</f>
        <v>CPOS</v>
      </c>
      <c r="D97" s="280" t="str">
        <f>UPPER('[2]Plan Tron'!D184)</f>
        <v>QUADRO TELESP / TELEBRÁS DE EMBUTIR DE 600 X 600 X 120 MM</v>
      </c>
      <c r="E97" s="279" t="str">
        <f>'[2]Plan Tron'!F184</f>
        <v>UN.</v>
      </c>
      <c r="F97" s="4">
        <v>2</v>
      </c>
      <c r="G97" s="34">
        <f>'[2]Plan Tron'!J184</f>
        <v>229.24</v>
      </c>
      <c r="H97" s="34">
        <f t="shared" ref="H97:H129" si="6">G97*(1+$E$186)</f>
        <v>295.88754642380201</v>
      </c>
      <c r="I97" s="35">
        <f t="shared" si="5"/>
        <v>591.78</v>
      </c>
      <c r="K97" s="15"/>
    </row>
    <row r="98" spans="1:11" s="322" customFormat="1">
      <c r="A98" s="3" t="s">
        <v>147</v>
      </c>
      <c r="B98" s="33" t="str">
        <f>'[2]Plan Tron'!B185</f>
        <v>400102</v>
      </c>
      <c r="C98" s="279" t="str">
        <f>'[2]Plan Tron'!C185</f>
        <v>CPOS</v>
      </c>
      <c r="D98" s="280" t="str">
        <f>UPPER('[2]Plan Tron'!D185)</f>
        <v>CAIXA DE FERRO ESTÂMPADA 4´ X 2´</v>
      </c>
      <c r="E98" s="279" t="str">
        <f>'[2]Plan Tron'!F185</f>
        <v>UN.</v>
      </c>
      <c r="F98" s="4">
        <v>16</v>
      </c>
      <c r="G98" s="34">
        <f>'[2]Plan Tron'!J185</f>
        <v>9.59</v>
      </c>
      <c r="H98" s="34">
        <f t="shared" si="6"/>
        <v>12.378125851527924</v>
      </c>
      <c r="I98" s="35">
        <f t="shared" si="5"/>
        <v>198.05</v>
      </c>
      <c r="K98" s="324"/>
    </row>
    <row r="99" spans="1:11" s="322" customFormat="1">
      <c r="A99" s="3" t="s">
        <v>148</v>
      </c>
      <c r="B99" s="33" t="str">
        <f>'[2]Plan Tron'!B186</f>
        <v>400104</v>
      </c>
      <c r="C99" s="279" t="str">
        <f>'[2]Plan Tron'!C186</f>
        <v>CPOS</v>
      </c>
      <c r="D99" s="280" t="str">
        <f>UPPER('[2]Plan Tron'!D186)</f>
        <v>CAIXA DE FERRO ESTÂMPADA 4´ X 4´</v>
      </c>
      <c r="E99" s="279" t="str">
        <f>'[2]Plan Tron'!F186</f>
        <v>UN.</v>
      </c>
      <c r="F99" s="4">
        <v>11</v>
      </c>
      <c r="G99" s="34">
        <f>'[2]Plan Tron'!J186</f>
        <v>11.5</v>
      </c>
      <c r="H99" s="34">
        <f t="shared" si="6"/>
        <v>14.843425160852046</v>
      </c>
      <c r="I99" s="35">
        <f t="shared" si="5"/>
        <v>163.28</v>
      </c>
      <c r="K99" s="324"/>
    </row>
    <row r="100" spans="1:11" s="322" customFormat="1">
      <c r="A100" s="3" t="s">
        <v>149</v>
      </c>
      <c r="B100" s="33" t="str">
        <f>'[2]Plan Tron'!B187</f>
        <v>40.02.060</v>
      </c>
      <c r="C100" s="279" t="str">
        <f>'[2]Plan Tron'!C187</f>
        <v>CPOS</v>
      </c>
      <c r="D100" s="280" t="str">
        <f>UPPER('[2]Plan Tron'!D187)</f>
        <v>CAIXA DE PASSAGEM EM CHAPA, COM TAMPA PARAFUSADA, 200 X 200 X 100 MM</v>
      </c>
      <c r="E100" s="279" t="str">
        <f>'[2]Plan Tron'!F187</f>
        <v>UN.</v>
      </c>
      <c r="F100" s="4">
        <v>1</v>
      </c>
      <c r="G100" s="34">
        <f>'[2]Plan Tron'!J187</f>
        <v>34.93</v>
      </c>
      <c r="H100" s="34">
        <f t="shared" si="6"/>
        <v>45.08529051030974</v>
      </c>
      <c r="I100" s="35">
        <f>ROUND(H100*F100,2)</f>
        <v>45.09</v>
      </c>
      <c r="K100" s="324"/>
    </row>
    <row r="101" spans="1:11" s="322" customFormat="1">
      <c r="A101" s="3" t="s">
        <v>150</v>
      </c>
      <c r="B101" s="33" t="str">
        <f>'[2]Plan Tron'!B188</f>
        <v>400208</v>
      </c>
      <c r="C101" s="279" t="str">
        <f>'[2]Plan Tron'!C188</f>
        <v>CPOS</v>
      </c>
      <c r="D101" s="280" t="str">
        <f>UPPER('[2]Plan Tron'!D188)</f>
        <v>CAIXA DE PASSAGEM EM CHAPA, COM TAMPA PARAFUSADA, 300 X 300 X 120 MM</v>
      </c>
      <c r="E101" s="279" t="str">
        <f>'[2]Plan Tron'!F188</f>
        <v>UN.</v>
      </c>
      <c r="F101" s="4">
        <v>1</v>
      </c>
      <c r="G101" s="34">
        <f>'[2]Plan Tron'!J188</f>
        <v>66.39</v>
      </c>
      <c r="H101" s="34">
        <f t="shared" si="6"/>
        <v>85.691738819910213</v>
      </c>
      <c r="I101" s="35">
        <f t="shared" si="5"/>
        <v>85.69</v>
      </c>
      <c r="K101" s="324"/>
    </row>
    <row r="102" spans="1:11" s="5" customFormat="1">
      <c r="A102" s="3" t="s">
        <v>151</v>
      </c>
      <c r="B102" s="33" t="str">
        <f>'[2]Plan Tron'!B189</f>
        <v>40.02.100</v>
      </c>
      <c r="C102" s="279" t="str">
        <f>'[2]Plan Tron'!C189</f>
        <v>CPOS</v>
      </c>
      <c r="D102" s="280" t="str">
        <f>UPPER('[2]Plan Tron'!D189)</f>
        <v>CAIXA DE PASSAGEM EM CHAPA, COM TAMPA PARAFUSADA, 400 X 400 X 150 MM</v>
      </c>
      <c r="E102" s="279" t="str">
        <f>'[2]Plan Tron'!F189</f>
        <v>UN.</v>
      </c>
      <c r="F102" s="4">
        <v>2</v>
      </c>
      <c r="G102" s="34">
        <f>'[2]Plan Tron'!J189</f>
        <v>102.8</v>
      </c>
      <c r="H102" s="34">
        <f t="shared" si="6"/>
        <v>132.68731361179047</v>
      </c>
      <c r="I102" s="35">
        <f>ROUND(H102*F102,2)</f>
        <v>265.37</v>
      </c>
      <c r="K102" s="15"/>
    </row>
    <row r="103" spans="1:11" s="322" customFormat="1" ht="25.5">
      <c r="A103" s="3" t="s">
        <v>152</v>
      </c>
      <c r="B103" s="33">
        <f>'[2]Plan Tron'!B192</f>
        <v>91926</v>
      </c>
      <c r="C103" s="279" t="str">
        <f>'[2]Plan Tron'!C192</f>
        <v>SINAPI</v>
      </c>
      <c r="D103" s="280" t="str">
        <f>UPPER('[2]Plan Tron'!D192)</f>
        <v>CABO DE COBRE FLEXÍVEL ISOLADO, 2,5 MM², ANTI-CHAMA 450/750 V, PARA CIRCUITOS TERMINAIS - FORNECIMENTO E INSTALAÇÃO. AF_12/2015</v>
      </c>
      <c r="E103" s="279" t="str">
        <f>'[2]Plan Tron'!F192</f>
        <v>M</v>
      </c>
      <c r="F103" s="4">
        <f>'MEMORIAL DE CÁLCULO 1'!D43</f>
        <v>370.12999999999994</v>
      </c>
      <c r="G103" s="34">
        <f>'[2]Plan Tron'!J192</f>
        <v>3</v>
      </c>
      <c r="H103" s="34">
        <f t="shared" si="6"/>
        <v>3.8721978680483602</v>
      </c>
      <c r="I103" s="35">
        <f t="shared" si="5"/>
        <v>1433.22</v>
      </c>
      <c r="K103" s="324"/>
    </row>
    <row r="104" spans="1:11" s="322" customFormat="1" ht="25.5">
      <c r="A104" s="3" t="s">
        <v>153</v>
      </c>
      <c r="B104" s="33">
        <f>'[2]Plan Tron'!B193</f>
        <v>91928</v>
      </c>
      <c r="C104" s="279" t="str">
        <f>'[2]Plan Tron'!C193</f>
        <v>SINAPI</v>
      </c>
      <c r="D104" s="280" t="str">
        <f>UPPER('[2]Plan Tron'!D193)</f>
        <v>CABO DE COBRE FLEXÍVEL ISOLADO, 4 MM², ANTI-CHAMA 450/750 V, PARA CIRCUITOS TERMINAIS - FORNECIMENTO E INSTALAÇÃO. AF_12/2015</v>
      </c>
      <c r="E104" s="279" t="str">
        <f>'[2]Plan Tron'!F193</f>
        <v>M</v>
      </c>
      <c r="F104" s="4">
        <f>'MEMORIAL DE CÁLCULO 1'!D44</f>
        <v>174.78000000000003</v>
      </c>
      <c r="G104" s="34">
        <f>'[2]Plan Tron'!J193</f>
        <v>4.22</v>
      </c>
      <c r="H104" s="34">
        <f t="shared" si="6"/>
        <v>5.446891667721359</v>
      </c>
      <c r="I104" s="35">
        <f t="shared" si="5"/>
        <v>952.01</v>
      </c>
      <c r="K104" s="324"/>
    </row>
    <row r="105" spans="1:11" s="322" customFormat="1" ht="25.5">
      <c r="A105" s="3" t="s">
        <v>176</v>
      </c>
      <c r="B105" s="33">
        <f>'[2]Plan Tron'!B194</f>
        <v>91930</v>
      </c>
      <c r="C105" s="279" t="str">
        <f>'[2]Plan Tron'!C194</f>
        <v>SINAPI</v>
      </c>
      <c r="D105" s="280" t="str">
        <f>UPPER('[2]Plan Tron'!D194)</f>
        <v>CABO DE COBRE FLEXÍVEL ISOLADO, 6 MM², ANTI-CHAMA 450/750 V, PARA CIRCUITOS TERMINAIS - FORNECIMENTO E INSTALAÇÃO. AF_12/2015</v>
      </c>
      <c r="E105" s="279" t="str">
        <f>'[2]Plan Tron'!F194</f>
        <v>M</v>
      </c>
      <c r="F105" s="4">
        <f>'MEMORIAL DE CÁLCULO 1'!D45</f>
        <v>254.63</v>
      </c>
      <c r="G105" s="34">
        <f>'[2]Plan Tron'!J194</f>
        <v>5.05</v>
      </c>
      <c r="H105" s="34">
        <f t="shared" si="6"/>
        <v>6.5181997445480722</v>
      </c>
      <c r="I105" s="35">
        <f t="shared" si="5"/>
        <v>1659.73</v>
      </c>
      <c r="K105" s="324"/>
    </row>
    <row r="106" spans="1:11" s="322" customFormat="1">
      <c r="A106" s="3" t="s">
        <v>238</v>
      </c>
      <c r="B106" s="33" t="str">
        <f>'[2]Plan Tron'!B195</f>
        <v>390906</v>
      </c>
      <c r="C106" s="279" t="str">
        <f>'[2]Plan Tron'!C195</f>
        <v>CPOS</v>
      </c>
      <c r="D106" s="280" t="str">
        <f>UPPER('[2]Plan Tron'!D195)</f>
        <v>CONECTOR SPLIT-BOLT PARA CABO DE 50,0 MM², LATÃO, SIMPLES</v>
      </c>
      <c r="E106" s="279" t="str">
        <f>'[2]Plan Tron'!F195</f>
        <v>UN.</v>
      </c>
      <c r="F106" s="4">
        <v>25</v>
      </c>
      <c r="G106" s="34">
        <f>'[2]Plan Tron'!J195</f>
        <v>9.36</v>
      </c>
      <c r="H106" s="34">
        <f t="shared" si="6"/>
        <v>12.081257348310883</v>
      </c>
      <c r="I106" s="35">
        <f t="shared" si="5"/>
        <v>302.02999999999997</v>
      </c>
      <c r="K106" s="324"/>
    </row>
    <row r="107" spans="1:11" s="322" customFormat="1">
      <c r="A107" s="3" t="s">
        <v>239</v>
      </c>
      <c r="B107" s="33" t="str">
        <f>'[2]Plan Tron'!B196</f>
        <v>371360</v>
      </c>
      <c r="C107" s="279" t="str">
        <f>'[2]Plan Tron'!C196</f>
        <v>CPOS</v>
      </c>
      <c r="D107" s="280" t="str">
        <f>UPPER('[2]Plan Tron'!D196)</f>
        <v>DISJUNTOR TERMOMAGNÉTICO, UNIPOLAR 127/220 V, CORRENTE DE 10 A ATÉ 30 A</v>
      </c>
      <c r="E107" s="279" t="str">
        <f>'[2]Plan Tron'!F196</f>
        <v>UN.</v>
      </c>
      <c r="F107" s="4">
        <v>8</v>
      </c>
      <c r="G107" s="34">
        <f>'[2]Plan Tron'!J196</f>
        <v>18.309999999999999</v>
      </c>
      <c r="H107" s="34">
        <f t="shared" si="6"/>
        <v>23.633314321321823</v>
      </c>
      <c r="I107" s="35">
        <f t="shared" si="5"/>
        <v>189.07</v>
      </c>
      <c r="K107" s="324"/>
    </row>
    <row r="108" spans="1:11" s="322" customFormat="1" ht="16.5" customHeight="1">
      <c r="A108" s="3" t="s">
        <v>240</v>
      </c>
      <c r="B108" s="33" t="str">
        <f>'[2]Plan Tron'!B197</f>
        <v>371363</v>
      </c>
      <c r="C108" s="279" t="str">
        <f>'[2]Plan Tron'!C197</f>
        <v>CPOS</v>
      </c>
      <c r="D108" s="280" t="str">
        <f>UPPER('[2]Plan Tron'!D197)</f>
        <v>DISJUNTOR TERMOMAGNÉTICO, BIPOLAR 220/380 V, CORRENTE DE 10 A ATÉ 50 A</v>
      </c>
      <c r="E108" s="279" t="str">
        <f>'[2]Plan Tron'!F197</f>
        <v>UN.</v>
      </c>
      <c r="F108" s="4">
        <v>5</v>
      </c>
      <c r="G108" s="34">
        <f>'[2]Plan Tron'!J197</f>
        <v>73.33</v>
      </c>
      <c r="H108" s="34">
        <f t="shared" si="6"/>
        <v>94.649423221328746</v>
      </c>
      <c r="I108" s="35">
        <f t="shared" si="5"/>
        <v>473.25</v>
      </c>
      <c r="K108" s="324"/>
    </row>
    <row r="109" spans="1:11" s="320" customFormat="1">
      <c r="A109" s="3" t="s">
        <v>241</v>
      </c>
      <c r="B109" s="33" t="str">
        <f>'[2]Plan Tron'!B198</f>
        <v>371366</v>
      </c>
      <c r="C109" s="279" t="str">
        <f>'[2]Plan Tron'!C198</f>
        <v>CPOS</v>
      </c>
      <c r="D109" s="280" t="str">
        <f>UPPER('[2]Plan Tron'!D198)</f>
        <v>DISJUNTOR TERMOMAGNÉTICO, TRIPOLAR 220/380 V, CORRENTE DE 60 A ATÉ 100 A</v>
      </c>
      <c r="E109" s="279" t="str">
        <f>'[2]Plan Tron'!F198</f>
        <v>UN.</v>
      </c>
      <c r="F109" s="4">
        <v>1</v>
      </c>
      <c r="G109" s="34">
        <f>'[2]Plan Tron'!J198</f>
        <v>124.21</v>
      </c>
      <c r="H109" s="34">
        <f t="shared" si="6"/>
        <v>160.32189906342893</v>
      </c>
      <c r="I109" s="35">
        <f t="shared" si="5"/>
        <v>160.32</v>
      </c>
      <c r="J109" s="322"/>
      <c r="K109" s="325"/>
    </row>
    <row r="110" spans="1:11" s="5" customFormat="1" ht="25.5">
      <c r="A110" s="3" t="s">
        <v>242</v>
      </c>
      <c r="B110" s="33" t="str">
        <f>'[2]Plan Tron'!B199</f>
        <v>381301</v>
      </c>
      <c r="C110" s="279" t="str">
        <f>'[2]Plan Tron'!C199</f>
        <v>CPOS</v>
      </c>
      <c r="D110" s="280" t="str">
        <f>UPPER('[2]Plan Tron'!D199)</f>
        <v>ELETRODUTO CORRUGADO DE POLIETILENO DE ALTA DENSIDADE, DN= 30 MM, COM ACESSÓRIOS</v>
      </c>
      <c r="E110" s="279" t="str">
        <f>'[2]Plan Tron'!F199</f>
        <v>M</v>
      </c>
      <c r="F110" s="4">
        <v>18.649999999999999</v>
      </c>
      <c r="G110" s="34">
        <f>'[2]Plan Tron'!J199</f>
        <v>7.69</v>
      </c>
      <c r="H110" s="34">
        <f t="shared" si="6"/>
        <v>9.9257338684306298</v>
      </c>
      <c r="I110" s="35">
        <f t="shared" si="5"/>
        <v>185.11</v>
      </c>
      <c r="K110" s="15"/>
    </row>
    <row r="111" spans="1:11" s="5" customFormat="1" ht="25.5">
      <c r="A111" s="3" t="s">
        <v>243</v>
      </c>
      <c r="B111" s="33">
        <f>'[2]Plan Tron'!B201</f>
        <v>381302</v>
      </c>
      <c r="C111" s="279" t="str">
        <f>'[2]Plan Tron'!C201</f>
        <v>CPOS</v>
      </c>
      <c r="D111" s="280" t="str">
        <f>UPPER('[2]Plan Tron'!D201)</f>
        <v>ELETRODUTO CORRUGADO DE POLIETILENO DE ALTA DENSIDADE, DN= 50 MM, COM ACESSÓRIOS</v>
      </c>
      <c r="E111" s="279" t="str">
        <f>'[2]Plan Tron'!F201</f>
        <v>M</v>
      </c>
      <c r="F111" s="4">
        <v>17.760000000000002</v>
      </c>
      <c r="G111" s="34">
        <f>'[2]Plan Tron'!J201</f>
        <v>12.1</v>
      </c>
      <c r="H111" s="34">
        <f t="shared" si="6"/>
        <v>15.617864734461719</v>
      </c>
      <c r="I111" s="35">
        <f t="shared" si="5"/>
        <v>277.37</v>
      </c>
      <c r="K111" s="15"/>
    </row>
    <row r="112" spans="1:11" s="322" customFormat="1">
      <c r="A112" s="3" t="s">
        <v>244</v>
      </c>
      <c r="B112" s="33" t="str">
        <f>'[2]Plan Tron'!B202</f>
        <v>380104</v>
      </c>
      <c r="C112" s="279" t="str">
        <f>'[2]Plan Tron'!C202</f>
        <v>CPOS</v>
      </c>
      <c r="D112" s="280" t="str">
        <f>UPPER('[2]Plan Tron'!D202)</f>
        <v>ELETRODUTO DE PVC RÍGIDO ROSCÁVEL DE 3/4´ - COM ACESSÓRIOS</v>
      </c>
      <c r="E112" s="279" t="str">
        <f>'[2]Plan Tron'!F202</f>
        <v>M</v>
      </c>
      <c r="F112" s="4">
        <v>15</v>
      </c>
      <c r="G112" s="34">
        <f>'[2]Plan Tron'!J202</f>
        <v>17.399999999999999</v>
      </c>
      <c r="H112" s="34">
        <f t="shared" si="6"/>
        <v>22.458747634680485</v>
      </c>
      <c r="I112" s="35">
        <f t="shared" si="5"/>
        <v>336.88</v>
      </c>
      <c r="K112" s="324"/>
    </row>
    <row r="113" spans="1:11" s="322" customFormat="1">
      <c r="A113" s="3" t="s">
        <v>245</v>
      </c>
      <c r="B113" s="33" t="str">
        <f>'[2]Plan Tron'!B203</f>
        <v>381902</v>
      </c>
      <c r="C113" s="279" t="str">
        <f>'[2]Plan Tron'!C203</f>
        <v>CPOS</v>
      </c>
      <c r="D113" s="280" t="str">
        <f>UPPER('[2]Plan Tron'!D203)</f>
        <v>ELETRODUTO DE PVC CORRUGADO FLEXÍVEL LEVE, DIÂMETRO EXTERNO DE 20 MM</v>
      </c>
      <c r="E113" s="279" t="str">
        <f>'[2]Plan Tron'!F203</f>
        <v>M</v>
      </c>
      <c r="F113" s="4">
        <v>65</v>
      </c>
      <c r="G113" s="34">
        <f>'[2]Plan Tron'!J203</f>
        <v>10.1</v>
      </c>
      <c r="H113" s="34">
        <f t="shared" si="6"/>
        <v>13.036399489096144</v>
      </c>
      <c r="I113" s="35">
        <f t="shared" si="5"/>
        <v>847.37</v>
      </c>
      <c r="K113" s="324"/>
    </row>
    <row r="114" spans="1:11" s="322" customFormat="1">
      <c r="A114" s="3" t="s">
        <v>246</v>
      </c>
      <c r="B114" s="33" t="str">
        <f>'[2]Plan Tron'!B204</f>
        <v>402012</v>
      </c>
      <c r="C114" s="279" t="str">
        <f>'[2]Plan Tron'!C204</f>
        <v>CPOS</v>
      </c>
      <c r="D114" s="280" t="str">
        <f>UPPER('[2]Plan Tron'!D204)</f>
        <v>PLACA DE 4´ X 2´</v>
      </c>
      <c r="E114" s="279" t="str">
        <f>'[2]Plan Tron'!F204</f>
        <v>UN.</v>
      </c>
      <c r="F114" s="4">
        <v>5</v>
      </c>
      <c r="G114" s="34">
        <f>'[2]Plan Tron'!J204</f>
        <v>3.04</v>
      </c>
      <c r="H114" s="34">
        <f t="shared" si="6"/>
        <v>3.9238271729556713</v>
      </c>
      <c r="I114" s="35">
        <f t="shared" si="5"/>
        <v>19.62</v>
      </c>
      <c r="K114" s="324"/>
    </row>
    <row r="115" spans="1:11" s="322" customFormat="1">
      <c r="A115" s="3" t="s">
        <v>247</v>
      </c>
      <c r="B115" s="33" t="str">
        <f>'[2]Plan Tron'!B205</f>
        <v>402014</v>
      </c>
      <c r="C115" s="279" t="str">
        <f>'[2]Plan Tron'!C205</f>
        <v>CPOS</v>
      </c>
      <c r="D115" s="280" t="str">
        <f>UPPER('[2]Plan Tron'!D205)</f>
        <v>PLACA DE 4´ X 4´</v>
      </c>
      <c r="E115" s="279" t="str">
        <f>'[2]Plan Tron'!F205</f>
        <v>UN.</v>
      </c>
      <c r="F115" s="4">
        <v>4</v>
      </c>
      <c r="G115" s="34">
        <f>'[2]Plan Tron'!J205</f>
        <v>6.24</v>
      </c>
      <c r="H115" s="34">
        <f t="shared" si="6"/>
        <v>8.0541715655405888</v>
      </c>
      <c r="I115" s="35">
        <f t="shared" si="5"/>
        <v>32.22</v>
      </c>
      <c r="K115" s="324"/>
    </row>
    <row r="116" spans="1:11" s="5" customFormat="1">
      <c r="A116" s="3" t="s">
        <v>248</v>
      </c>
      <c r="B116" s="33" t="str">
        <f>'[2]Plan Tron'!B209</f>
        <v>400508</v>
      </c>
      <c r="C116" s="279" t="str">
        <f>'[2]Plan Tron'!C209</f>
        <v>CPOS</v>
      </c>
      <c r="D116" s="280" t="str">
        <f>UPPER('[2]Plan Tron'!D209)</f>
        <v>INTERRUPTOR COM 1 TECLA PARALELO E PLACA</v>
      </c>
      <c r="E116" s="279" t="str">
        <f>'[2]Plan Tron'!F209</f>
        <v>CJ</v>
      </c>
      <c r="F116" s="4">
        <v>1</v>
      </c>
      <c r="G116" s="34">
        <f>'[2]Plan Tron'!J209</f>
        <v>16.02</v>
      </c>
      <c r="H116" s="34">
        <f t="shared" si="6"/>
        <v>20.677536615378241</v>
      </c>
      <c r="I116" s="35">
        <f t="shared" si="5"/>
        <v>20.68</v>
      </c>
      <c r="K116" s="15"/>
    </row>
    <row r="117" spans="1:11" s="5" customFormat="1">
      <c r="A117" s="3" t="s">
        <v>249</v>
      </c>
      <c r="B117" s="33" t="str">
        <f>'[2]Plan Tron'!B210</f>
        <v>400502</v>
      </c>
      <c r="C117" s="279" t="str">
        <f>'[2]Plan Tron'!C210</f>
        <v>CPOS</v>
      </c>
      <c r="D117" s="280" t="str">
        <f>UPPER('[2]Plan Tron'!D210)</f>
        <v>INTERRUPTOR COM 1 TECLA SIMPLES E PLACA</v>
      </c>
      <c r="E117" s="279" t="str">
        <f>'[2]Plan Tron'!F210</f>
        <v>CJ</v>
      </c>
      <c r="F117" s="4">
        <v>5</v>
      </c>
      <c r="G117" s="34">
        <f>'[2]Plan Tron'!J210</f>
        <v>15.63</v>
      </c>
      <c r="H117" s="34">
        <f t="shared" si="6"/>
        <v>20.174150892531955</v>
      </c>
      <c r="I117" s="35">
        <f t="shared" si="5"/>
        <v>100.87</v>
      </c>
      <c r="K117" s="15"/>
    </row>
    <row r="118" spans="1:11" s="5" customFormat="1" ht="25.5">
      <c r="A118" s="3" t="s">
        <v>250</v>
      </c>
      <c r="B118" s="33">
        <f>'[2]Plan Tron'!B211</f>
        <v>411460</v>
      </c>
      <c r="C118" s="279" t="str">
        <f>'[2]Plan Tron'!C211</f>
        <v>CPOS</v>
      </c>
      <c r="D118" s="280" t="str">
        <f>UPPER('[2]Plan Tron'!D211)</f>
        <v>LUMINÁRIA INDUSTRIAL PENDENTE TIPO CALHA ABERTA INSTALAÇÃO EM PERFILADO PARA 1 OU 2 LÂMPADAS FLUORESCENTES TUBULARES 28/54W</v>
      </c>
      <c r="E118" s="279" t="str">
        <f>'[2]Plan Tron'!F211</f>
        <v>UN.</v>
      </c>
      <c r="F118" s="4">
        <v>15</v>
      </c>
      <c r="G118" s="34">
        <f>'[2]Plan Tron'!J211</f>
        <v>97</v>
      </c>
      <c r="H118" s="34">
        <f t="shared" si="6"/>
        <v>125.20106440023031</v>
      </c>
      <c r="I118" s="35">
        <f>ROUND(H118*F118,2)</f>
        <v>1878.02</v>
      </c>
      <c r="K118" s="15"/>
    </row>
    <row r="119" spans="1:11" s="5" customFormat="1" ht="25.5">
      <c r="A119" s="3" t="s">
        <v>251</v>
      </c>
      <c r="B119" s="33">
        <f>'[2]Plan Tron'!B214</f>
        <v>93043</v>
      </c>
      <c r="C119" s="279" t="str">
        <f>'[2]Plan Tron'!C214</f>
        <v>SINAPI</v>
      </c>
      <c r="D119" s="280" t="str">
        <f>UPPER('[2]Plan Tron'!D214)</f>
        <v>LÂMPADA LED 10 W BIVOLT BRANCA, FORMATO TRADICIONAL (BASE E27) - FORNECIMENTO E INSTALAÇÃO</v>
      </c>
      <c r="E119" s="279" t="str">
        <f>'[2]Plan Tron'!F214</f>
        <v>UN.</v>
      </c>
      <c r="F119" s="4">
        <v>12</v>
      </c>
      <c r="G119" s="34">
        <f>'[2]Plan Tron'!J214</f>
        <v>33.25</v>
      </c>
      <c r="H119" s="34">
        <f t="shared" si="6"/>
        <v>42.916859704202658</v>
      </c>
      <c r="I119" s="35">
        <f>ROUND(H119*F119,2)</f>
        <v>515</v>
      </c>
      <c r="K119" s="15"/>
    </row>
    <row r="120" spans="1:11" s="322" customFormat="1" ht="25.5">
      <c r="A120" s="3" t="s">
        <v>252</v>
      </c>
      <c r="B120" s="33" t="str">
        <f>'[2]Plan Tron'!B217</f>
        <v>73953/006</v>
      </c>
      <c r="C120" s="279" t="str">
        <f>'[2]Plan Tron'!C217</f>
        <v>SINAPI</v>
      </c>
      <c r="D120" s="280" t="str">
        <f>UPPER('[2]Plan Tron'!D217)</f>
        <v xml:space="preserve"> LUMINARIA TIPO CALHA, DE SOBREPOR, COM REATOR DE PARTIDA RAPIDA E LAMPADA FLUORESCENTE 2X40W, COMPLETA, FORNECIMENTO E INSTALACAO</v>
      </c>
      <c r="E120" s="279" t="str">
        <f>'[2]Plan Tron'!F217</f>
        <v>UN.</v>
      </c>
      <c r="F120" s="4">
        <v>6</v>
      </c>
      <c r="G120" s="34">
        <f>'[2]Plan Tron'!J217</f>
        <v>91.07</v>
      </c>
      <c r="H120" s="34">
        <f t="shared" si="6"/>
        <v>117.54701994772137</v>
      </c>
      <c r="I120" s="35">
        <f t="shared" si="5"/>
        <v>705.28</v>
      </c>
      <c r="K120" s="324"/>
    </row>
    <row r="121" spans="1:11" s="5" customFormat="1">
      <c r="A121" s="3" t="s">
        <v>327</v>
      </c>
      <c r="B121" s="33">
        <f>'[2]Plan Tron'!B224</f>
        <v>410552</v>
      </c>
      <c r="C121" s="279" t="str">
        <f>'[2]Plan Tron'!C224</f>
        <v>CPOS</v>
      </c>
      <c r="D121" s="280" t="str">
        <f>UPPER('[2]Plan Tron'!D224)</f>
        <v>LÂMPADA DE VAPOR METÁLICO ELIPSOIDAL, BASE E40 DE 250 W</v>
      </c>
      <c r="E121" s="279" t="str">
        <f>'[2]Plan Tron'!F224</f>
        <v>UN.</v>
      </c>
      <c r="F121" s="4">
        <f>15</f>
        <v>15</v>
      </c>
      <c r="G121" s="34">
        <f>'[2]Plan Tron'!J224</f>
        <v>60</v>
      </c>
      <c r="H121" s="34">
        <f t="shared" si="6"/>
        <v>77.443957360967204</v>
      </c>
      <c r="I121" s="35">
        <f>ROUND(H121*F121,2)</f>
        <v>1161.6600000000001</v>
      </c>
      <c r="K121" s="6"/>
    </row>
    <row r="122" spans="1:11" s="322" customFormat="1">
      <c r="A122" s="3" t="s">
        <v>328</v>
      </c>
      <c r="B122" s="33" t="str">
        <f>'[2]Plan Tron'!B226</f>
        <v>391012</v>
      </c>
      <c r="C122" s="279" t="str">
        <f>'[2]Plan Tron'!C226</f>
        <v>CPOS</v>
      </c>
      <c r="D122" s="280" t="str">
        <f>UPPER('[2]Plan Tron'!D226)</f>
        <v>TERMINAL DE PRESSÃO/COMPRESSÃO PARA CABO DE 25,0 MM²</v>
      </c>
      <c r="E122" s="279" t="str">
        <f>'[2]Plan Tron'!F226</f>
        <v>UN.</v>
      </c>
      <c r="F122" s="4">
        <v>15</v>
      </c>
      <c r="G122" s="34">
        <f>'[2]Plan Tron'!J226</f>
        <v>8.94</v>
      </c>
      <c r="H122" s="34">
        <f t="shared" si="6"/>
        <v>11.539149646784113</v>
      </c>
      <c r="I122" s="35">
        <f t="shared" ref="I122:I164" si="7">ROUND(H122*F122,2)</f>
        <v>173.09</v>
      </c>
      <c r="K122" s="323"/>
    </row>
    <row r="123" spans="1:11" s="322" customFormat="1">
      <c r="A123" s="3" t="s">
        <v>329</v>
      </c>
      <c r="B123" s="33">
        <f>'[2]Plan Tron'!B227</f>
        <v>391008</v>
      </c>
      <c r="C123" s="279" t="str">
        <f>'[2]Plan Tron'!C227</f>
        <v>CPOS</v>
      </c>
      <c r="D123" s="280" t="str">
        <f>UPPER('[2]Plan Tron'!D227)</f>
        <v>TERMINAL DE PRESSÃO/COMPRESSÃO PARA CABO DE 16,0 MM²</v>
      </c>
      <c r="E123" s="279" t="str">
        <f>'[2]Plan Tron'!F227</f>
        <v>UN.</v>
      </c>
      <c r="F123" s="4">
        <v>25</v>
      </c>
      <c r="G123" s="34">
        <f>'[2]Plan Tron'!J227</f>
        <v>8.34</v>
      </c>
      <c r="H123" s="34">
        <f t="shared" si="6"/>
        <v>10.76471007317444</v>
      </c>
      <c r="I123" s="35">
        <f t="shared" si="7"/>
        <v>269.12</v>
      </c>
      <c r="K123" s="323"/>
    </row>
    <row r="124" spans="1:11" s="322" customFormat="1" ht="25.5">
      <c r="A124" s="3" t="s">
        <v>253</v>
      </c>
      <c r="B124" s="33">
        <f>'[2]Plan Tron'!B228</f>
        <v>391112</v>
      </c>
      <c r="C124" s="279" t="str">
        <f>'[2]Plan Tron'!C228</f>
        <v>CPOS</v>
      </c>
      <c r="D124" s="280" t="str">
        <f>UPPER('[2]Plan Tron'!D228)</f>
        <v>CABO TELEFÔNICO CTP-APL-SN, COM 10 PARES DE 0,50 MM, PARA COTOS DE TRANSIÇÃO EM CAIXAS E ENTRADAS</v>
      </c>
      <c r="E124" s="279" t="str">
        <f>'[2]Plan Tron'!F228</f>
        <v>M</v>
      </c>
      <c r="F124" s="4">
        <v>45</v>
      </c>
      <c r="G124" s="34">
        <f>'[2]Plan Tron'!J228</f>
        <v>6.65</v>
      </c>
      <c r="H124" s="34">
        <f t="shared" si="6"/>
        <v>8.5833719408405322</v>
      </c>
      <c r="I124" s="35">
        <f t="shared" si="7"/>
        <v>386.25</v>
      </c>
      <c r="K124" s="323"/>
    </row>
    <row r="125" spans="1:11" s="5" customFormat="1">
      <c r="A125" s="3" t="s">
        <v>254</v>
      </c>
      <c r="B125" s="33" t="str">
        <f>'[2]Plan Tron'!B229</f>
        <v>400445</v>
      </c>
      <c r="C125" s="279" t="str">
        <f>'[2]Plan Tron'!C229</f>
        <v>CPOS</v>
      </c>
      <c r="D125" s="280" t="str">
        <f>UPPER('[2]Plan Tron'!D229)</f>
        <v>TOMADA 2P+T, 10A 250V, COMPLETA</v>
      </c>
      <c r="E125" s="279" t="str">
        <f>'[2]Plan Tron'!F229</f>
        <v>CJ</v>
      </c>
      <c r="F125" s="4">
        <v>27</v>
      </c>
      <c r="G125" s="34">
        <f>'[2]Plan Tron'!J229</f>
        <v>16.260000000000002</v>
      </c>
      <c r="H125" s="34">
        <f t="shared" si="6"/>
        <v>20.987312444822113</v>
      </c>
      <c r="I125" s="35">
        <f t="shared" si="7"/>
        <v>566.66</v>
      </c>
      <c r="K125" s="6"/>
    </row>
    <row r="126" spans="1:11" s="5" customFormat="1">
      <c r="A126" s="3" t="s">
        <v>255</v>
      </c>
      <c r="B126" s="33" t="str">
        <f>'[2]Plan Tron'!B230</f>
        <v>400409</v>
      </c>
      <c r="C126" s="279" t="str">
        <f>'[2]Plan Tron'!C230</f>
        <v>CPOS</v>
      </c>
      <c r="D126" s="280" t="str">
        <f>UPPER('[2]Plan Tron'!D230)</f>
        <v>TOMADA RJ 11 PARA TELEFONE, SEM PLACA</v>
      </c>
      <c r="E126" s="279" t="str">
        <f>'[2]Plan Tron'!F230</f>
        <v>UN.</v>
      </c>
      <c r="F126" s="4">
        <v>2</v>
      </c>
      <c r="G126" s="34">
        <f>'[2]Plan Tron'!J230</f>
        <v>24.14</v>
      </c>
      <c r="H126" s="34">
        <f t="shared" si="6"/>
        <v>31.158285511562472</v>
      </c>
      <c r="I126" s="35">
        <f t="shared" si="7"/>
        <v>62.32</v>
      </c>
      <c r="K126" s="6"/>
    </row>
    <row r="127" spans="1:11" s="5" customFormat="1">
      <c r="A127" s="3" t="s">
        <v>256</v>
      </c>
      <c r="B127" s="33" t="str">
        <f>'[2]Plan Tron'!B231</f>
        <v>40.04.096</v>
      </c>
      <c r="C127" s="279" t="str">
        <f>'[2]Plan Tron'!C231</f>
        <v>CPOS</v>
      </c>
      <c r="D127" s="280" t="str">
        <f>UPPER('[2]Plan Tron'!D231)</f>
        <v>TOMADA RJ 45 PARA REDE DE DADOS, COM PLACA</v>
      </c>
      <c r="E127" s="279" t="str">
        <f>'[2]Plan Tron'!F231</f>
        <v>UN.</v>
      </c>
      <c r="F127" s="4">
        <v>2</v>
      </c>
      <c r="G127" s="34">
        <f>'[2]Plan Tron'!J231</f>
        <v>46.42</v>
      </c>
      <c r="H127" s="34">
        <f t="shared" si="6"/>
        <v>59.915808344934959</v>
      </c>
      <c r="I127" s="35">
        <f t="shared" si="7"/>
        <v>119.83</v>
      </c>
      <c r="K127" s="6"/>
    </row>
    <row r="128" spans="1:11" s="5" customFormat="1">
      <c r="A128" s="3" t="s">
        <v>330</v>
      </c>
      <c r="B128" s="33" t="str">
        <f>'[2]Plan Tron'!B232</f>
        <v>382111</v>
      </c>
      <c r="C128" s="279" t="str">
        <f>'[2]Plan Tron'!C232</f>
        <v>CPOS</v>
      </c>
      <c r="D128" s="280" t="str">
        <f>UPPER('[2]Plan Tron'!D232)</f>
        <v>ELETROCALHA LISA GALVANIZADA A FOGO, 50 X 50 MM, COM ACESSÓRIOS</v>
      </c>
      <c r="E128" s="279" t="str">
        <f>'[2]Plan Tron'!F232</f>
        <v>M</v>
      </c>
      <c r="F128" s="4">
        <v>44.7</v>
      </c>
      <c r="G128" s="34">
        <f>'[2]Plan Tron'!J232</f>
        <v>32.01</v>
      </c>
      <c r="H128" s="34">
        <f t="shared" si="6"/>
        <v>41.316351252075997</v>
      </c>
      <c r="I128" s="35">
        <f t="shared" si="7"/>
        <v>1846.84</v>
      </c>
      <c r="K128" s="15"/>
    </row>
    <row r="129" spans="1:11" s="5" customFormat="1">
      <c r="A129" s="3" t="s">
        <v>257</v>
      </c>
      <c r="B129" s="33" t="str">
        <f>'[2]Plan Tron'!B234</f>
        <v>38.21.310</v>
      </c>
      <c r="C129" s="279" t="str">
        <f>'[2]Plan Tron'!C234</f>
        <v>CPOS</v>
      </c>
      <c r="D129" s="280" t="str">
        <f>UPPER('[2]Plan Tron'!D234)</f>
        <v>ELETROCALHA LISA GALVANIZADA A FOGO, 100 X 100 MM, COM ACESSÓRIOS</v>
      </c>
      <c r="E129" s="279" t="str">
        <f>'[2]Plan Tron'!F234</f>
        <v>M</v>
      </c>
      <c r="F129" s="4">
        <v>12.28</v>
      </c>
      <c r="G129" s="34">
        <f>'[2]Plan Tron'!J234</f>
        <v>56.75</v>
      </c>
      <c r="H129" s="34">
        <f t="shared" si="6"/>
        <v>73.249076337248141</v>
      </c>
      <c r="I129" s="35">
        <f>ROUND(H129*F129,2)</f>
        <v>899.5</v>
      </c>
      <c r="K129" s="6"/>
    </row>
    <row r="130" spans="1:11" s="320" customFormat="1">
      <c r="A130" s="11" t="s">
        <v>33</v>
      </c>
      <c r="B130" s="46"/>
      <c r="C130" s="284"/>
      <c r="D130" s="285" t="str">
        <f>UPPER('[2]Plan Tron'!D253)</f>
        <v>S.P.D.ATMOSFERICAS</v>
      </c>
      <c r="E130" s="284"/>
      <c r="F130" s="263"/>
      <c r="G130" s="47"/>
      <c r="H130" s="47"/>
      <c r="I130" s="48"/>
      <c r="K130" s="321"/>
    </row>
    <row r="131" spans="1:11" s="322" customFormat="1">
      <c r="A131" s="3" t="s">
        <v>154</v>
      </c>
      <c r="B131" s="33">
        <f>'[2]Plan Tron'!B255</f>
        <v>72254</v>
      </c>
      <c r="C131" s="279" t="str">
        <f>'[2]Plan Tron'!C255</f>
        <v>SINAPI</v>
      </c>
      <c r="D131" s="280" t="str">
        <f>UPPER('[2]Plan Tron'!D255)</f>
        <v>CABO DE COBRE NU 50 MM2</v>
      </c>
      <c r="E131" s="279" t="str">
        <f>'[2]Plan Tron'!F255</f>
        <v>M</v>
      </c>
      <c r="F131" s="4">
        <f>107.5+12+12</f>
        <v>131.5</v>
      </c>
      <c r="G131" s="34">
        <f>'[2]Plan Tron'!J255</f>
        <v>31.11</v>
      </c>
      <c r="H131" s="34">
        <f t="shared" ref="H131:H136" si="8">G131*(1+$E$186)</f>
        <v>40.154691891661493</v>
      </c>
      <c r="I131" s="35">
        <f t="shared" si="7"/>
        <v>5280.34</v>
      </c>
      <c r="K131" s="323"/>
    </row>
    <row r="132" spans="1:11" s="322" customFormat="1">
      <c r="A132" s="3" t="s">
        <v>155</v>
      </c>
      <c r="B132" s="33" t="str">
        <f>'[2]Plan Tron'!B256</f>
        <v>420520</v>
      </c>
      <c r="C132" s="279" t="str">
        <f>'[2]Plan Tron'!C256</f>
        <v>CPOS</v>
      </c>
      <c r="D132" s="280" t="str">
        <f>UPPER('[2]Plan Tron'!D256)</f>
        <v>HASTE DE ATERRAMENTO DE 5/8´ X 2,40 M</v>
      </c>
      <c r="E132" s="279" t="str">
        <f>'[2]Plan Tron'!F256</f>
        <v>UN.</v>
      </c>
      <c r="F132" s="4">
        <v>6</v>
      </c>
      <c r="G132" s="34">
        <f>'[2]Plan Tron'!J256</f>
        <v>61.8</v>
      </c>
      <c r="H132" s="34">
        <f t="shared" si="8"/>
        <v>79.767276081796211</v>
      </c>
      <c r="I132" s="35">
        <f t="shared" si="7"/>
        <v>478.6</v>
      </c>
      <c r="K132" s="323"/>
    </row>
    <row r="133" spans="1:11" s="322" customFormat="1" ht="25.5">
      <c r="A133" s="3" t="s">
        <v>156</v>
      </c>
      <c r="B133" s="33" t="str">
        <f>'[2]Plan Tron'!B257</f>
        <v>411032</v>
      </c>
      <c r="C133" s="279" t="str">
        <f>'[2]Plan Tron'!C257</f>
        <v>CPOS</v>
      </c>
      <c r="D133" s="280" t="str">
        <f>UPPER('[2]Plan Tron'!D257)</f>
        <v>POSTE TELECÔNICO RETO EM AÇO SAE 1010/1020 GALVANIZADO A FOGO, ALTURA DE 15,00 M</v>
      </c>
      <c r="E133" s="279" t="str">
        <f>'[2]Plan Tron'!F257</f>
        <v>UN.</v>
      </c>
      <c r="F133" s="4">
        <v>2</v>
      </c>
      <c r="G133" s="34">
        <f>'[2]Plan Tron'!J257</f>
        <v>3003.1</v>
      </c>
      <c r="H133" s="34">
        <f t="shared" si="8"/>
        <v>3876.1991391786764</v>
      </c>
      <c r="I133" s="35">
        <f>ROUND(H133*F133,2)</f>
        <v>7752.4</v>
      </c>
      <c r="K133" s="323"/>
    </row>
    <row r="134" spans="1:11" s="322" customFormat="1" ht="25.5">
      <c r="A134" s="3" t="s">
        <v>157</v>
      </c>
      <c r="B134" s="33" t="str">
        <f>'[2]Plan Tron'!B258</f>
        <v>420527</v>
      </c>
      <c r="C134" s="279" t="str">
        <f>'[2]Plan Tron'!C258</f>
        <v>CPOS</v>
      </c>
      <c r="D134" s="280" t="str">
        <f>UPPER('[2]Plan Tron'!D258)</f>
        <v>CONECTOR EM LATÃO ESTANHADO PARA CABOS DE 16 A 50 MM² E VERGALHÕES ATÉ 3/8´</v>
      </c>
      <c r="E134" s="279" t="str">
        <f>'[2]Plan Tron'!F258</f>
        <v>UN.</v>
      </c>
      <c r="F134" s="4">
        <v>20</v>
      </c>
      <c r="G134" s="34">
        <f>'[2]Plan Tron'!J258</f>
        <v>23.78</v>
      </c>
      <c r="H134" s="34">
        <f t="shared" si="8"/>
        <v>30.693621767396667</v>
      </c>
      <c r="I134" s="35">
        <f t="shared" si="7"/>
        <v>613.87</v>
      </c>
      <c r="K134" s="323"/>
    </row>
    <row r="135" spans="1:11" s="322" customFormat="1">
      <c r="A135" s="3" t="s">
        <v>158</v>
      </c>
      <c r="B135" s="33" t="str">
        <f>'[2]Plan Tron'!B259</f>
        <v>420530</v>
      </c>
      <c r="C135" s="279" t="str">
        <f>'[2]Plan Tron'!C259</f>
        <v>CPOS</v>
      </c>
      <c r="D135" s="280" t="str">
        <f>UPPER('[2]Plan Tron'!D259)</f>
        <v>TAMPA PARA CAIXA DE INSPEÇÃO CILÍNDRICA, AÇO GALVANIZADO</v>
      </c>
      <c r="E135" s="279" t="str">
        <f>'[2]Plan Tron'!F259</f>
        <v>UN.</v>
      </c>
      <c r="F135" s="4">
        <v>7</v>
      </c>
      <c r="G135" s="34">
        <f>'[2]Plan Tron'!J259</f>
        <v>24.01</v>
      </c>
      <c r="H135" s="34">
        <f t="shared" si="8"/>
        <v>30.990490270613709</v>
      </c>
      <c r="I135" s="35">
        <f t="shared" si="7"/>
        <v>216.93</v>
      </c>
      <c r="K135" s="323"/>
    </row>
    <row r="136" spans="1:11" s="322" customFormat="1" ht="25.5">
      <c r="A136" s="3" t="s">
        <v>159</v>
      </c>
      <c r="B136" s="33" t="str">
        <f>'[2]Plan Tron'!B260</f>
        <v>420532</v>
      </c>
      <c r="C136" s="279" t="str">
        <f>'[2]Plan Tron'!C260</f>
        <v>CPOS</v>
      </c>
      <c r="D136" s="280" t="str">
        <f>UPPER('[2]Plan Tron'!D260)</f>
        <v>CAIXA DE INSPEÇÃO DO TERRA CILÍNDRICA EM PVC RÍGIDO, DIÂMETRO DE 300 MM - H= 400 MM</v>
      </c>
      <c r="E136" s="279" t="str">
        <f>'[2]Plan Tron'!F260</f>
        <v>UN.</v>
      </c>
      <c r="F136" s="4">
        <v>7</v>
      </c>
      <c r="G136" s="34">
        <f>'[2]Plan Tron'!J260</f>
        <v>28.2</v>
      </c>
      <c r="H136" s="34">
        <f t="shared" si="8"/>
        <v>36.39865995965458</v>
      </c>
      <c r="I136" s="35">
        <f t="shared" si="7"/>
        <v>254.79</v>
      </c>
      <c r="K136" s="323"/>
    </row>
    <row r="137" spans="1:11" s="5" customFormat="1">
      <c r="A137" s="20"/>
      <c r="B137" s="36"/>
      <c r="C137" s="20"/>
      <c r="D137" s="16" t="s">
        <v>44</v>
      </c>
      <c r="E137" s="17">
        <f>A95</f>
        <v>9</v>
      </c>
      <c r="F137" s="4"/>
      <c r="G137" s="37"/>
      <c r="H137" s="37"/>
      <c r="I137" s="38">
        <f>SUM(I96:I136)</f>
        <v>31519.51</v>
      </c>
      <c r="K137" s="15"/>
    </row>
    <row r="138" spans="1:11" s="5" customFormat="1">
      <c r="A138" s="21"/>
      <c r="B138" s="82"/>
      <c r="C138" s="21"/>
      <c r="D138" s="83"/>
      <c r="E138" s="21"/>
      <c r="F138" s="7"/>
      <c r="G138" s="39"/>
      <c r="H138" s="39"/>
      <c r="I138" s="40"/>
      <c r="K138" s="15"/>
    </row>
    <row r="139" spans="1:11" s="5" customFormat="1">
      <c r="A139" s="14">
        <v>10</v>
      </c>
      <c r="B139" s="43"/>
      <c r="C139" s="281"/>
      <c r="D139" s="282" t="str">
        <f>UPPER('[2]Plan Tron'!D263)</f>
        <v>REVESTIMENTO DE FORROS</v>
      </c>
      <c r="E139" s="281"/>
      <c r="F139" s="283"/>
      <c r="G139" s="44"/>
      <c r="H139" s="44"/>
      <c r="I139" s="45"/>
      <c r="K139" s="15"/>
    </row>
    <row r="140" spans="1:11" s="5" customFormat="1" ht="38.25">
      <c r="A140" s="3" t="s">
        <v>177</v>
      </c>
      <c r="B140" s="33" t="str">
        <f>'[2]Plan Tron'!B264</f>
        <v>87873</v>
      </c>
      <c r="C140" s="279" t="str">
        <f>'[2]Plan Tron'!C264</f>
        <v>SINAPI</v>
      </c>
      <c r="D140" s="280" t="str">
        <f>UPPER('[2]Plan Tron'!D264)</f>
        <v>CHAPISCO APLICADO EM ALVENARIAS E ESTRUTURAS DE CONCRETO INTERNAS, COM ROLO PARA TEXTURA ACRÍLICA. ARGAMASSA TRAÇO 1:4 E EMULSÃO POLIMÉRICA (ADESIVO) COM PREPARO MANUAL. AF_06/2014</v>
      </c>
      <c r="E140" s="279" t="str">
        <f>'[2]Plan Tron'!F264</f>
        <v>M²</v>
      </c>
      <c r="F140" s="4">
        <f>'[1]Quant Salão'!$D$78</f>
        <v>23.449799999999996</v>
      </c>
      <c r="G140" s="34">
        <f>'[2]Plan Tron'!J264</f>
        <v>3.73</v>
      </c>
      <c r="H140" s="34">
        <f>G140*(1+$E$186)</f>
        <v>4.8144326826067942</v>
      </c>
      <c r="I140" s="35">
        <f t="shared" si="7"/>
        <v>112.9</v>
      </c>
      <c r="K140" s="6"/>
    </row>
    <row r="141" spans="1:11" s="5" customFormat="1" ht="38.25">
      <c r="A141" s="3" t="s">
        <v>178</v>
      </c>
      <c r="B141" s="33" t="str">
        <f>'[2]Plan Tron'!B265</f>
        <v xml:space="preserve">87530 </v>
      </c>
      <c r="C141" s="279" t="str">
        <f>'[2]Plan Tron'!C265</f>
        <v>SINAPI</v>
      </c>
      <c r="D141" s="280" t="str">
        <f>UPPER('[2]Plan Tron'!D265)</f>
        <v>MASSA ÚNICA, PARA RECEBIMENTO DE PINTURA, EM ARGAMASSA TRAÇO 1:2:8, PREPARO MANUAL, APLICADA MANUALMENTE EM FACES INTERNAS DE PAREDES, ESPESSURA DE 20MM, COM EXECUÇÃO DE TALISCAS. AF_06/2014</v>
      </c>
      <c r="E141" s="279" t="str">
        <f>'[2]Plan Tron'!F265</f>
        <v>M²</v>
      </c>
      <c r="F141" s="4">
        <f>'[1]Quant Salão'!$D$79</f>
        <v>23.449799999999996</v>
      </c>
      <c r="G141" s="34">
        <f>'[2]Plan Tron'!J265</f>
        <v>28.1</v>
      </c>
      <c r="H141" s="34">
        <f>G141*(1+$E$186)</f>
        <v>36.269586697386309</v>
      </c>
      <c r="I141" s="35">
        <f t="shared" si="7"/>
        <v>850.51</v>
      </c>
      <c r="K141" s="6"/>
    </row>
    <row r="142" spans="1:11" s="5" customFormat="1">
      <c r="A142" s="3" t="s">
        <v>267</v>
      </c>
      <c r="B142" s="33" t="str">
        <f>'[2]Plan Tron'!B266</f>
        <v>22.01.020</v>
      </c>
      <c r="C142" s="279" t="str">
        <f>'[2]Plan Tron'!C266</f>
        <v>CPOS</v>
      </c>
      <c r="D142" s="280" t="str">
        <f>UPPER('[2]Plan Tron'!D266)</f>
        <v>FORRO EM TÁBUAS APARELHADAS MACHO E FÊMEA DE PINUS TARUGADO</v>
      </c>
      <c r="E142" s="279" t="str">
        <f>'[2]Plan Tron'!F266</f>
        <v>M²</v>
      </c>
      <c r="F142" s="4">
        <f>'[1]Quant Salão'!$D$80</f>
        <v>287.68464000000006</v>
      </c>
      <c r="G142" s="34">
        <f>'[2]Plan Tron'!J266</f>
        <v>52.65</v>
      </c>
      <c r="H142" s="34">
        <f>G142*(1+$E$186)</f>
        <v>67.957072584248721</v>
      </c>
      <c r="I142" s="35">
        <f t="shared" si="7"/>
        <v>19550.21</v>
      </c>
      <c r="K142" s="6"/>
    </row>
    <row r="143" spans="1:11" s="5" customFormat="1">
      <c r="A143" s="3" t="s">
        <v>268</v>
      </c>
      <c r="B143" s="33" t="str">
        <f>'[2]Plan Tron'!B267</f>
        <v>07.05.080</v>
      </c>
      <c r="C143" s="279" t="str">
        <f>'[2]Plan Tron'!C267</f>
        <v>FDE</v>
      </c>
      <c r="D143" s="280" t="str">
        <f>UPPER('[2]Plan Tron'!D267)</f>
        <v>SUB-COBERTURA COM MANTA ALUMINIZADA</v>
      </c>
      <c r="E143" s="279" t="str">
        <f>'[2]Plan Tron'!F267</f>
        <v>M²</v>
      </c>
      <c r="F143" s="4">
        <f>'[1]Quant Salão'!$D$81</f>
        <v>287.68464000000006</v>
      </c>
      <c r="G143" s="34">
        <f>'[2]Plan Tron'!J267</f>
        <v>10.12176</v>
      </c>
      <c r="H143" s="34">
        <f>G143*(1+$E$186)</f>
        <v>13.064485830965722</v>
      </c>
      <c r="I143" s="35">
        <f t="shared" si="7"/>
        <v>3758.45</v>
      </c>
      <c r="K143" s="6"/>
    </row>
    <row r="144" spans="1:11" s="5" customFormat="1">
      <c r="A144" s="20"/>
      <c r="B144" s="36"/>
      <c r="C144" s="20"/>
      <c r="D144" s="16" t="s">
        <v>44</v>
      </c>
      <c r="E144" s="17">
        <f>A139</f>
        <v>10</v>
      </c>
      <c r="F144" s="4"/>
      <c r="G144" s="37"/>
      <c r="H144" s="37"/>
      <c r="I144" s="38">
        <f>SUM(I140:I143)</f>
        <v>24272.07</v>
      </c>
      <c r="K144" s="15"/>
    </row>
    <row r="145" spans="1:11" s="5" customFormat="1">
      <c r="A145" s="21"/>
      <c r="B145" s="82"/>
      <c r="C145" s="21"/>
      <c r="D145" s="83"/>
      <c r="E145" s="21"/>
      <c r="F145" s="7"/>
      <c r="G145" s="39"/>
      <c r="H145" s="39"/>
      <c r="I145" s="40"/>
      <c r="K145" s="15"/>
    </row>
    <row r="146" spans="1:11" s="5" customFormat="1">
      <c r="A146" s="14">
        <v>11</v>
      </c>
      <c r="B146" s="43"/>
      <c r="C146" s="281"/>
      <c r="D146" s="282" t="str">
        <f>UPPER('[2]Plan Tron'!D270)</f>
        <v>REVESTIMENTO DE PAREDES INTERNAS</v>
      </c>
      <c r="E146" s="281"/>
      <c r="F146" s="283"/>
      <c r="G146" s="44"/>
      <c r="H146" s="44"/>
      <c r="I146" s="45"/>
      <c r="K146" s="15"/>
    </row>
    <row r="147" spans="1:11" s="5" customFormat="1" ht="38.25">
      <c r="A147" s="3" t="s">
        <v>258</v>
      </c>
      <c r="B147" s="33" t="str">
        <f>'[2]Plan Tron'!B271</f>
        <v>87873</v>
      </c>
      <c r="C147" s="279" t="str">
        <f>'[2]Plan Tron'!C271</f>
        <v>SINAPI</v>
      </c>
      <c r="D147" s="280" t="str">
        <f>UPPER('[2]Plan Tron'!D271)</f>
        <v>CHAPISCO APLICADO EM ALVENARIAS E ESTRUTURAS DE CONCRETO INTERNAS, COM ROLO PARA TEXTURA ACRÍLICA. ARGAMASSA TRAÇO 1:4 E EMULSÃO POLIMÉRICA (ADESIVO) COM PREPARO MANUAL. AF_06/2014</v>
      </c>
      <c r="E147" s="279" t="str">
        <f>'[2]Plan Tron'!F271</f>
        <v>M²</v>
      </c>
      <c r="F147" s="4">
        <f>'[1]Quant Salão'!$D$85</f>
        <v>156.88800000000001</v>
      </c>
      <c r="G147" s="34">
        <f>'[2]Plan Tron'!J271</f>
        <v>3.73</v>
      </c>
      <c r="H147" s="34">
        <f>G147*(1+$E$186)</f>
        <v>4.8144326826067942</v>
      </c>
      <c r="I147" s="35">
        <f t="shared" si="7"/>
        <v>755.33</v>
      </c>
      <c r="K147" s="6"/>
    </row>
    <row r="148" spans="1:11" s="5" customFormat="1" ht="51">
      <c r="A148" s="3" t="s">
        <v>34</v>
      </c>
      <c r="B148" s="33" t="str">
        <f>'[2]Plan Tron'!B272</f>
        <v xml:space="preserve">87528 </v>
      </c>
      <c r="C148" s="279" t="str">
        <f>'[2]Plan Tron'!C272</f>
        <v>SINAPI</v>
      </c>
      <c r="D148" s="280" t="str">
        <f>UPPER('[2]Plan Tron'!D272)</f>
        <v>EMBOÇO, PARA RECEBIMENTO DE CERÂMICA, EM ARGAMASSA TRAÇO 1:2:8, PREPARO MANUAL, APLICADO MANUALMENTE EM FACES INTERNAS DE PAREDES, PARA AMBIENTE COM ÁREA MENOR QUE 5M2, ESPESSURA DE 20MM, COM EXECUÇÃO DE TALISCAS. AF_06/2014</v>
      </c>
      <c r="E148" s="279" t="str">
        <f>'[2]Plan Tron'!F272</f>
        <v>M²</v>
      </c>
      <c r="F148" s="4">
        <f>'[1]Quant Salão'!$D$86</f>
        <v>36.349999999999994</v>
      </c>
      <c r="G148" s="34">
        <f>'[2]Plan Tron'!J272</f>
        <v>30.87</v>
      </c>
      <c r="H148" s="34">
        <f>G148*(1+$E$186)</f>
        <v>39.844916062217628</v>
      </c>
      <c r="I148" s="35">
        <f t="shared" si="7"/>
        <v>1448.36</v>
      </c>
      <c r="K148" s="6"/>
    </row>
    <row r="149" spans="1:11" s="5" customFormat="1" ht="38.25">
      <c r="A149" s="3" t="s">
        <v>259</v>
      </c>
      <c r="B149" s="33" t="str">
        <f>'[2]Plan Tron'!B273</f>
        <v xml:space="preserve">87530 </v>
      </c>
      <c r="C149" s="279" t="str">
        <f>'[2]Plan Tron'!C273</f>
        <v>SINAPI</v>
      </c>
      <c r="D149" s="280" t="str">
        <f>UPPER('[2]Plan Tron'!D273)</f>
        <v>MASSA ÚNICA, PARA RECEBIMENTO DE PINTURA, EM ARGAMASSA TRAÇO 1:2:8, PREPARO MANUAL, APLICADA MANUALMENTE EM FACES INTERNAS DE PAREDES, ESPESSURA DE 20MM, COM EXECUÇÃO DE TALISCAS. AF_06/2014</v>
      </c>
      <c r="E149" s="279" t="str">
        <f>'[2]Plan Tron'!F273</f>
        <v>M²</v>
      </c>
      <c r="F149" s="4">
        <f>'[1]Quant Salão'!$D$87</f>
        <v>120.53800000000001</v>
      </c>
      <c r="G149" s="34">
        <f>'[2]Plan Tron'!J273</f>
        <v>28.1</v>
      </c>
      <c r="H149" s="34">
        <f>G149*(1+$E$186)</f>
        <v>36.269586697386309</v>
      </c>
      <c r="I149" s="35">
        <f t="shared" si="7"/>
        <v>4371.8599999999997</v>
      </c>
      <c r="K149" s="6"/>
    </row>
    <row r="150" spans="1:11" s="5" customFormat="1" ht="38.25">
      <c r="A150" s="3" t="s">
        <v>260</v>
      </c>
      <c r="B150" s="33">
        <f>'[2]Plan Tron'!B274</f>
        <v>87269</v>
      </c>
      <c r="C150" s="279" t="str">
        <f>'[2]Plan Tron'!C274</f>
        <v>SINAPI</v>
      </c>
      <c r="D150" s="280" t="str">
        <f>UPPER('[2]Plan Tron'!D274)</f>
        <v>REVESTIMENTO CERÂMICO PARA PAREDES INTERNAS COM PLACAS TIPO GRÊS OU SE MI-GRÊS DE DIMENSÕES 25X35 CM APLICADAS EM AMBIENTES DE ÁREA MAIOR QUE 5 M² NA ALTURA INTEIRA DAS PAREDES. AF_06/2014</v>
      </c>
      <c r="E150" s="279" t="str">
        <f>'[2]Plan Tron'!F274</f>
        <v>M²</v>
      </c>
      <c r="F150" s="4">
        <f>'[1]Quant Salão'!$D$88</f>
        <v>36.349999999999994</v>
      </c>
      <c r="G150" s="34">
        <f>'[2]Plan Tron'!J274</f>
        <v>49.08</v>
      </c>
      <c r="H150" s="34">
        <f>G150*(1+$E$186)</f>
        <v>63.349157121271169</v>
      </c>
      <c r="I150" s="35">
        <f t="shared" si="7"/>
        <v>2302.7399999999998</v>
      </c>
      <c r="K150" s="6"/>
    </row>
    <row r="151" spans="1:11" s="5" customFormat="1">
      <c r="A151" s="20"/>
      <c r="B151" s="36"/>
      <c r="C151" s="20"/>
      <c r="D151" s="16" t="s">
        <v>44</v>
      </c>
      <c r="E151" s="17">
        <f>A146</f>
        <v>11</v>
      </c>
      <c r="F151" s="4"/>
      <c r="G151" s="37"/>
      <c r="H151" s="37"/>
      <c r="I151" s="38">
        <f>SUM(I147:I150)</f>
        <v>8878.2899999999991</v>
      </c>
      <c r="K151" s="15"/>
    </row>
    <row r="152" spans="1:11" s="5" customFormat="1">
      <c r="A152" s="21"/>
      <c r="B152" s="82"/>
      <c r="C152" s="21"/>
      <c r="D152" s="83"/>
      <c r="E152" s="21"/>
      <c r="F152" s="7"/>
      <c r="G152" s="39"/>
      <c r="H152" s="39"/>
      <c r="I152" s="40"/>
      <c r="K152" s="15"/>
    </row>
    <row r="153" spans="1:11" s="5" customFormat="1">
      <c r="A153" s="14">
        <v>12</v>
      </c>
      <c r="B153" s="43"/>
      <c r="C153" s="281"/>
      <c r="D153" s="282" t="str">
        <f>UPPER('[2]Plan Tron'!D277)</f>
        <v>REVESTIMENTO DE PAREDES EXTERNAS</v>
      </c>
      <c r="E153" s="281"/>
      <c r="F153" s="283"/>
      <c r="G153" s="44"/>
      <c r="H153" s="44"/>
      <c r="I153" s="45"/>
      <c r="K153" s="15"/>
    </row>
    <row r="154" spans="1:11" s="5" customFormat="1" ht="38.25">
      <c r="A154" s="3" t="s">
        <v>35</v>
      </c>
      <c r="B154" s="33" t="str">
        <f>'[2]Plan Tron'!B278</f>
        <v>87894</v>
      </c>
      <c r="C154" s="279" t="str">
        <f>'[2]Plan Tron'!C278</f>
        <v>SINAPI</v>
      </c>
      <c r="D154" s="280" t="str">
        <f>UPPER('[2]Plan Tron'!D278)</f>
        <v>CHAPISCO APLICADO EM ALVENARIA (SEM PRESENÇA DE VÃOS) E ESTRUTURAS DE CONCRETO DE FACHADA, COM COLHER DE PEDREIRO. ARGAMASSA TRAÇO 1:3 COM PREPARO EM BETONEIRA 400L. AF_06/2014</v>
      </c>
      <c r="E154" s="279" t="str">
        <f>'[2]Plan Tron'!F278</f>
        <v>M²</v>
      </c>
      <c r="F154" s="4">
        <f>'[1]Quant Salão'!$D$92</f>
        <v>68.58</v>
      </c>
      <c r="G154" s="34">
        <f>'[2]Plan Tron'!J278</f>
        <v>4.6900000000000004</v>
      </c>
      <c r="H154" s="34">
        <f>G154*(1+$E$186)</f>
        <v>6.0535360003822696</v>
      </c>
      <c r="I154" s="35">
        <f t="shared" si="7"/>
        <v>415.15</v>
      </c>
      <c r="K154" s="6"/>
    </row>
    <row r="155" spans="1:11" s="5" customFormat="1" ht="38.25">
      <c r="A155" s="3" t="s">
        <v>36</v>
      </c>
      <c r="B155" s="33">
        <f>'[2]Plan Tron'!B279</f>
        <v>87777</v>
      </c>
      <c r="C155" s="279" t="str">
        <f>'[2]Plan Tron'!C279</f>
        <v>SINAPI</v>
      </c>
      <c r="D155" s="280" t="str">
        <f>UPPER('[2]Plan Tron'!D279)</f>
        <v>EMBOÇO OU MASSA ÚNICA EM ARGAMASSA TRAÇO 1:2:8, PREPARO MANUAL, APLICADA MANUALMENTE EM PANOS DE FACHADA COM PRESENÇA DE VÃOS, ESPESSURA DE 25 MM. AF_06/2014</v>
      </c>
      <c r="E155" s="279" t="str">
        <f>'[2]Plan Tron'!F279</f>
        <v>M²</v>
      </c>
      <c r="F155" s="4">
        <f>'[1]Quant Salão'!$D$93</f>
        <v>68.58</v>
      </c>
      <c r="G155" s="34">
        <f>'[2]Plan Tron'!J279</f>
        <v>42.72</v>
      </c>
      <c r="H155" s="34">
        <f>G155*(1+$E$186)</f>
        <v>55.140097641008644</v>
      </c>
      <c r="I155" s="35">
        <f t="shared" si="7"/>
        <v>3781.51</v>
      </c>
      <c r="K155" s="6"/>
    </row>
    <row r="156" spans="1:11" s="5" customFormat="1">
      <c r="A156" s="3" t="s">
        <v>82</v>
      </c>
      <c r="B156" s="33" t="str">
        <f>'[2]Plan Tron'!B280</f>
        <v>17.05.420</v>
      </c>
      <c r="C156" s="279" t="str">
        <f>'[2]Plan Tron'!C280</f>
        <v>CPOS</v>
      </c>
      <c r="D156" s="280" t="str">
        <f>UPPER('[2]Plan Tron'!D280)</f>
        <v>PEITORIL EM CONCRETO SIMPLES</v>
      </c>
      <c r="E156" s="279" t="str">
        <f>'[2]Plan Tron'!F280</f>
        <v>M</v>
      </c>
      <c r="F156" s="4">
        <f>'[1]Quant Salão'!$D$94</f>
        <v>4.12</v>
      </c>
      <c r="G156" s="34">
        <f>'[2]Plan Tron'!J280</f>
        <v>47.25</v>
      </c>
      <c r="H156" s="34">
        <f>G156*(1+$E$186)</f>
        <v>60.987116421761669</v>
      </c>
      <c r="I156" s="35">
        <f t="shared" si="7"/>
        <v>251.27</v>
      </c>
      <c r="K156" s="6"/>
    </row>
    <row r="157" spans="1:11" s="5" customFormat="1">
      <c r="A157" s="20"/>
      <c r="B157" s="36"/>
      <c r="C157" s="20"/>
      <c r="D157" s="16" t="s">
        <v>44</v>
      </c>
      <c r="E157" s="17">
        <f>A153</f>
        <v>12</v>
      </c>
      <c r="F157" s="4"/>
      <c r="G157" s="37"/>
      <c r="H157" s="37"/>
      <c r="I157" s="38">
        <f>SUM(I154:I156)</f>
        <v>4447.93</v>
      </c>
      <c r="K157" s="15"/>
    </row>
    <row r="158" spans="1:11" s="5" customFormat="1">
      <c r="A158" s="21"/>
      <c r="B158" s="82"/>
      <c r="C158" s="21"/>
      <c r="D158" s="83"/>
      <c r="E158" s="21"/>
      <c r="F158" s="7"/>
      <c r="G158" s="39"/>
      <c r="H158" s="39"/>
      <c r="I158" s="40"/>
      <c r="K158" s="15"/>
    </row>
    <row r="159" spans="1:11" s="5" customFormat="1">
      <c r="A159" s="14">
        <v>13</v>
      </c>
      <c r="B159" s="43"/>
      <c r="C159" s="281"/>
      <c r="D159" s="282" t="str">
        <f>UPPER('[2]Plan Tron'!D283)</f>
        <v>PISOS</v>
      </c>
      <c r="E159" s="281"/>
      <c r="F159" s="283"/>
      <c r="G159" s="44"/>
      <c r="H159" s="44"/>
      <c r="I159" s="45"/>
      <c r="K159" s="15"/>
    </row>
    <row r="160" spans="1:11" s="5" customFormat="1" ht="38.25">
      <c r="A160" s="3" t="s">
        <v>37</v>
      </c>
      <c r="B160" s="33" t="str">
        <f>'[2]Plan Tron'!B284</f>
        <v>87692</v>
      </c>
      <c r="C160" s="279" t="str">
        <f>'[2]Plan Tron'!C284</f>
        <v>SINAPI</v>
      </c>
      <c r="D160" s="280" t="str">
        <f>UPPER('[2]Plan Tron'!D284)</f>
        <v>CONTRAPISO EM ARGAMASSA TRAÇO 1:4 (CIMENTO E AREIA), PREPARO MANUAL, APLICADO EM ÁREAS SECAS SOBRE LAJE, NÃO ADERIDO, ESPESSURA 5CM. AF_06/2014</v>
      </c>
      <c r="E160" s="279" t="str">
        <f>'[2]Plan Tron'!F284</f>
        <v>M²</v>
      </c>
      <c r="F160" s="4">
        <f>'[1]Quant Salão'!$D$98</f>
        <v>222.16159999999999</v>
      </c>
      <c r="G160" s="34">
        <f>'[2]Plan Tron'!J284</f>
        <v>37.99</v>
      </c>
      <c r="H160" s="34">
        <f>G160*(1+$E$186)</f>
        <v>49.03493233571907</v>
      </c>
      <c r="I160" s="35">
        <f t="shared" si="7"/>
        <v>10893.68</v>
      </c>
      <c r="K160" s="6"/>
    </row>
    <row r="161" spans="1:11" s="5" customFormat="1" ht="25.5">
      <c r="A161" s="3" t="s">
        <v>261</v>
      </c>
      <c r="B161" s="33" t="str">
        <f>'[2]Plan Tron'!B285</f>
        <v>73922/004</v>
      </c>
      <c r="C161" s="279" t="str">
        <f>'[2]Plan Tron'!C285</f>
        <v>SINAPI</v>
      </c>
      <c r="D161" s="280" t="str">
        <f>UPPER('[2]Plan Tron'!D285)</f>
        <v>PISO CIMENTADO TRACO 1:4 (CIMENTO E AREIA) ACABAMENTO LISO ESPESSURA 2,0CM, PREPARO MANUAL DA ARGAMASSA</v>
      </c>
      <c r="E161" s="279" t="str">
        <f>'[2]Plan Tron'!F285</f>
        <v>M²</v>
      </c>
      <c r="F161" s="4">
        <f>'[1]Quant Salão'!$D$99</f>
        <v>222.16159999999999</v>
      </c>
      <c r="G161" s="34">
        <f>'[2]Plan Tron'!J285</f>
        <v>43.14</v>
      </c>
      <c r="H161" s="34">
        <f>G161*(1+$E$186)</f>
        <v>55.682205342535418</v>
      </c>
      <c r="I161" s="35">
        <f t="shared" si="7"/>
        <v>12370.45</v>
      </c>
      <c r="K161" s="6"/>
    </row>
    <row r="162" spans="1:11" s="5" customFormat="1" ht="25.5">
      <c r="A162" s="3" t="s">
        <v>262</v>
      </c>
      <c r="B162" s="33">
        <f>'[2]Plan Tron'!B286</f>
        <v>84191</v>
      </c>
      <c r="C162" s="279" t="str">
        <f>'[2]Plan Tron'!C286</f>
        <v>SINAPI</v>
      </c>
      <c r="D162" s="280" t="str">
        <f>UPPER('[2]Plan Tron'!D286)</f>
        <v>PISO EM GRANILITE, MARMORITE OU GRANITINA ESPESSURA 8 MM, INCLUSO JUNTAS DE DILATACAO PLASTICAS</v>
      </c>
      <c r="E162" s="279" t="str">
        <f>'[2]Plan Tron'!F286</f>
        <v>M²</v>
      </c>
      <c r="F162" s="4">
        <f>'[1]Quant Salão'!$D$100</f>
        <v>222.16159999999999</v>
      </c>
      <c r="G162" s="34">
        <f>'[2]Plan Tron'!J286</f>
        <v>86.25</v>
      </c>
      <c r="H162" s="34">
        <f>G162*(1+$E$186)</f>
        <v>111.32568870639035</v>
      </c>
      <c r="I162" s="35">
        <f t="shared" si="7"/>
        <v>24732.29</v>
      </c>
      <c r="K162" s="6"/>
    </row>
    <row r="163" spans="1:11" s="5" customFormat="1">
      <c r="A163" s="3" t="s">
        <v>263</v>
      </c>
      <c r="B163" s="33" t="str">
        <f>'[2]Plan Tron'!B287</f>
        <v>13.05.020</v>
      </c>
      <c r="C163" s="279" t="str">
        <f>'[2]Plan Tron'!C287</f>
        <v>FDE</v>
      </c>
      <c r="D163" s="280" t="str">
        <f>UPPER('[2]Plan Tron'!D287)</f>
        <v>RODAPES DE GRANILITE SIMPLES DE 10 CM</v>
      </c>
      <c r="E163" s="279" t="str">
        <f>'[2]Plan Tron'!F287</f>
        <v>M</v>
      </c>
      <c r="F163" s="4">
        <f>'[1]Quant Salão'!$D$101</f>
        <v>53.819999999999993</v>
      </c>
      <c r="G163" s="34">
        <f>'[2]Plan Tron'!J287</f>
        <v>27.089765999999997</v>
      </c>
      <c r="H163" s="34">
        <f>G163*(1+$E$186)</f>
        <v>34.965644717042977</v>
      </c>
      <c r="I163" s="35">
        <f t="shared" si="7"/>
        <v>1881.85</v>
      </c>
      <c r="K163" s="6"/>
    </row>
    <row r="164" spans="1:11" s="5" customFormat="1">
      <c r="A164" s="3" t="s">
        <v>264</v>
      </c>
      <c r="B164" s="33" t="str">
        <f>'[2]Plan Tron'!B288</f>
        <v>17.10.100</v>
      </c>
      <c r="C164" s="279" t="str">
        <f>'[2]Plan Tron'!C288</f>
        <v>CPOS</v>
      </c>
      <c r="D164" s="280" t="str">
        <f>UPPER('[2]Plan Tron'!D288)</f>
        <v>SOLEIRA EM GRANILITE MOLDADO NO LOCAL</v>
      </c>
      <c r="E164" s="279" t="str">
        <f>'[2]Plan Tron'!F288</f>
        <v>M</v>
      </c>
      <c r="F164" s="4">
        <f>'[1]Quant Salão'!$D$102</f>
        <v>2.6</v>
      </c>
      <c r="G164" s="34">
        <f>'[2]Plan Tron'!J288</f>
        <v>35.619999999999997</v>
      </c>
      <c r="H164" s="34">
        <f>G164*(1+$E$186)</f>
        <v>45.975896019960857</v>
      </c>
      <c r="I164" s="35">
        <f t="shared" si="7"/>
        <v>119.54</v>
      </c>
      <c r="K164" s="6"/>
    </row>
    <row r="165" spans="1:11" s="5" customFormat="1">
      <c r="A165" s="20"/>
      <c r="B165" s="36"/>
      <c r="C165" s="20"/>
      <c r="D165" s="16" t="s">
        <v>44</v>
      </c>
      <c r="E165" s="17">
        <f>A159</f>
        <v>13</v>
      </c>
      <c r="F165" s="4"/>
      <c r="G165" s="37"/>
      <c r="H165" s="37"/>
      <c r="I165" s="38">
        <f>SUM(I160:I164)</f>
        <v>49997.81</v>
      </c>
      <c r="K165" s="15"/>
    </row>
    <row r="166" spans="1:11" s="5" customFormat="1">
      <c r="A166" s="21"/>
      <c r="B166" s="82"/>
      <c r="C166" s="21"/>
      <c r="D166" s="83"/>
      <c r="E166" s="21"/>
      <c r="F166" s="7"/>
      <c r="G166" s="39"/>
      <c r="H166" s="39"/>
      <c r="I166" s="40"/>
      <c r="K166" s="15"/>
    </row>
    <row r="167" spans="1:11" s="5" customFormat="1">
      <c r="A167" s="14">
        <v>14</v>
      </c>
      <c r="B167" s="43"/>
      <c r="C167" s="281"/>
      <c r="D167" s="282" t="str">
        <f>UPPER('[2]Plan Tron'!D297)</f>
        <v>PINTURA</v>
      </c>
      <c r="E167" s="281"/>
      <c r="F167" s="283"/>
      <c r="G167" s="44"/>
      <c r="H167" s="44"/>
      <c r="I167" s="45"/>
      <c r="K167" s="15"/>
    </row>
    <row r="168" spans="1:11" s="5" customFormat="1" ht="25.5">
      <c r="A168" s="3" t="s">
        <v>38</v>
      </c>
      <c r="B168" s="33" t="str">
        <f>'[2]Plan Tron'!B298</f>
        <v xml:space="preserve">88489 </v>
      </c>
      <c r="C168" s="279" t="str">
        <f>'[2]Plan Tron'!C298</f>
        <v>SINAPI</v>
      </c>
      <c r="D168" s="280" t="str">
        <f>UPPER('[2]Plan Tron'!D298)</f>
        <v>APLICAÇÃO MANUAL DE PINTURA COM TINTA LÁTEX ACRÍLICA EM PAREDES, DUAS DEMÃOS. AF_06/2014</v>
      </c>
      <c r="E168" s="279" t="str">
        <f>'[2]Plan Tron'!F298</f>
        <v>M²</v>
      </c>
      <c r="F168" s="4">
        <f>'[1]Quant Salão'!$D$106</f>
        <v>200.27</v>
      </c>
      <c r="G168" s="34">
        <f>'[2]Plan Tron'!J298</f>
        <v>9.69</v>
      </c>
      <c r="H168" s="34">
        <f t="shared" ref="H168:H174" si="9">G168*(1+$E$186)</f>
        <v>12.507199113796203</v>
      </c>
      <c r="I168" s="35">
        <f t="shared" ref="I168:I182" si="10">ROUND(H168*F168,2)</f>
        <v>2504.8200000000002</v>
      </c>
      <c r="K168" s="6"/>
    </row>
    <row r="169" spans="1:11" s="5" customFormat="1">
      <c r="A169" s="3" t="s">
        <v>83</v>
      </c>
      <c r="B169" s="33">
        <f>'[2]Plan Tron'!B299</f>
        <v>84677</v>
      </c>
      <c r="C169" s="279" t="str">
        <f>'[2]Plan Tron'!C299</f>
        <v>SINAPI</v>
      </c>
      <c r="D169" s="280" t="str">
        <f>UPPER('[2]Plan Tron'!D299)</f>
        <v>VERNIZ SINTETICO BRILHANTE EM CONCRETO OU TIJOLO, DUAS DEMAOS</v>
      </c>
      <c r="E169" s="279" t="str">
        <f>'[2]Plan Tron'!F299</f>
        <v>M²</v>
      </c>
      <c r="F169" s="4">
        <f>'[1]Quant Salão'!$D$107</f>
        <v>103.87049999999999</v>
      </c>
      <c r="G169" s="34">
        <f>'[2]Plan Tron'!J299</f>
        <v>10.36</v>
      </c>
      <c r="H169" s="34">
        <f t="shared" si="9"/>
        <v>13.371989970993669</v>
      </c>
      <c r="I169" s="35">
        <f t="shared" si="10"/>
        <v>1388.96</v>
      </c>
      <c r="K169" s="6"/>
    </row>
    <row r="170" spans="1:11" s="5" customFormat="1" ht="25.5">
      <c r="A170" s="3" t="s">
        <v>85</v>
      </c>
      <c r="B170" s="33">
        <f>'[2]Plan Tron'!B300</f>
        <v>95468</v>
      </c>
      <c r="C170" s="279" t="str">
        <f>'[2]Plan Tron'!C300</f>
        <v>SINAPI</v>
      </c>
      <c r="D170" s="280" t="str">
        <f>UPPER('[2]Plan Tron'!D300)</f>
        <v>PINTURA ESMALTE BRILHANTE (2 DEMAOS) SOBRE SUPERFICIE METALICA, INCLUSIVE PROTECAO COM ZARCAO (1 DEMAO)</v>
      </c>
      <c r="E170" s="279" t="str">
        <f>'[2]Plan Tron'!F300</f>
        <v>M²</v>
      </c>
      <c r="F170" s="4">
        <f>'[1]Quant Salão'!$D$108</f>
        <v>74.208199999999991</v>
      </c>
      <c r="G170" s="34">
        <f>'[2]Plan Tron'!J300</f>
        <v>35.130000000000003</v>
      </c>
      <c r="H170" s="34">
        <f t="shared" si="9"/>
        <v>45.343437034846296</v>
      </c>
      <c r="I170" s="35">
        <f t="shared" si="10"/>
        <v>3364.85</v>
      </c>
      <c r="K170" s="6"/>
    </row>
    <row r="171" spans="1:11" s="5" customFormat="1">
      <c r="A171" s="3" t="s">
        <v>86</v>
      </c>
      <c r="B171" s="33">
        <f>'[2]Plan Tron'!B301</f>
        <v>150312</v>
      </c>
      <c r="C171" s="279" t="str">
        <f>'[2]Plan Tron'!C301</f>
        <v>SIURB</v>
      </c>
      <c r="D171" s="280" t="str">
        <f>UPPER('[2]Plan Tron'!D301)</f>
        <v>ESMALTE SINTÉTICO - ESTRUTURAS METÁLICAS</v>
      </c>
      <c r="E171" s="279" t="str">
        <f>'[2]Plan Tron'!F301</f>
        <v>M²</v>
      </c>
      <c r="F171" s="4">
        <f>'[1]Quant Salão'!$D$109</f>
        <v>275.56000000000006</v>
      </c>
      <c r="G171" s="34">
        <f>'[2]Plan Tron'!J301</f>
        <v>16.350000000000001</v>
      </c>
      <c r="H171" s="34">
        <f t="shared" si="9"/>
        <v>21.103478380863564</v>
      </c>
      <c r="I171" s="35">
        <f t="shared" si="10"/>
        <v>5815.27</v>
      </c>
      <c r="K171" s="6"/>
    </row>
    <row r="172" spans="1:11" s="5" customFormat="1">
      <c r="A172" s="3" t="s">
        <v>87</v>
      </c>
      <c r="B172" s="33">
        <f>'[2]Plan Tron'!B302</f>
        <v>6082</v>
      </c>
      <c r="C172" s="279" t="str">
        <f>'[2]Plan Tron'!C302</f>
        <v>SINAPI</v>
      </c>
      <c r="D172" s="280" t="str">
        <f>UPPER('[2]Plan Tron'!D302)</f>
        <v>PINTURA EM VERNIZ SINTETICO BRILHANTE EM MADEIRA, TRES DEMAOS</v>
      </c>
      <c r="E172" s="279" t="str">
        <f>'[2]Plan Tron'!F302</f>
        <v>M²</v>
      </c>
      <c r="F172" s="4">
        <f>'[1]Quant Salão'!$D$110</f>
        <v>11.34</v>
      </c>
      <c r="G172" s="34">
        <f>'[2]Plan Tron'!J302</f>
        <v>15.36</v>
      </c>
      <c r="H172" s="34">
        <f t="shared" si="9"/>
        <v>19.825653084407602</v>
      </c>
      <c r="I172" s="35">
        <f t="shared" si="10"/>
        <v>224.82</v>
      </c>
      <c r="K172" s="6"/>
    </row>
    <row r="173" spans="1:11" s="5" customFormat="1">
      <c r="A173" s="3" t="s">
        <v>269</v>
      </c>
      <c r="B173" s="33">
        <f>'[2]Plan Tron'!B303</f>
        <v>40905</v>
      </c>
      <c r="C173" s="279" t="str">
        <f>'[2]Plan Tron'!C303</f>
        <v>SINAPI</v>
      </c>
      <c r="D173" s="280" t="str">
        <f>UPPER('[2]Plan Tron'!D303)</f>
        <v xml:space="preserve">VERNIZ SINTETICO EM MADEIRA, DUAS DEMAOS </v>
      </c>
      <c r="E173" s="279" t="str">
        <f>'[2]Plan Tron'!F303</f>
        <v>M²</v>
      </c>
      <c r="F173" s="4">
        <f>'[1]Quant Salão'!$D$111</f>
        <v>287.68464000000006</v>
      </c>
      <c r="G173" s="34">
        <f>'[2]Plan Tron'!J303</f>
        <v>18.96</v>
      </c>
      <c r="H173" s="34">
        <f t="shared" si="9"/>
        <v>24.472290526065635</v>
      </c>
      <c r="I173" s="35">
        <f t="shared" si="10"/>
        <v>7040.3</v>
      </c>
      <c r="K173" s="6"/>
    </row>
    <row r="174" spans="1:11" s="5" customFormat="1">
      <c r="A174" s="3" t="s">
        <v>270</v>
      </c>
      <c r="B174" s="33">
        <f>'[2]Plan Tron'!B304</f>
        <v>150314</v>
      </c>
      <c r="C174" s="279" t="str">
        <f>'[2]Plan Tron'!C304</f>
        <v>SIURB</v>
      </c>
      <c r="D174" s="280" t="str">
        <f>UPPER('[2]Plan Tron'!D304)</f>
        <v>ESMALTE SINTÉTICO - EXTERIOR DE CALHAS, RUFOS E CONDUTORES</v>
      </c>
      <c r="E174" s="279" t="str">
        <f>'[2]Plan Tron'!F304</f>
        <v>M</v>
      </c>
      <c r="F174" s="4">
        <f>'[1]Quant Salão'!$D$112</f>
        <v>76.400000000000006</v>
      </c>
      <c r="G174" s="34">
        <f>'[2]Plan Tron'!J304</f>
        <v>9.89</v>
      </c>
      <c r="H174" s="34">
        <f t="shared" si="9"/>
        <v>12.765345638332761</v>
      </c>
      <c r="I174" s="35">
        <f t="shared" si="10"/>
        <v>975.27</v>
      </c>
      <c r="K174" s="6"/>
    </row>
    <row r="175" spans="1:11" s="5" customFormat="1">
      <c r="A175" s="20"/>
      <c r="B175" s="36"/>
      <c r="C175" s="20"/>
      <c r="D175" s="16" t="s">
        <v>44</v>
      </c>
      <c r="E175" s="17">
        <f>A167</f>
        <v>14</v>
      </c>
      <c r="F175" s="4"/>
      <c r="G175" s="37"/>
      <c r="H175" s="37"/>
      <c r="I175" s="38">
        <f>SUM(I168:I174)</f>
        <v>21314.29</v>
      </c>
      <c r="K175" s="15"/>
    </row>
    <row r="176" spans="1:11" s="5" customFormat="1">
      <c r="A176" s="21"/>
      <c r="B176" s="82"/>
      <c r="C176" s="21"/>
      <c r="D176" s="83"/>
      <c r="E176" s="21"/>
      <c r="F176" s="7"/>
      <c r="G176" s="39"/>
      <c r="H176" s="39"/>
      <c r="I176" s="40"/>
      <c r="K176" s="15"/>
    </row>
    <row r="177" spans="1:11" s="5" customFormat="1">
      <c r="A177" s="14">
        <v>15</v>
      </c>
      <c r="B177" s="43"/>
      <c r="C177" s="281"/>
      <c r="D177" s="282" t="str">
        <f>UPPER('[2]Plan Tron'!D307)</f>
        <v>VIDROS</v>
      </c>
      <c r="E177" s="281"/>
      <c r="F177" s="283"/>
      <c r="G177" s="44"/>
      <c r="H177" s="44"/>
      <c r="I177" s="45"/>
      <c r="K177" s="15"/>
    </row>
    <row r="178" spans="1:11" s="5" customFormat="1">
      <c r="A178" s="3" t="s">
        <v>84</v>
      </c>
      <c r="B178" s="33">
        <f>'[2]Plan Tron'!B308</f>
        <v>72117</v>
      </c>
      <c r="C178" s="279" t="str">
        <f>'[2]Plan Tron'!C308</f>
        <v>SINAPI</v>
      </c>
      <c r="D178" s="280" t="str">
        <f>UPPER('[2]Plan Tron'!D308)</f>
        <v xml:space="preserve">VIDRO LISO COMUM TRANSPARENTE, ESPESSURA 4MM </v>
      </c>
      <c r="E178" s="279" t="str">
        <f>'[2]Plan Tron'!F308</f>
        <v>M²</v>
      </c>
      <c r="F178" s="4">
        <f>'[1]Quant Salão'!$D$116</f>
        <v>8.4200000000000017</v>
      </c>
      <c r="G178" s="34">
        <f>'[2]Plan Tron'!J308</f>
        <v>124.55</v>
      </c>
      <c r="H178" s="34">
        <f>G178*(1+$E$186)</f>
        <v>160.76074815514107</v>
      </c>
      <c r="I178" s="35">
        <f t="shared" si="10"/>
        <v>1353.61</v>
      </c>
      <c r="K178" s="6"/>
    </row>
    <row r="179" spans="1:11" s="5" customFormat="1">
      <c r="A179" s="20"/>
      <c r="B179" s="36"/>
      <c r="C179" s="20"/>
      <c r="D179" s="16" t="s">
        <v>44</v>
      </c>
      <c r="E179" s="17">
        <f>A177</f>
        <v>15</v>
      </c>
      <c r="F179" s="4"/>
      <c r="G179" s="37"/>
      <c r="H179" s="37"/>
      <c r="I179" s="38">
        <f>SUM(I178)</f>
        <v>1353.61</v>
      </c>
      <c r="K179" s="15"/>
    </row>
    <row r="180" spans="1:11" s="5" customFormat="1">
      <c r="A180" s="21"/>
      <c r="B180" s="82"/>
      <c r="C180" s="21"/>
      <c r="D180" s="83"/>
      <c r="E180" s="21"/>
      <c r="F180" s="7"/>
      <c r="G180" s="39"/>
      <c r="H180" s="39"/>
      <c r="I180" s="40"/>
      <c r="K180" s="15"/>
    </row>
    <row r="181" spans="1:11" s="5" customFormat="1">
      <c r="A181" s="14">
        <v>16</v>
      </c>
      <c r="B181" s="43"/>
      <c r="C181" s="281"/>
      <c r="D181" s="282" t="str">
        <f>UPPER('[2]Plan Tron'!D333)</f>
        <v>SERVIÇOS COMPLEMENTARES</v>
      </c>
      <c r="E181" s="281"/>
      <c r="F181" s="283"/>
      <c r="G181" s="44"/>
      <c r="H181" s="44"/>
      <c r="I181" s="45"/>
      <c r="K181" s="15"/>
    </row>
    <row r="182" spans="1:11" s="5" customFormat="1">
      <c r="A182" s="3" t="s">
        <v>265</v>
      </c>
      <c r="B182" s="33">
        <f>'[2]Plan Tron'!B335</f>
        <v>9537</v>
      </c>
      <c r="C182" s="279" t="str">
        <f>'[2]Plan Tron'!C335</f>
        <v>SINAPI</v>
      </c>
      <c r="D182" s="280" t="str">
        <f>UPPER('[2]Plan Tron'!D335)</f>
        <v>LIMPEZA FINAL DA OBRA</v>
      </c>
      <c r="E182" s="279" t="str">
        <f>'[2]Plan Tron'!F335</f>
        <v>M²</v>
      </c>
      <c r="F182" s="4">
        <f>'[1]Quant Salão'!$D$120</f>
        <v>231.04</v>
      </c>
      <c r="G182" s="34">
        <f>'[2]Plan Tron'!J335</f>
        <v>2.46</v>
      </c>
      <c r="H182" s="34">
        <f>G182*(1+$E$186)</f>
        <v>3.175202251799655</v>
      </c>
      <c r="I182" s="35">
        <f t="shared" si="10"/>
        <v>733.6</v>
      </c>
      <c r="K182" s="6"/>
    </row>
    <row r="183" spans="1:11" s="5" customFormat="1">
      <c r="A183" s="20"/>
      <c r="B183" s="36"/>
      <c r="C183" s="20"/>
      <c r="D183" s="16" t="s">
        <v>44</v>
      </c>
      <c r="E183" s="17">
        <f>A181</f>
        <v>16</v>
      </c>
      <c r="F183" s="4"/>
      <c r="G183" s="37"/>
      <c r="H183" s="37"/>
      <c r="I183" s="38">
        <f>SUM(I182:I182)</f>
        <v>733.6</v>
      </c>
      <c r="K183" s="15"/>
    </row>
    <row r="184" spans="1:11" s="5" customFormat="1">
      <c r="A184" s="21"/>
      <c r="B184" s="82"/>
      <c r="C184" s="21"/>
      <c r="D184" s="83"/>
      <c r="E184" s="21"/>
      <c r="F184" s="7"/>
      <c r="G184" s="39"/>
      <c r="H184" s="39"/>
      <c r="I184" s="40"/>
      <c r="K184" s="15"/>
    </row>
    <row r="185" spans="1:11" s="5" customFormat="1">
      <c r="A185" s="92"/>
      <c r="B185" s="93"/>
      <c r="C185" s="92"/>
      <c r="D185" s="94" t="s">
        <v>45</v>
      </c>
      <c r="E185" s="95"/>
      <c r="F185" s="96"/>
      <c r="G185" s="97"/>
      <c r="H185" s="97"/>
      <c r="I185" s="96">
        <f>I16+I31+I39+I44+I51+I59+I63+I93+I137+I144+I151+I157+I165+I175+I179+I183</f>
        <v>332831.40999999997</v>
      </c>
      <c r="K185" s="15"/>
    </row>
    <row r="186" spans="1:11">
      <c r="A186" s="98"/>
      <c r="B186" s="93"/>
      <c r="C186" s="98"/>
      <c r="D186" s="94" t="s">
        <v>145</v>
      </c>
      <c r="E186" s="99">
        <f>I211</f>
        <v>0.29073262268278666</v>
      </c>
      <c r="F186" s="100"/>
      <c r="G186" s="97"/>
      <c r="H186" s="97"/>
      <c r="I186" s="96"/>
    </row>
    <row r="187" spans="1:11">
      <c r="A187" s="308"/>
      <c r="B187" s="309"/>
      <c r="C187" s="310"/>
      <c r="D187" s="311"/>
      <c r="E187" s="77"/>
      <c r="F187" s="312"/>
      <c r="G187" s="84"/>
      <c r="H187" s="84"/>
      <c r="I187" s="84"/>
      <c r="J187" s="8"/>
      <c r="K187" s="8"/>
    </row>
    <row r="188" spans="1:11" ht="25.5">
      <c r="A188" s="85"/>
      <c r="B188" s="49"/>
      <c r="C188" s="305" t="s">
        <v>61</v>
      </c>
      <c r="D188" s="306" t="s">
        <v>0</v>
      </c>
      <c r="E188" s="306" t="s">
        <v>62</v>
      </c>
      <c r="F188" s="50"/>
      <c r="G188" s="51"/>
      <c r="H188" s="51"/>
      <c r="I188" s="52"/>
      <c r="J188" s="8"/>
      <c r="K188" s="8"/>
    </row>
    <row r="189" spans="1:11" ht="25.5">
      <c r="A189" s="85"/>
      <c r="B189" s="49"/>
      <c r="C189" s="265" t="s">
        <v>5</v>
      </c>
      <c r="D189" s="53" t="s">
        <v>63</v>
      </c>
      <c r="E189" s="54">
        <v>42767</v>
      </c>
      <c r="F189" s="503" t="s">
        <v>168</v>
      </c>
      <c r="G189" s="504"/>
      <c r="H189" s="504"/>
      <c r="I189" s="504"/>
      <c r="J189" s="302"/>
      <c r="K189" s="302"/>
    </row>
    <row r="190" spans="1:11">
      <c r="A190" s="85"/>
      <c r="B190" s="49"/>
      <c r="C190" s="55" t="s">
        <v>10</v>
      </c>
      <c r="D190" s="266" t="s">
        <v>314</v>
      </c>
      <c r="E190" s="54">
        <v>42795</v>
      </c>
      <c r="F190" s="505" t="s">
        <v>137</v>
      </c>
      <c r="G190" s="506"/>
      <c r="H190" s="506"/>
      <c r="I190" s="506"/>
      <c r="J190" s="303"/>
      <c r="K190" s="303"/>
    </row>
    <row r="191" spans="1:11">
      <c r="A191" s="85"/>
      <c r="C191" s="55" t="s">
        <v>27</v>
      </c>
      <c r="D191" s="53" t="s">
        <v>64</v>
      </c>
      <c r="E191" s="54">
        <v>42644</v>
      </c>
      <c r="F191" s="507" t="s">
        <v>169</v>
      </c>
      <c r="G191" s="508"/>
      <c r="H191" s="508"/>
      <c r="I191" s="508"/>
      <c r="J191" s="304"/>
      <c r="K191" s="304"/>
    </row>
    <row r="192" spans="1:11">
      <c r="A192" s="85"/>
      <c r="C192" s="55" t="s">
        <v>164</v>
      </c>
      <c r="D192" s="313" t="s">
        <v>171</v>
      </c>
      <c r="E192" s="54">
        <v>42736</v>
      </c>
      <c r="F192" s="1"/>
      <c r="G192" s="1"/>
      <c r="H192" s="1"/>
      <c r="I192" s="1"/>
      <c r="J192" s="304"/>
      <c r="K192" s="304"/>
    </row>
    <row r="193" spans="1:11">
      <c r="A193" s="85"/>
      <c r="C193" s="55" t="s">
        <v>160</v>
      </c>
      <c r="D193" s="313" t="s">
        <v>170</v>
      </c>
      <c r="E193" s="54">
        <v>42437</v>
      </c>
      <c r="F193" s="1"/>
      <c r="G193" s="1"/>
      <c r="H193" s="1"/>
      <c r="I193" s="1"/>
      <c r="J193" s="304"/>
      <c r="K193" s="304"/>
    </row>
    <row r="194" spans="1:11">
      <c r="A194" s="85"/>
      <c r="B194" s="57"/>
      <c r="C194" s="55" t="s">
        <v>58</v>
      </c>
      <c r="D194" s="53" t="s">
        <v>65</v>
      </c>
      <c r="E194" s="54">
        <v>42856</v>
      </c>
      <c r="F194" s="58"/>
      <c r="G194" s="58"/>
      <c r="H194" s="58"/>
      <c r="I194" s="59"/>
      <c r="J194" s="8"/>
      <c r="K194" s="8"/>
    </row>
    <row r="195" spans="1:11">
      <c r="A195" s="77"/>
      <c r="B195" s="57"/>
      <c r="C195" s="60"/>
      <c r="D195" s="61"/>
      <c r="E195" s="62"/>
      <c r="F195" s="58"/>
      <c r="G195" s="58"/>
      <c r="H195" s="58"/>
      <c r="I195" s="59"/>
      <c r="J195" s="8"/>
      <c r="K195" s="8"/>
    </row>
    <row r="196" spans="1:11">
      <c r="A196" s="77"/>
      <c r="B196" s="57"/>
      <c r="C196" s="60"/>
      <c r="D196" s="61"/>
      <c r="E196" s="62"/>
      <c r="F196" s="58"/>
      <c r="G196" s="58"/>
      <c r="H196" s="58"/>
      <c r="I196" s="59"/>
      <c r="J196" s="8"/>
      <c r="K196" s="8"/>
    </row>
    <row r="197" spans="1:11">
      <c r="A197" s="77"/>
      <c r="B197" s="57"/>
      <c r="C197" s="274" t="s">
        <v>139</v>
      </c>
      <c r="D197" s="272" t="s">
        <v>143</v>
      </c>
      <c r="E197" s="62"/>
      <c r="F197" s="58"/>
      <c r="G197" s="58"/>
      <c r="H197" s="58"/>
      <c r="I197" s="59"/>
      <c r="J197" s="8"/>
      <c r="K197" s="8"/>
    </row>
    <row r="198" spans="1:11" ht="25.5">
      <c r="A198" s="77"/>
      <c r="B198" s="57"/>
      <c r="C198" s="60"/>
      <c r="D198" s="273" t="s">
        <v>140</v>
      </c>
      <c r="E198" s="62"/>
      <c r="F198" s="58"/>
      <c r="G198" s="58"/>
      <c r="H198" s="58"/>
      <c r="I198" s="59"/>
      <c r="J198" s="8"/>
      <c r="K198" s="8"/>
    </row>
    <row r="199" spans="1:11">
      <c r="A199" s="77"/>
      <c r="B199" s="57"/>
      <c r="C199" s="8"/>
      <c r="D199" s="8"/>
      <c r="E199" s="8"/>
      <c r="F199" s="8"/>
      <c r="G199" s="8"/>
      <c r="H199" s="8"/>
      <c r="I199" s="59"/>
      <c r="J199" s="8"/>
      <c r="K199" s="8"/>
    </row>
    <row r="200" spans="1:11" ht="15.75">
      <c r="A200" s="77"/>
      <c r="B200" s="57"/>
      <c r="C200" s="8"/>
      <c r="D200" s="63" t="s">
        <v>66</v>
      </c>
      <c r="E200" s="63"/>
      <c r="F200" s="63"/>
      <c r="G200" s="63"/>
      <c r="H200" s="63"/>
      <c r="I200" s="63"/>
      <c r="J200" s="8"/>
      <c r="K200" s="8"/>
    </row>
    <row r="201" spans="1:11" ht="15">
      <c r="A201" s="77"/>
      <c r="B201" s="57"/>
      <c r="C201" s="8"/>
      <c r="D201" s="64" t="s">
        <v>67</v>
      </c>
      <c r="E201" s="65"/>
      <c r="F201" s="65"/>
      <c r="G201" s="65"/>
      <c r="H201" s="65"/>
      <c r="I201" s="66">
        <f>'[2]BDI caixa'!F17</f>
        <v>0.03</v>
      </c>
      <c r="J201" s="8"/>
      <c r="K201" s="276"/>
    </row>
    <row r="202" spans="1:11" ht="15">
      <c r="A202" s="77"/>
      <c r="B202" s="57"/>
      <c r="C202" s="8"/>
      <c r="D202" s="64" t="s">
        <v>68</v>
      </c>
      <c r="E202" s="65"/>
      <c r="F202" s="65"/>
      <c r="G202" s="65"/>
      <c r="H202" s="65"/>
      <c r="I202" s="66">
        <f>'[2]BDI caixa'!F18</f>
        <v>8.0000000000000002E-3</v>
      </c>
      <c r="J202" s="8"/>
      <c r="K202" s="276"/>
    </row>
    <row r="203" spans="1:11" ht="15">
      <c r="A203" s="77"/>
      <c r="B203" s="57"/>
      <c r="C203" s="8"/>
      <c r="D203" s="64" t="s">
        <v>69</v>
      </c>
      <c r="E203" s="65"/>
      <c r="F203" s="65"/>
      <c r="G203" s="65"/>
      <c r="H203" s="65"/>
      <c r="I203" s="66">
        <f>'[2]BDI caixa'!F19</f>
        <v>9.7000000000000003E-3</v>
      </c>
      <c r="J203" s="8"/>
      <c r="K203" s="276"/>
    </row>
    <row r="204" spans="1:11" ht="15">
      <c r="A204" s="77"/>
      <c r="B204" s="57"/>
      <c r="C204" s="8"/>
      <c r="D204" s="64" t="s">
        <v>70</v>
      </c>
      <c r="E204" s="65"/>
      <c r="F204" s="65"/>
      <c r="G204" s="65"/>
      <c r="H204" s="65"/>
      <c r="I204" s="66">
        <f>'[2]BDI caixa'!F20</f>
        <v>9.4000000000000004E-3</v>
      </c>
      <c r="J204" s="8"/>
      <c r="K204" s="276"/>
    </row>
    <row r="205" spans="1:11" ht="15">
      <c r="A205" s="77"/>
      <c r="B205" s="57"/>
      <c r="C205" s="8"/>
      <c r="D205" s="64" t="s">
        <v>71</v>
      </c>
      <c r="E205" s="65"/>
      <c r="F205" s="65"/>
      <c r="G205" s="65"/>
      <c r="H205" s="65"/>
      <c r="I205" s="66">
        <v>0.06</v>
      </c>
      <c r="J205" s="8"/>
      <c r="K205" s="276"/>
    </row>
    <row r="206" spans="1:11" ht="15">
      <c r="A206" s="77"/>
      <c r="B206" s="57"/>
      <c r="C206" s="8"/>
      <c r="D206" s="498" t="s">
        <v>72</v>
      </c>
      <c r="E206" s="499"/>
      <c r="F206" s="499"/>
      <c r="G206" s="499"/>
      <c r="H206" s="268"/>
      <c r="I206" s="66">
        <v>3.6499999999999998E-2</v>
      </c>
      <c r="J206" s="8"/>
      <c r="K206" s="276"/>
    </row>
    <row r="207" spans="1:11" ht="15">
      <c r="A207" s="77"/>
      <c r="B207" s="57"/>
      <c r="C207" s="8"/>
      <c r="D207" s="498" t="s">
        <v>73</v>
      </c>
      <c r="E207" s="499"/>
      <c r="F207" s="499"/>
      <c r="G207" s="499"/>
      <c r="H207" s="268"/>
      <c r="I207" s="66">
        <v>0.05</v>
      </c>
      <c r="J207" s="8"/>
      <c r="K207" s="276"/>
    </row>
    <row r="208" spans="1:11" ht="15">
      <c r="A208" s="77"/>
      <c r="B208" s="57"/>
      <c r="C208" s="8"/>
      <c r="D208" s="501" t="s">
        <v>138</v>
      </c>
      <c r="E208" s="501"/>
      <c r="F208" s="501"/>
      <c r="G208" s="501"/>
      <c r="H208" s="275"/>
      <c r="I208" s="271">
        <v>4.4999999999999998E-2</v>
      </c>
      <c r="J208" s="8"/>
      <c r="K208" s="276"/>
    </row>
    <row r="209" spans="1:11">
      <c r="A209" s="77"/>
      <c r="B209" s="57"/>
      <c r="C209" s="8"/>
      <c r="D209" s="67"/>
      <c r="E209" s="67"/>
      <c r="F209" s="67"/>
      <c r="G209" s="67"/>
      <c r="H209" s="67"/>
      <c r="I209" s="68"/>
      <c r="J209" s="8"/>
      <c r="K209" s="8"/>
    </row>
    <row r="210" spans="1:11" ht="15.75">
      <c r="A210" s="77"/>
      <c r="B210" s="57"/>
      <c r="C210" s="8"/>
      <c r="D210" s="500" t="s">
        <v>74</v>
      </c>
      <c r="E210" s="500"/>
      <c r="F210" s="500"/>
      <c r="G210" s="500"/>
      <c r="H210" s="270"/>
      <c r="I210" s="69">
        <v>0.251</v>
      </c>
      <c r="J210" s="8"/>
      <c r="K210" s="8"/>
    </row>
    <row r="211" spans="1:11" ht="15.75">
      <c r="A211" s="77"/>
      <c r="B211" s="70"/>
      <c r="C211" s="71"/>
      <c r="D211" s="486" t="s">
        <v>75</v>
      </c>
      <c r="E211" s="486"/>
      <c r="F211" s="486"/>
      <c r="G211" s="486"/>
      <c r="H211" s="269"/>
      <c r="I211" s="72">
        <f>((1+I201+I202+I203)*(1+I204)*(1+I205))/(1-I206-I207-I208)-1</f>
        <v>0.29073262268278666</v>
      </c>
      <c r="J211" s="8"/>
      <c r="K211" s="8"/>
    </row>
    <row r="212" spans="1:11">
      <c r="A212" s="77"/>
      <c r="B212" s="70"/>
      <c r="C212" s="71"/>
      <c r="D212" s="487"/>
      <c r="E212" s="487"/>
      <c r="F212" s="73"/>
      <c r="G212" s="59"/>
      <c r="H212" s="59"/>
      <c r="I212" s="59"/>
      <c r="J212" s="8"/>
      <c r="K212" s="8"/>
    </row>
    <row r="213" spans="1:11">
      <c r="A213" s="77"/>
      <c r="B213" s="57"/>
      <c r="C213" s="60"/>
      <c r="D213" s="75"/>
      <c r="E213" s="62"/>
      <c r="F213" s="58"/>
      <c r="G213" s="59"/>
      <c r="H213" s="59"/>
      <c r="I213" s="59"/>
      <c r="J213" s="8"/>
      <c r="K213" s="8"/>
    </row>
    <row r="214" spans="1:11">
      <c r="A214" s="77"/>
      <c r="B214" s="488"/>
      <c r="C214" s="488"/>
      <c r="D214" s="488"/>
      <c r="E214" s="62"/>
      <c r="F214" s="58"/>
      <c r="G214" s="59"/>
      <c r="H214" s="59"/>
      <c r="I214" s="59"/>
      <c r="J214" s="8"/>
      <c r="K214" s="8"/>
    </row>
    <row r="215" spans="1:11">
      <c r="A215" s="77"/>
      <c r="B215" s="488"/>
      <c r="C215" s="488"/>
      <c r="D215" s="488"/>
      <c r="F215" s="77"/>
      <c r="G215" s="59"/>
      <c r="H215" s="59"/>
      <c r="I215" s="59"/>
      <c r="J215" s="8"/>
      <c r="K215" s="8"/>
    </row>
    <row r="216" spans="1:11">
      <c r="A216" s="77"/>
      <c r="B216" s="488"/>
      <c r="C216" s="488"/>
      <c r="D216" s="488"/>
      <c r="E216" s="78"/>
      <c r="F216" s="26"/>
      <c r="G216" s="59"/>
      <c r="H216" s="59"/>
      <c r="I216" s="59"/>
      <c r="J216" s="8"/>
      <c r="K216" s="8"/>
    </row>
    <row r="217" spans="1:11">
      <c r="A217" s="77"/>
      <c r="B217" s="277"/>
      <c r="C217" s="277"/>
      <c r="D217" s="277"/>
      <c r="E217" s="78"/>
      <c r="F217" s="26"/>
      <c r="G217" s="59"/>
      <c r="H217" s="59"/>
      <c r="I217" s="59"/>
      <c r="J217" s="8"/>
      <c r="K217" s="8"/>
    </row>
    <row r="218" spans="1:11" ht="12.75" customHeight="1" thickBot="1">
      <c r="A218" s="77"/>
      <c r="B218" s="57"/>
      <c r="C218" s="60"/>
      <c r="D218" s="75"/>
      <c r="E218" s="62"/>
      <c r="F218" s="58"/>
      <c r="G218" s="59"/>
      <c r="H218" s="59"/>
      <c r="I218" s="59"/>
      <c r="J218" s="8"/>
      <c r="K218" s="8"/>
    </row>
    <row r="219" spans="1:11">
      <c r="A219" s="77"/>
      <c r="B219" s="24"/>
      <c r="C219" s="489" t="s">
        <v>76</v>
      </c>
      <c r="D219" s="490"/>
      <c r="E219" s="491"/>
      <c r="F219" s="58"/>
      <c r="G219" s="58"/>
      <c r="H219" s="58"/>
      <c r="I219" s="59"/>
      <c r="J219" s="8"/>
      <c r="K219" s="8"/>
    </row>
    <row r="220" spans="1:11">
      <c r="A220" s="77"/>
      <c r="B220" s="24"/>
      <c r="C220" s="492"/>
      <c r="D220" s="493"/>
      <c r="E220" s="494"/>
      <c r="F220" s="77"/>
      <c r="G220" s="77"/>
      <c r="H220" s="77"/>
      <c r="I220" s="59"/>
      <c r="J220" s="8"/>
      <c r="K220" s="8"/>
    </row>
    <row r="221" spans="1:11">
      <c r="A221" s="77"/>
      <c r="B221" s="24"/>
      <c r="C221" s="492"/>
      <c r="D221" s="493"/>
      <c r="E221" s="494"/>
      <c r="F221" s="26"/>
      <c r="G221" s="26"/>
      <c r="H221" s="26"/>
      <c r="I221" s="59"/>
      <c r="J221" s="8"/>
      <c r="K221" s="8"/>
    </row>
    <row r="222" spans="1:11">
      <c r="A222" s="77"/>
      <c r="B222" s="24"/>
      <c r="C222" s="492"/>
      <c r="D222" s="493"/>
      <c r="E222" s="494"/>
      <c r="F222" s="79"/>
      <c r="G222" s="79"/>
      <c r="H222" s="79"/>
      <c r="I222" s="59"/>
      <c r="J222" s="8"/>
      <c r="K222" s="8"/>
    </row>
    <row r="223" spans="1:11">
      <c r="A223" s="77"/>
      <c r="B223" s="24"/>
      <c r="C223" s="492"/>
      <c r="D223" s="493"/>
      <c r="E223" s="494"/>
      <c r="F223" s="79"/>
      <c r="G223" s="79"/>
      <c r="H223" s="79"/>
      <c r="I223" s="59"/>
      <c r="J223" s="8"/>
      <c r="K223" s="8"/>
    </row>
    <row r="224" spans="1:11">
      <c r="A224" s="77"/>
      <c r="B224" s="24"/>
      <c r="C224" s="492"/>
      <c r="D224" s="493"/>
      <c r="E224" s="494"/>
      <c r="F224" s="79"/>
      <c r="G224" s="79"/>
      <c r="H224" s="79"/>
      <c r="I224" s="59"/>
      <c r="J224" s="8"/>
      <c r="K224" s="8"/>
    </row>
    <row r="225" spans="1:19" ht="13.5" thickBot="1">
      <c r="A225" s="77"/>
      <c r="B225" s="24"/>
      <c r="C225" s="495"/>
      <c r="D225" s="496"/>
      <c r="E225" s="497"/>
      <c r="F225" s="76"/>
      <c r="G225" s="76"/>
      <c r="H225" s="76"/>
      <c r="I225" s="59"/>
      <c r="J225" s="8"/>
      <c r="K225" s="8"/>
    </row>
    <row r="226" spans="1:19">
      <c r="A226" s="77"/>
      <c r="B226" s="80"/>
      <c r="C226" s="2"/>
      <c r="D226" s="2"/>
      <c r="E226" s="2"/>
      <c r="F226" s="2"/>
      <c r="G226" s="84"/>
      <c r="H226" s="84"/>
      <c r="I226" s="84"/>
      <c r="J226" s="8"/>
      <c r="K226" s="8"/>
    </row>
    <row r="227" spans="1:19" ht="15.75">
      <c r="B227" s="80"/>
      <c r="C227" s="60"/>
      <c r="D227" s="75"/>
      <c r="E227" s="62"/>
      <c r="F227" s="74"/>
      <c r="G227" s="8"/>
      <c r="H227" s="8"/>
      <c r="I227" s="8"/>
      <c r="J227" s="8"/>
      <c r="K227" s="8"/>
    </row>
    <row r="228" spans="1:19" s="76" customFormat="1">
      <c r="B228" s="56"/>
      <c r="C228" s="77"/>
      <c r="D228" s="24"/>
      <c r="E228" s="77"/>
      <c r="F228" s="81"/>
      <c r="G228" s="22"/>
      <c r="H228" s="22"/>
      <c r="I228" s="23"/>
      <c r="J228" s="18"/>
      <c r="K228" s="6"/>
      <c r="L228" s="19"/>
      <c r="M228" s="19"/>
      <c r="N228" s="19"/>
      <c r="O228" s="19"/>
      <c r="P228" s="19"/>
      <c r="Q228" s="19"/>
      <c r="R228" s="19"/>
      <c r="S228" s="19"/>
    </row>
    <row r="229" spans="1:19" s="76" customFormat="1">
      <c r="B229" s="56"/>
      <c r="D229" s="86"/>
      <c r="F229" s="81"/>
      <c r="G229" s="22"/>
      <c r="H229" s="22"/>
      <c r="I229" s="23"/>
      <c r="J229" s="18"/>
      <c r="K229" s="6"/>
      <c r="L229" s="19"/>
      <c r="M229" s="19"/>
      <c r="N229" s="19"/>
      <c r="O229" s="19"/>
      <c r="P229" s="19"/>
      <c r="Q229" s="19"/>
      <c r="R229" s="19"/>
      <c r="S229" s="19"/>
    </row>
    <row r="230" spans="1:19" s="76" customFormat="1">
      <c r="B230" s="56"/>
      <c r="D230" s="86"/>
      <c r="F230" s="81"/>
      <c r="G230" s="22"/>
      <c r="H230" s="22"/>
      <c r="I230" s="23"/>
      <c r="J230" s="18"/>
      <c r="K230" s="6"/>
      <c r="L230" s="19"/>
      <c r="M230" s="19"/>
      <c r="N230" s="19"/>
      <c r="O230" s="19"/>
      <c r="P230" s="19"/>
      <c r="Q230" s="19"/>
      <c r="R230" s="19"/>
      <c r="S230" s="19"/>
    </row>
    <row r="231" spans="1:19" s="76" customFormat="1">
      <c r="B231" s="56"/>
      <c r="D231" s="86"/>
      <c r="F231" s="81"/>
      <c r="G231" s="22"/>
      <c r="H231" s="22"/>
      <c r="I231" s="23"/>
      <c r="J231" s="18"/>
      <c r="K231" s="6"/>
      <c r="L231" s="19"/>
      <c r="M231" s="19"/>
      <c r="N231" s="19"/>
      <c r="O231" s="19"/>
      <c r="P231" s="19"/>
      <c r="Q231" s="19"/>
      <c r="R231" s="19"/>
      <c r="S231" s="19"/>
    </row>
    <row r="232" spans="1:19" s="76" customFormat="1">
      <c r="B232" s="56"/>
      <c r="D232" s="86"/>
      <c r="F232" s="81"/>
      <c r="G232" s="22"/>
      <c r="H232" s="22"/>
      <c r="I232" s="23"/>
      <c r="J232" s="18"/>
      <c r="K232" s="6"/>
      <c r="L232" s="19"/>
      <c r="M232" s="19"/>
      <c r="N232" s="19"/>
      <c r="O232" s="19"/>
      <c r="P232" s="19"/>
      <c r="Q232" s="19"/>
      <c r="R232" s="19"/>
      <c r="S232" s="19"/>
    </row>
    <row r="233" spans="1:19" s="76" customFormat="1">
      <c r="B233" s="56"/>
      <c r="D233" s="86"/>
      <c r="F233" s="81"/>
      <c r="G233" s="22"/>
      <c r="H233" s="22"/>
      <c r="I233" s="23"/>
      <c r="J233" s="18"/>
      <c r="K233" s="6"/>
      <c r="L233" s="19"/>
      <c r="M233" s="19"/>
      <c r="N233" s="19"/>
      <c r="O233" s="19"/>
      <c r="P233" s="19"/>
      <c r="Q233" s="19"/>
      <c r="R233" s="19"/>
      <c r="S233" s="19"/>
    </row>
    <row r="234" spans="1:19" s="76" customFormat="1">
      <c r="B234" s="56"/>
      <c r="D234" s="86"/>
      <c r="F234" s="81"/>
      <c r="G234" s="22"/>
      <c r="H234" s="22"/>
      <c r="I234" s="23"/>
      <c r="J234" s="18"/>
      <c r="K234" s="6"/>
      <c r="L234" s="19"/>
      <c r="M234" s="19"/>
      <c r="N234" s="19"/>
      <c r="O234" s="19"/>
      <c r="P234" s="19"/>
      <c r="Q234" s="19"/>
      <c r="R234" s="19"/>
      <c r="S234" s="19"/>
    </row>
    <row r="235" spans="1:19" s="76" customFormat="1">
      <c r="B235" s="56"/>
      <c r="D235" s="86"/>
      <c r="F235" s="81"/>
      <c r="G235" s="22"/>
      <c r="H235" s="22"/>
      <c r="I235" s="23"/>
      <c r="J235" s="18"/>
      <c r="K235" s="6"/>
      <c r="L235" s="19"/>
      <c r="M235" s="19"/>
      <c r="N235" s="19"/>
      <c r="O235" s="19"/>
      <c r="P235" s="19"/>
      <c r="Q235" s="19"/>
      <c r="R235" s="19"/>
      <c r="S235" s="19"/>
    </row>
    <row r="236" spans="1:19" s="76" customFormat="1">
      <c r="B236" s="56"/>
      <c r="D236" s="86"/>
      <c r="F236" s="81"/>
      <c r="G236" s="22"/>
      <c r="H236" s="22"/>
      <c r="I236" s="23"/>
      <c r="J236" s="18"/>
      <c r="K236" s="6"/>
      <c r="L236" s="19"/>
      <c r="M236" s="19"/>
      <c r="N236" s="19"/>
      <c r="O236" s="19"/>
      <c r="P236" s="19"/>
      <c r="Q236" s="19"/>
      <c r="R236" s="19"/>
      <c r="S236" s="19"/>
    </row>
    <row r="237" spans="1:19" s="76" customFormat="1">
      <c r="B237" s="56"/>
      <c r="D237" s="86"/>
      <c r="F237" s="81"/>
      <c r="G237" s="22"/>
      <c r="H237" s="22"/>
      <c r="I237" s="23"/>
      <c r="J237" s="18"/>
      <c r="K237" s="6"/>
      <c r="L237" s="19"/>
      <c r="M237" s="19"/>
      <c r="N237" s="19"/>
      <c r="O237" s="19"/>
      <c r="P237" s="19"/>
      <c r="Q237" s="19"/>
      <c r="R237" s="19"/>
      <c r="S237" s="19"/>
    </row>
    <row r="238" spans="1:19" s="76" customFormat="1">
      <c r="B238" s="56"/>
      <c r="D238" s="86"/>
      <c r="F238" s="81"/>
      <c r="G238" s="22"/>
      <c r="H238" s="22"/>
      <c r="I238" s="23"/>
      <c r="J238" s="18"/>
      <c r="K238" s="6"/>
      <c r="L238" s="19"/>
      <c r="M238" s="19"/>
      <c r="N238" s="19"/>
      <c r="O238" s="19"/>
      <c r="P238" s="19"/>
      <c r="Q238" s="19"/>
      <c r="R238" s="19"/>
      <c r="S238" s="19"/>
    </row>
    <row r="239" spans="1:19" s="76" customFormat="1">
      <c r="B239" s="56"/>
      <c r="D239" s="86"/>
      <c r="F239" s="81"/>
      <c r="G239" s="22"/>
      <c r="H239" s="22"/>
      <c r="I239" s="23"/>
      <c r="J239" s="18"/>
      <c r="K239" s="6"/>
      <c r="L239" s="19"/>
      <c r="M239" s="19"/>
      <c r="N239" s="19"/>
      <c r="O239" s="19"/>
      <c r="P239" s="19"/>
      <c r="Q239" s="19"/>
      <c r="R239" s="19"/>
      <c r="S239" s="19"/>
    </row>
    <row r="240" spans="1:19" s="76" customFormat="1">
      <c r="B240" s="56"/>
      <c r="D240" s="86"/>
      <c r="F240" s="81"/>
      <c r="G240" s="22"/>
      <c r="H240" s="22"/>
      <c r="I240" s="23"/>
      <c r="J240" s="18"/>
      <c r="K240" s="6"/>
      <c r="L240" s="19"/>
      <c r="M240" s="19"/>
      <c r="N240" s="19"/>
      <c r="O240" s="19"/>
      <c r="P240" s="19"/>
      <c r="Q240" s="19"/>
      <c r="R240" s="19"/>
      <c r="S240" s="19"/>
    </row>
    <row r="241" spans="2:19" s="76" customFormat="1">
      <c r="B241" s="56"/>
      <c r="D241" s="86"/>
      <c r="F241" s="81"/>
      <c r="G241" s="22"/>
      <c r="H241" s="22"/>
      <c r="I241" s="23"/>
      <c r="J241" s="18"/>
      <c r="K241" s="6"/>
      <c r="L241" s="19"/>
      <c r="M241" s="19"/>
      <c r="N241" s="19"/>
      <c r="O241" s="19"/>
      <c r="P241" s="19"/>
      <c r="Q241" s="19"/>
      <c r="R241" s="19"/>
      <c r="S241" s="19"/>
    </row>
    <row r="242" spans="2:19" s="76" customFormat="1">
      <c r="B242" s="56"/>
      <c r="D242" s="86"/>
      <c r="F242" s="81"/>
      <c r="G242" s="22"/>
      <c r="H242" s="22"/>
      <c r="I242" s="23"/>
      <c r="J242" s="18"/>
      <c r="K242" s="6"/>
      <c r="L242" s="19"/>
      <c r="M242" s="19"/>
      <c r="N242" s="19"/>
      <c r="O242" s="19"/>
      <c r="P242" s="19"/>
      <c r="Q242" s="19"/>
      <c r="R242" s="19"/>
      <c r="S242" s="19"/>
    </row>
    <row r="243" spans="2:19" s="76" customFormat="1">
      <c r="B243" s="56"/>
      <c r="D243" s="86"/>
      <c r="F243" s="81"/>
      <c r="G243" s="22"/>
      <c r="H243" s="22"/>
      <c r="I243" s="23"/>
      <c r="J243" s="18"/>
      <c r="K243" s="6"/>
      <c r="L243" s="19"/>
      <c r="M243" s="19"/>
      <c r="N243" s="19"/>
      <c r="O243" s="19"/>
      <c r="P243" s="19"/>
      <c r="Q243" s="19"/>
      <c r="R243" s="19"/>
      <c r="S243" s="19"/>
    </row>
    <row r="244" spans="2:19" s="76" customFormat="1">
      <c r="B244" s="56"/>
      <c r="D244" s="86"/>
      <c r="F244" s="81"/>
      <c r="G244" s="22"/>
      <c r="H244" s="22"/>
      <c r="I244" s="23"/>
      <c r="J244" s="18"/>
      <c r="K244" s="6"/>
      <c r="L244" s="19"/>
      <c r="M244" s="19"/>
      <c r="N244" s="19"/>
      <c r="O244" s="19"/>
      <c r="P244" s="19"/>
      <c r="Q244" s="19"/>
      <c r="R244" s="19"/>
      <c r="S244" s="19"/>
    </row>
    <row r="245" spans="2:19" s="76" customFormat="1">
      <c r="B245" s="56"/>
      <c r="D245" s="86"/>
      <c r="F245" s="81"/>
      <c r="G245" s="22"/>
      <c r="H245" s="22"/>
      <c r="I245" s="23"/>
      <c r="J245" s="18"/>
      <c r="K245" s="6"/>
      <c r="L245" s="19"/>
      <c r="M245" s="19"/>
      <c r="N245" s="19"/>
      <c r="O245" s="19"/>
      <c r="P245" s="19"/>
      <c r="Q245" s="19"/>
      <c r="R245" s="19"/>
      <c r="S245" s="19"/>
    </row>
    <row r="246" spans="2:19" s="76" customFormat="1">
      <c r="B246" s="56"/>
      <c r="D246" s="86"/>
      <c r="F246" s="81"/>
      <c r="G246" s="22"/>
      <c r="H246" s="22"/>
      <c r="I246" s="23"/>
      <c r="J246" s="18"/>
      <c r="K246" s="6"/>
      <c r="L246" s="19"/>
      <c r="M246" s="19"/>
      <c r="N246" s="19"/>
      <c r="O246" s="19"/>
      <c r="P246" s="19"/>
      <c r="Q246" s="19"/>
      <c r="R246" s="19"/>
      <c r="S246" s="19"/>
    </row>
    <row r="247" spans="2:19" s="76" customFormat="1">
      <c r="B247" s="56"/>
      <c r="D247" s="86"/>
      <c r="F247" s="81"/>
      <c r="G247" s="22"/>
      <c r="H247" s="22"/>
      <c r="I247" s="23"/>
      <c r="J247" s="18"/>
      <c r="K247" s="6"/>
      <c r="L247" s="19"/>
      <c r="M247" s="19"/>
      <c r="N247" s="19"/>
      <c r="O247" s="19"/>
      <c r="P247" s="19"/>
      <c r="Q247" s="19"/>
      <c r="R247" s="19"/>
      <c r="S247" s="19"/>
    </row>
    <row r="248" spans="2:19" s="76" customFormat="1">
      <c r="B248" s="56"/>
      <c r="D248" s="86"/>
      <c r="F248" s="81"/>
      <c r="G248" s="22"/>
      <c r="H248" s="22"/>
      <c r="I248" s="23"/>
      <c r="J248" s="18"/>
      <c r="K248" s="6"/>
      <c r="L248" s="19"/>
      <c r="M248" s="19"/>
      <c r="N248" s="19"/>
      <c r="O248" s="19"/>
      <c r="P248" s="19"/>
      <c r="Q248" s="19"/>
      <c r="R248" s="19"/>
      <c r="S248" s="19"/>
    </row>
    <row r="249" spans="2:19" s="76" customFormat="1">
      <c r="B249" s="56"/>
      <c r="D249" s="86"/>
      <c r="F249" s="81"/>
      <c r="G249" s="22"/>
      <c r="H249" s="22"/>
      <c r="I249" s="23"/>
      <c r="J249" s="18"/>
      <c r="K249" s="6"/>
      <c r="L249" s="19"/>
      <c r="M249" s="19"/>
      <c r="N249" s="19"/>
      <c r="O249" s="19"/>
      <c r="P249" s="19"/>
      <c r="Q249" s="19"/>
      <c r="R249" s="19"/>
      <c r="S249" s="19"/>
    </row>
    <row r="250" spans="2:19" s="76" customFormat="1">
      <c r="B250" s="56"/>
      <c r="D250" s="86"/>
      <c r="F250" s="81"/>
      <c r="G250" s="22"/>
      <c r="H250" s="22"/>
      <c r="I250" s="23"/>
      <c r="J250" s="18"/>
      <c r="K250" s="6"/>
      <c r="L250" s="19"/>
      <c r="M250" s="19"/>
      <c r="N250" s="19"/>
      <c r="O250" s="19"/>
      <c r="P250" s="19"/>
      <c r="Q250" s="19"/>
      <c r="R250" s="19"/>
      <c r="S250" s="19"/>
    </row>
    <row r="251" spans="2:19" s="76" customFormat="1">
      <c r="B251" s="56"/>
      <c r="D251" s="86"/>
      <c r="F251" s="81"/>
      <c r="G251" s="22"/>
      <c r="H251" s="22"/>
      <c r="I251" s="23"/>
      <c r="J251" s="18"/>
      <c r="K251" s="6"/>
      <c r="L251" s="19"/>
      <c r="M251" s="19"/>
      <c r="N251" s="19"/>
      <c r="O251" s="19"/>
      <c r="P251" s="19"/>
      <c r="Q251" s="19"/>
      <c r="R251" s="19"/>
      <c r="S251" s="19"/>
    </row>
    <row r="252" spans="2:19" s="76" customFormat="1">
      <c r="B252" s="56"/>
      <c r="D252" s="86"/>
      <c r="F252" s="81"/>
      <c r="G252" s="22"/>
      <c r="H252" s="22"/>
      <c r="I252" s="23"/>
      <c r="J252" s="18"/>
      <c r="K252" s="6"/>
      <c r="L252" s="19"/>
      <c r="M252" s="19"/>
      <c r="N252" s="19"/>
      <c r="O252" s="19"/>
      <c r="P252" s="19"/>
      <c r="Q252" s="19"/>
      <c r="R252" s="19"/>
      <c r="S252" s="19"/>
    </row>
    <row r="253" spans="2:19" s="76" customFormat="1">
      <c r="B253" s="56"/>
      <c r="D253" s="86"/>
      <c r="F253" s="81"/>
      <c r="G253" s="22"/>
      <c r="H253" s="22"/>
      <c r="I253" s="23"/>
      <c r="J253" s="18"/>
      <c r="K253" s="6"/>
      <c r="L253" s="19"/>
      <c r="M253" s="19"/>
      <c r="N253" s="19"/>
      <c r="O253" s="19"/>
      <c r="P253" s="19"/>
      <c r="Q253" s="19"/>
      <c r="R253" s="19"/>
      <c r="S253" s="19"/>
    </row>
    <row r="254" spans="2:19" s="76" customFormat="1">
      <c r="B254" s="56"/>
      <c r="D254" s="86"/>
      <c r="F254" s="81"/>
      <c r="G254" s="22"/>
      <c r="H254" s="22"/>
      <c r="I254" s="23"/>
      <c r="J254" s="18"/>
      <c r="K254" s="6"/>
      <c r="L254" s="19"/>
      <c r="M254" s="19"/>
      <c r="N254" s="19"/>
      <c r="O254" s="19"/>
      <c r="P254" s="19"/>
      <c r="Q254" s="19"/>
      <c r="R254" s="19"/>
      <c r="S254" s="19"/>
    </row>
    <row r="255" spans="2:19" s="76" customFormat="1">
      <c r="B255" s="56"/>
      <c r="D255" s="86"/>
      <c r="F255" s="81"/>
      <c r="G255" s="22"/>
      <c r="H255" s="22"/>
      <c r="I255" s="23"/>
      <c r="J255" s="18"/>
      <c r="K255" s="6"/>
      <c r="L255" s="19"/>
      <c r="M255" s="19"/>
      <c r="N255" s="19"/>
      <c r="O255" s="19"/>
      <c r="P255" s="19"/>
      <c r="Q255" s="19"/>
      <c r="R255" s="19"/>
      <c r="S255" s="19"/>
    </row>
    <row r="256" spans="2:19" s="76" customFormat="1">
      <c r="B256" s="56"/>
      <c r="D256" s="86"/>
      <c r="F256" s="81"/>
      <c r="G256" s="22"/>
      <c r="H256" s="22"/>
      <c r="I256" s="23"/>
      <c r="J256" s="18"/>
      <c r="K256" s="6"/>
      <c r="L256" s="19"/>
      <c r="M256" s="19"/>
      <c r="N256" s="19"/>
      <c r="O256" s="19"/>
      <c r="P256" s="19"/>
      <c r="Q256" s="19"/>
      <c r="R256" s="19"/>
      <c r="S256" s="19"/>
    </row>
    <row r="257" spans="2:19" s="76" customFormat="1">
      <c r="B257" s="56"/>
      <c r="D257" s="86"/>
      <c r="F257" s="81"/>
      <c r="G257" s="22"/>
      <c r="H257" s="22"/>
      <c r="I257" s="23"/>
      <c r="J257" s="18"/>
      <c r="K257" s="6"/>
      <c r="L257" s="19"/>
      <c r="M257" s="19"/>
      <c r="N257" s="19"/>
      <c r="O257" s="19"/>
      <c r="P257" s="19"/>
      <c r="Q257" s="19"/>
      <c r="R257" s="19"/>
      <c r="S257" s="19"/>
    </row>
    <row r="258" spans="2:19" s="76" customFormat="1">
      <c r="B258" s="56"/>
      <c r="D258" s="86"/>
      <c r="F258" s="81"/>
      <c r="G258" s="22"/>
      <c r="H258" s="22"/>
      <c r="I258" s="23"/>
      <c r="J258" s="18"/>
      <c r="K258" s="6"/>
      <c r="L258" s="19"/>
      <c r="M258" s="19"/>
      <c r="N258" s="19"/>
      <c r="O258" s="19"/>
      <c r="P258" s="19"/>
      <c r="Q258" s="19"/>
      <c r="R258" s="19"/>
      <c r="S258" s="19"/>
    </row>
    <row r="259" spans="2:19" s="76" customFormat="1">
      <c r="B259" s="56"/>
      <c r="D259" s="86"/>
      <c r="F259" s="81"/>
      <c r="G259" s="22"/>
      <c r="H259" s="22"/>
      <c r="I259" s="23"/>
      <c r="J259" s="18"/>
      <c r="K259" s="6"/>
      <c r="L259" s="19"/>
      <c r="M259" s="19"/>
      <c r="N259" s="19"/>
      <c r="O259" s="19"/>
      <c r="P259" s="19"/>
      <c r="Q259" s="19"/>
      <c r="R259" s="19"/>
      <c r="S259" s="19"/>
    </row>
    <row r="260" spans="2:19" s="76" customFormat="1">
      <c r="B260" s="56"/>
      <c r="D260" s="86"/>
      <c r="F260" s="81"/>
      <c r="G260" s="22"/>
      <c r="H260" s="22"/>
      <c r="I260" s="23"/>
      <c r="J260" s="18"/>
      <c r="K260" s="6"/>
      <c r="L260" s="19"/>
      <c r="M260" s="19"/>
      <c r="N260" s="19"/>
      <c r="O260" s="19"/>
      <c r="P260" s="19"/>
      <c r="Q260" s="19"/>
      <c r="R260" s="19"/>
      <c r="S260" s="19"/>
    </row>
    <row r="261" spans="2:19" s="76" customFormat="1">
      <c r="B261" s="56"/>
      <c r="D261" s="86"/>
      <c r="F261" s="81"/>
      <c r="G261" s="22"/>
      <c r="H261" s="22"/>
      <c r="I261" s="23"/>
      <c r="J261" s="18"/>
      <c r="K261" s="6"/>
      <c r="L261" s="19"/>
      <c r="M261" s="19"/>
      <c r="N261" s="19"/>
      <c r="O261" s="19"/>
      <c r="P261" s="19"/>
      <c r="Q261" s="19"/>
      <c r="R261" s="19"/>
      <c r="S261" s="19"/>
    </row>
    <row r="262" spans="2:19" s="76" customFormat="1">
      <c r="B262" s="56"/>
      <c r="D262" s="86"/>
      <c r="F262" s="81"/>
      <c r="G262" s="22"/>
      <c r="H262" s="22"/>
      <c r="I262" s="23"/>
      <c r="J262" s="18"/>
      <c r="K262" s="6"/>
      <c r="L262" s="19"/>
      <c r="M262" s="19"/>
      <c r="N262" s="19"/>
      <c r="O262" s="19"/>
      <c r="P262" s="19"/>
      <c r="Q262" s="19"/>
      <c r="R262" s="19"/>
      <c r="S262" s="19"/>
    </row>
    <row r="263" spans="2:19" s="76" customFormat="1">
      <c r="B263" s="56"/>
      <c r="D263" s="86"/>
      <c r="F263" s="81"/>
      <c r="G263" s="22"/>
      <c r="H263" s="22"/>
      <c r="I263" s="23"/>
      <c r="J263" s="18"/>
      <c r="K263" s="6"/>
      <c r="L263" s="19"/>
      <c r="M263" s="19"/>
      <c r="N263" s="19"/>
      <c r="O263" s="19"/>
      <c r="P263" s="19"/>
      <c r="Q263" s="19"/>
      <c r="R263" s="19"/>
      <c r="S263" s="19"/>
    </row>
    <row r="264" spans="2:19" s="76" customFormat="1">
      <c r="B264" s="56"/>
      <c r="D264" s="86"/>
      <c r="F264" s="81"/>
      <c r="G264" s="22"/>
      <c r="H264" s="22"/>
      <c r="I264" s="23"/>
      <c r="J264" s="18"/>
      <c r="K264" s="6"/>
      <c r="L264" s="19"/>
      <c r="M264" s="19"/>
      <c r="N264" s="19"/>
      <c r="O264" s="19"/>
      <c r="P264" s="19"/>
      <c r="Q264" s="19"/>
      <c r="R264" s="19"/>
      <c r="S264" s="19"/>
    </row>
    <row r="265" spans="2:19" s="76" customFormat="1">
      <c r="B265" s="56"/>
      <c r="D265" s="86"/>
      <c r="F265" s="81"/>
      <c r="G265" s="22"/>
      <c r="H265" s="22"/>
      <c r="I265" s="23"/>
      <c r="J265" s="18"/>
      <c r="K265" s="6"/>
      <c r="L265" s="19"/>
      <c r="M265" s="19"/>
      <c r="N265" s="19"/>
      <c r="O265" s="19"/>
      <c r="P265" s="19"/>
      <c r="Q265" s="19"/>
      <c r="R265" s="19"/>
      <c r="S265" s="19"/>
    </row>
    <row r="266" spans="2:19" s="76" customFormat="1">
      <c r="B266" s="56"/>
      <c r="D266" s="86"/>
      <c r="F266" s="81"/>
      <c r="G266" s="22"/>
      <c r="H266" s="22"/>
      <c r="I266" s="23"/>
      <c r="J266" s="18"/>
      <c r="K266" s="6"/>
      <c r="L266" s="19"/>
      <c r="M266" s="19"/>
      <c r="N266" s="19"/>
      <c r="O266" s="19"/>
      <c r="P266" s="19"/>
      <c r="Q266" s="19"/>
      <c r="R266" s="19"/>
      <c r="S266" s="19"/>
    </row>
    <row r="267" spans="2:19" s="76" customFormat="1">
      <c r="B267" s="56"/>
      <c r="D267" s="86"/>
      <c r="F267" s="81"/>
      <c r="G267" s="22"/>
      <c r="H267" s="22"/>
      <c r="I267" s="23"/>
      <c r="J267" s="18"/>
      <c r="K267" s="6"/>
      <c r="L267" s="19"/>
      <c r="M267" s="19"/>
      <c r="N267" s="19"/>
      <c r="O267" s="19"/>
      <c r="P267" s="19"/>
      <c r="Q267" s="19"/>
      <c r="R267" s="19"/>
      <c r="S267" s="19"/>
    </row>
    <row r="268" spans="2:19" s="76" customFormat="1">
      <c r="B268" s="56"/>
      <c r="D268" s="86"/>
      <c r="F268" s="81"/>
      <c r="G268" s="22"/>
      <c r="H268" s="22"/>
      <c r="I268" s="23"/>
      <c r="J268" s="18"/>
      <c r="K268" s="6"/>
      <c r="L268" s="19"/>
      <c r="M268" s="19"/>
      <c r="N268" s="19"/>
      <c r="O268" s="19"/>
      <c r="P268" s="19"/>
      <c r="Q268" s="19"/>
      <c r="R268" s="19"/>
      <c r="S268" s="19"/>
    </row>
    <row r="269" spans="2:19" s="76" customFormat="1">
      <c r="B269" s="56"/>
      <c r="D269" s="86"/>
      <c r="F269" s="81"/>
      <c r="G269" s="22"/>
      <c r="H269" s="22"/>
      <c r="I269" s="23"/>
      <c r="J269" s="18"/>
      <c r="K269" s="6"/>
      <c r="L269" s="19"/>
      <c r="M269" s="19"/>
      <c r="N269" s="19"/>
      <c r="O269" s="19"/>
      <c r="P269" s="19"/>
      <c r="Q269" s="19"/>
      <c r="R269" s="19"/>
      <c r="S269" s="19"/>
    </row>
    <row r="270" spans="2:19" s="76" customFormat="1">
      <c r="B270" s="56"/>
      <c r="D270" s="86"/>
      <c r="F270" s="81"/>
      <c r="G270" s="22"/>
      <c r="H270" s="22"/>
      <c r="I270" s="23"/>
      <c r="J270" s="18"/>
      <c r="K270" s="6"/>
      <c r="L270" s="19"/>
      <c r="M270" s="19"/>
      <c r="N270" s="19"/>
      <c r="O270" s="19"/>
      <c r="P270" s="19"/>
      <c r="Q270" s="19"/>
      <c r="R270" s="19"/>
      <c r="S270" s="19"/>
    </row>
    <row r="271" spans="2:19" s="76" customFormat="1">
      <c r="B271" s="56"/>
      <c r="D271" s="86"/>
      <c r="F271" s="81"/>
      <c r="G271" s="22"/>
      <c r="H271" s="22"/>
      <c r="I271" s="23"/>
      <c r="J271" s="18"/>
      <c r="K271" s="6"/>
      <c r="L271" s="19"/>
      <c r="M271" s="19"/>
      <c r="N271" s="19"/>
      <c r="O271" s="19"/>
      <c r="P271" s="19"/>
      <c r="Q271" s="19"/>
      <c r="R271" s="19"/>
      <c r="S271" s="19"/>
    </row>
    <row r="272" spans="2:19" s="76" customFormat="1">
      <c r="B272" s="56"/>
      <c r="D272" s="86"/>
      <c r="F272" s="81"/>
      <c r="G272" s="22"/>
      <c r="H272" s="22"/>
      <c r="I272" s="23"/>
      <c r="J272" s="18"/>
      <c r="K272" s="6"/>
      <c r="L272" s="19"/>
      <c r="M272" s="19"/>
      <c r="N272" s="19"/>
      <c r="O272" s="19"/>
      <c r="P272" s="19"/>
      <c r="Q272" s="19"/>
      <c r="R272" s="19"/>
      <c r="S272" s="19"/>
    </row>
    <row r="273" spans="2:19" s="76" customFormat="1">
      <c r="B273" s="56"/>
      <c r="D273" s="86"/>
      <c r="F273" s="81"/>
      <c r="G273" s="22"/>
      <c r="H273" s="22"/>
      <c r="I273" s="23"/>
      <c r="J273" s="18"/>
      <c r="K273" s="6"/>
      <c r="L273" s="19"/>
      <c r="M273" s="19"/>
      <c r="N273" s="19"/>
      <c r="O273" s="19"/>
      <c r="P273" s="19"/>
      <c r="Q273" s="19"/>
      <c r="R273" s="19"/>
      <c r="S273" s="19"/>
    </row>
    <row r="274" spans="2:19" s="76" customFormat="1">
      <c r="B274" s="56"/>
      <c r="D274" s="86"/>
      <c r="F274" s="81"/>
      <c r="G274" s="22"/>
      <c r="H274" s="22"/>
      <c r="I274" s="23"/>
      <c r="J274" s="18"/>
      <c r="K274" s="6"/>
      <c r="L274" s="19"/>
      <c r="M274" s="19"/>
      <c r="N274" s="19"/>
      <c r="O274" s="19"/>
      <c r="P274" s="19"/>
      <c r="Q274" s="19"/>
      <c r="R274" s="19"/>
      <c r="S274" s="19"/>
    </row>
    <row r="275" spans="2:19" s="76" customFormat="1">
      <c r="B275" s="56"/>
      <c r="D275" s="86"/>
      <c r="F275" s="81"/>
      <c r="G275" s="22"/>
      <c r="H275" s="22"/>
      <c r="I275" s="23"/>
      <c r="J275" s="18"/>
      <c r="K275" s="6"/>
      <c r="L275" s="19"/>
      <c r="M275" s="19"/>
      <c r="N275" s="19"/>
      <c r="O275" s="19"/>
      <c r="P275" s="19"/>
      <c r="Q275" s="19"/>
      <c r="R275" s="19"/>
      <c r="S275" s="19"/>
    </row>
    <row r="276" spans="2:19" s="76" customFormat="1">
      <c r="B276" s="56"/>
      <c r="D276" s="86"/>
      <c r="F276" s="81"/>
      <c r="G276" s="22"/>
      <c r="H276" s="22"/>
      <c r="I276" s="23"/>
      <c r="J276" s="18"/>
      <c r="K276" s="6"/>
      <c r="L276" s="19"/>
      <c r="M276" s="19"/>
      <c r="N276" s="19"/>
      <c r="O276" s="19"/>
      <c r="P276" s="19"/>
      <c r="Q276" s="19"/>
      <c r="R276" s="19"/>
      <c r="S276" s="19"/>
    </row>
    <row r="277" spans="2:19" s="76" customFormat="1">
      <c r="B277" s="56"/>
      <c r="D277" s="86"/>
      <c r="F277" s="81"/>
      <c r="G277" s="22"/>
      <c r="H277" s="22"/>
      <c r="I277" s="23"/>
      <c r="J277" s="18"/>
      <c r="K277" s="6"/>
      <c r="L277" s="19"/>
      <c r="M277" s="19"/>
      <c r="N277" s="19"/>
      <c r="O277" s="19"/>
      <c r="P277" s="19"/>
      <c r="Q277" s="19"/>
      <c r="R277" s="19"/>
      <c r="S277" s="19"/>
    </row>
    <row r="278" spans="2:19" s="76" customFormat="1">
      <c r="B278" s="56"/>
      <c r="D278" s="86"/>
      <c r="F278" s="81"/>
      <c r="G278" s="22"/>
      <c r="H278" s="22"/>
      <c r="I278" s="23"/>
      <c r="J278" s="18"/>
      <c r="K278" s="6"/>
      <c r="L278" s="19"/>
      <c r="M278" s="19"/>
      <c r="N278" s="19"/>
      <c r="O278" s="19"/>
      <c r="P278" s="19"/>
      <c r="Q278" s="19"/>
      <c r="R278" s="19"/>
      <c r="S278" s="19"/>
    </row>
    <row r="279" spans="2:19" s="76" customFormat="1">
      <c r="B279" s="56"/>
      <c r="D279" s="86"/>
      <c r="F279" s="81"/>
      <c r="G279" s="22"/>
      <c r="H279" s="22"/>
      <c r="I279" s="23"/>
      <c r="J279" s="18"/>
      <c r="K279" s="6"/>
      <c r="L279" s="19"/>
      <c r="M279" s="19"/>
      <c r="N279" s="19"/>
      <c r="O279" s="19"/>
      <c r="P279" s="19"/>
      <c r="Q279" s="19"/>
      <c r="R279" s="19"/>
      <c r="S279" s="19"/>
    </row>
    <row r="280" spans="2:19" s="76" customFormat="1">
      <c r="B280" s="56"/>
      <c r="D280" s="86"/>
      <c r="F280" s="81"/>
      <c r="G280" s="22"/>
      <c r="H280" s="22"/>
      <c r="I280" s="23"/>
      <c r="J280" s="18"/>
      <c r="K280" s="6"/>
      <c r="L280" s="19"/>
      <c r="M280" s="19"/>
      <c r="N280" s="19"/>
      <c r="O280" s="19"/>
      <c r="P280" s="19"/>
      <c r="Q280" s="19"/>
      <c r="R280" s="19"/>
      <c r="S280" s="19"/>
    </row>
    <row r="281" spans="2:19" s="76" customFormat="1">
      <c r="B281" s="56"/>
      <c r="D281" s="86"/>
      <c r="F281" s="81"/>
      <c r="G281" s="22"/>
      <c r="H281" s="22"/>
      <c r="I281" s="23"/>
      <c r="J281" s="18"/>
      <c r="K281" s="6"/>
      <c r="L281" s="19"/>
      <c r="M281" s="19"/>
      <c r="N281" s="19"/>
      <c r="O281" s="19"/>
      <c r="P281" s="19"/>
      <c r="Q281" s="19"/>
      <c r="R281" s="19"/>
      <c r="S281" s="19"/>
    </row>
    <row r="282" spans="2:19" s="76" customFormat="1">
      <c r="B282" s="56"/>
      <c r="D282" s="86"/>
      <c r="F282" s="81"/>
      <c r="G282" s="22"/>
      <c r="H282" s="22"/>
      <c r="I282" s="23"/>
      <c r="J282" s="18"/>
      <c r="K282" s="6"/>
      <c r="L282" s="19"/>
      <c r="M282" s="19"/>
      <c r="N282" s="19"/>
      <c r="O282" s="19"/>
      <c r="P282" s="19"/>
      <c r="Q282" s="19"/>
      <c r="R282" s="19"/>
      <c r="S282" s="19"/>
    </row>
    <row r="283" spans="2:19" s="76" customFormat="1">
      <c r="B283" s="56"/>
      <c r="D283" s="86"/>
      <c r="F283" s="81"/>
      <c r="G283" s="22"/>
      <c r="H283" s="22"/>
      <c r="I283" s="23"/>
      <c r="J283" s="18"/>
      <c r="K283" s="6"/>
      <c r="L283" s="19"/>
      <c r="M283" s="19"/>
      <c r="N283" s="19"/>
      <c r="O283" s="19"/>
      <c r="P283" s="19"/>
      <c r="Q283" s="19"/>
      <c r="R283" s="19"/>
      <c r="S283" s="19"/>
    </row>
    <row r="284" spans="2:19" s="76" customFormat="1">
      <c r="B284" s="56"/>
      <c r="D284" s="86"/>
      <c r="F284" s="81"/>
      <c r="G284" s="22"/>
      <c r="H284" s="22"/>
      <c r="I284" s="23"/>
      <c r="J284" s="18"/>
      <c r="K284" s="6"/>
      <c r="L284" s="19"/>
      <c r="M284" s="19"/>
      <c r="N284" s="19"/>
      <c r="O284" s="19"/>
      <c r="P284" s="19"/>
      <c r="Q284" s="19"/>
      <c r="R284" s="19"/>
      <c r="S284" s="19"/>
    </row>
    <row r="285" spans="2:19" s="76" customFormat="1">
      <c r="B285" s="56"/>
      <c r="D285" s="86"/>
      <c r="F285" s="81"/>
      <c r="G285" s="22"/>
      <c r="H285" s="22"/>
      <c r="I285" s="23"/>
      <c r="J285" s="18"/>
      <c r="K285" s="6"/>
      <c r="L285" s="19"/>
      <c r="M285" s="19"/>
      <c r="N285" s="19"/>
      <c r="O285" s="19"/>
      <c r="P285" s="19"/>
      <c r="Q285" s="19"/>
      <c r="R285" s="19"/>
      <c r="S285" s="19"/>
    </row>
    <row r="286" spans="2:19" s="76" customFormat="1">
      <c r="B286" s="56"/>
      <c r="D286" s="86"/>
      <c r="F286" s="81"/>
      <c r="G286" s="22"/>
      <c r="H286" s="22"/>
      <c r="I286" s="23"/>
      <c r="J286" s="18"/>
      <c r="K286" s="6"/>
      <c r="L286" s="19"/>
      <c r="M286" s="19"/>
      <c r="N286" s="19"/>
      <c r="O286" s="19"/>
      <c r="P286" s="19"/>
      <c r="Q286" s="19"/>
      <c r="R286" s="19"/>
      <c r="S286" s="19"/>
    </row>
    <row r="287" spans="2:19" s="76" customFormat="1">
      <c r="B287" s="56"/>
      <c r="D287" s="86"/>
      <c r="F287" s="81"/>
      <c r="G287" s="22"/>
      <c r="H287" s="22"/>
      <c r="I287" s="23"/>
      <c r="J287" s="18"/>
      <c r="K287" s="6"/>
      <c r="L287" s="19"/>
      <c r="M287" s="19"/>
      <c r="N287" s="19"/>
      <c r="O287" s="19"/>
      <c r="P287" s="19"/>
      <c r="Q287" s="19"/>
      <c r="R287" s="19"/>
      <c r="S287" s="19"/>
    </row>
    <row r="288" spans="2:19" s="76" customFormat="1">
      <c r="B288" s="56"/>
      <c r="D288" s="86"/>
      <c r="F288" s="81"/>
      <c r="G288" s="22"/>
      <c r="H288" s="22"/>
      <c r="I288" s="23"/>
      <c r="J288" s="18"/>
      <c r="K288" s="6"/>
      <c r="L288" s="19"/>
      <c r="M288" s="19"/>
      <c r="N288" s="19"/>
      <c r="O288" s="19"/>
      <c r="P288" s="19"/>
      <c r="Q288" s="19"/>
      <c r="R288" s="19"/>
      <c r="S288" s="19"/>
    </row>
    <row r="289" spans="2:19" s="76" customFormat="1">
      <c r="B289" s="56"/>
      <c r="D289" s="86"/>
      <c r="F289" s="81"/>
      <c r="G289" s="22"/>
      <c r="H289" s="22"/>
      <c r="I289" s="23"/>
      <c r="J289" s="18"/>
      <c r="K289" s="6"/>
      <c r="L289" s="19"/>
      <c r="M289" s="19"/>
      <c r="N289" s="19"/>
      <c r="O289" s="19"/>
      <c r="P289" s="19"/>
      <c r="Q289" s="19"/>
      <c r="R289" s="19"/>
      <c r="S289" s="19"/>
    </row>
    <row r="290" spans="2:19" s="76" customFormat="1">
      <c r="B290" s="56"/>
      <c r="D290" s="86"/>
      <c r="F290" s="81"/>
      <c r="G290" s="22"/>
      <c r="H290" s="22"/>
      <c r="I290" s="23"/>
      <c r="J290" s="18"/>
      <c r="K290" s="6"/>
      <c r="L290" s="19"/>
      <c r="M290" s="19"/>
      <c r="N290" s="19"/>
      <c r="O290" s="19"/>
      <c r="P290" s="19"/>
      <c r="Q290" s="19"/>
      <c r="R290" s="19"/>
      <c r="S290" s="19"/>
    </row>
    <row r="291" spans="2:19" s="76" customFormat="1">
      <c r="B291" s="56"/>
      <c r="D291" s="86"/>
      <c r="F291" s="81"/>
      <c r="G291" s="22"/>
      <c r="H291" s="22"/>
      <c r="I291" s="23"/>
      <c r="J291" s="18"/>
      <c r="K291" s="6"/>
      <c r="L291" s="19"/>
      <c r="M291" s="19"/>
      <c r="N291" s="19"/>
      <c r="O291" s="19"/>
      <c r="P291" s="19"/>
      <c r="Q291" s="19"/>
      <c r="R291" s="19"/>
      <c r="S291" s="19"/>
    </row>
    <row r="292" spans="2:19" s="76" customFormat="1">
      <c r="B292" s="56"/>
      <c r="D292" s="86"/>
      <c r="F292" s="81"/>
      <c r="G292" s="22"/>
      <c r="H292" s="22"/>
      <c r="I292" s="23"/>
      <c r="J292" s="18"/>
      <c r="K292" s="6"/>
      <c r="L292" s="19"/>
      <c r="M292" s="19"/>
      <c r="N292" s="19"/>
      <c r="O292" s="19"/>
      <c r="P292" s="19"/>
      <c r="Q292" s="19"/>
      <c r="R292" s="19"/>
      <c r="S292" s="19"/>
    </row>
    <row r="293" spans="2:19" s="76" customFormat="1">
      <c r="B293" s="56"/>
      <c r="D293" s="86"/>
      <c r="F293" s="81"/>
      <c r="G293" s="22"/>
      <c r="H293" s="22"/>
      <c r="I293" s="23"/>
      <c r="J293" s="18"/>
      <c r="K293" s="6"/>
      <c r="L293" s="19"/>
      <c r="M293" s="19"/>
      <c r="N293" s="19"/>
      <c r="O293" s="19"/>
      <c r="P293" s="19"/>
      <c r="Q293" s="19"/>
      <c r="R293" s="19"/>
      <c r="S293" s="19"/>
    </row>
    <row r="294" spans="2:19" s="76" customFormat="1">
      <c r="B294" s="56"/>
      <c r="D294" s="86"/>
      <c r="F294" s="81"/>
      <c r="G294" s="22"/>
      <c r="H294" s="22"/>
      <c r="I294" s="23"/>
      <c r="J294" s="18"/>
      <c r="K294" s="6"/>
      <c r="L294" s="19"/>
      <c r="M294" s="19"/>
      <c r="N294" s="19"/>
      <c r="O294" s="19"/>
      <c r="P294" s="19"/>
      <c r="Q294" s="19"/>
      <c r="R294" s="19"/>
      <c r="S294" s="19"/>
    </row>
    <row r="295" spans="2:19" s="76" customFormat="1">
      <c r="B295" s="56"/>
      <c r="D295" s="86"/>
      <c r="F295" s="81"/>
      <c r="G295" s="22"/>
      <c r="H295" s="22"/>
      <c r="I295" s="23"/>
      <c r="J295" s="18"/>
      <c r="K295" s="6"/>
      <c r="L295" s="19"/>
      <c r="M295" s="19"/>
      <c r="N295" s="19"/>
      <c r="O295" s="19"/>
      <c r="P295" s="19"/>
      <c r="Q295" s="19"/>
      <c r="R295" s="19"/>
      <c r="S295" s="19"/>
    </row>
    <row r="296" spans="2:19" s="76" customFormat="1">
      <c r="B296" s="56"/>
      <c r="D296" s="86"/>
      <c r="F296" s="81"/>
      <c r="G296" s="22"/>
      <c r="H296" s="22"/>
      <c r="I296" s="23"/>
      <c r="J296" s="18"/>
      <c r="K296" s="6"/>
      <c r="L296" s="19"/>
      <c r="M296" s="19"/>
      <c r="N296" s="19"/>
      <c r="O296" s="19"/>
      <c r="P296" s="19"/>
      <c r="Q296" s="19"/>
      <c r="R296" s="19"/>
      <c r="S296" s="19"/>
    </row>
    <row r="297" spans="2:19" s="76" customFormat="1">
      <c r="B297" s="56"/>
      <c r="D297" s="86"/>
      <c r="F297" s="81"/>
      <c r="G297" s="22"/>
      <c r="H297" s="22"/>
      <c r="I297" s="23"/>
      <c r="J297" s="18"/>
      <c r="K297" s="6"/>
      <c r="L297" s="19"/>
      <c r="M297" s="19"/>
      <c r="N297" s="19"/>
      <c r="O297" s="19"/>
      <c r="P297" s="19"/>
      <c r="Q297" s="19"/>
      <c r="R297" s="19"/>
      <c r="S297" s="19"/>
    </row>
    <row r="298" spans="2:19" s="76" customFormat="1">
      <c r="B298" s="56"/>
      <c r="D298" s="86"/>
      <c r="F298" s="81"/>
      <c r="G298" s="22"/>
      <c r="H298" s="22"/>
      <c r="I298" s="23"/>
      <c r="J298" s="18"/>
      <c r="K298" s="6"/>
      <c r="L298" s="19"/>
      <c r="M298" s="19"/>
      <c r="N298" s="19"/>
      <c r="O298" s="19"/>
      <c r="P298" s="19"/>
      <c r="Q298" s="19"/>
      <c r="R298" s="19"/>
      <c r="S298" s="19"/>
    </row>
    <row r="299" spans="2:19" s="76" customFormat="1">
      <c r="B299" s="56"/>
      <c r="D299" s="86"/>
      <c r="F299" s="81"/>
      <c r="G299" s="22"/>
      <c r="H299" s="22"/>
      <c r="I299" s="23"/>
      <c r="J299" s="18"/>
      <c r="K299" s="6"/>
      <c r="L299" s="19"/>
      <c r="M299" s="19"/>
      <c r="N299" s="19"/>
      <c r="O299" s="19"/>
      <c r="P299" s="19"/>
      <c r="Q299" s="19"/>
      <c r="R299" s="19"/>
      <c r="S299" s="19"/>
    </row>
    <row r="300" spans="2:19" s="76" customFormat="1">
      <c r="B300" s="56"/>
      <c r="D300" s="86"/>
      <c r="F300" s="81"/>
      <c r="G300" s="22"/>
      <c r="H300" s="22"/>
      <c r="I300" s="23"/>
      <c r="J300" s="18"/>
      <c r="K300" s="6"/>
      <c r="L300" s="19"/>
      <c r="M300" s="19"/>
      <c r="N300" s="19"/>
      <c r="O300" s="19"/>
      <c r="P300" s="19"/>
      <c r="Q300" s="19"/>
      <c r="R300" s="19"/>
      <c r="S300" s="19"/>
    </row>
    <row r="301" spans="2:19" s="76" customFormat="1">
      <c r="B301" s="56"/>
      <c r="D301" s="86"/>
      <c r="F301" s="81"/>
      <c r="G301" s="22"/>
      <c r="H301" s="22"/>
      <c r="I301" s="23"/>
      <c r="J301" s="18"/>
      <c r="K301" s="6"/>
      <c r="L301" s="19"/>
      <c r="M301" s="19"/>
      <c r="N301" s="19"/>
      <c r="O301" s="19"/>
      <c r="P301" s="19"/>
      <c r="Q301" s="19"/>
      <c r="R301" s="19"/>
      <c r="S301" s="19"/>
    </row>
    <row r="302" spans="2:19" s="76" customFormat="1">
      <c r="B302" s="56"/>
      <c r="D302" s="86"/>
      <c r="F302" s="81"/>
      <c r="G302" s="22"/>
      <c r="H302" s="22"/>
      <c r="I302" s="23"/>
      <c r="J302" s="18"/>
      <c r="K302" s="6"/>
      <c r="L302" s="19"/>
      <c r="M302" s="19"/>
      <c r="N302" s="19"/>
      <c r="O302" s="19"/>
      <c r="P302" s="19"/>
      <c r="Q302" s="19"/>
      <c r="R302" s="19"/>
      <c r="S302" s="19"/>
    </row>
    <row r="303" spans="2:19" s="76" customFormat="1">
      <c r="B303" s="56"/>
      <c r="D303" s="86"/>
      <c r="F303" s="81"/>
      <c r="G303" s="22"/>
      <c r="H303" s="22"/>
      <c r="I303" s="23"/>
      <c r="J303" s="18"/>
      <c r="K303" s="6"/>
      <c r="L303" s="19"/>
      <c r="M303" s="19"/>
      <c r="N303" s="19"/>
      <c r="O303" s="19"/>
      <c r="P303" s="19"/>
      <c r="Q303" s="19"/>
      <c r="R303" s="19"/>
      <c r="S303" s="19"/>
    </row>
    <row r="304" spans="2:19" s="76" customFormat="1">
      <c r="B304" s="56"/>
      <c r="D304" s="86"/>
      <c r="F304" s="81"/>
      <c r="G304" s="22"/>
      <c r="H304" s="22"/>
      <c r="I304" s="23"/>
      <c r="J304" s="18"/>
      <c r="K304" s="6"/>
      <c r="L304" s="19"/>
      <c r="M304" s="19"/>
      <c r="N304" s="19"/>
      <c r="O304" s="19"/>
      <c r="P304" s="19"/>
      <c r="Q304" s="19"/>
      <c r="R304" s="19"/>
      <c r="S304" s="19"/>
    </row>
    <row r="305" spans="2:19" s="76" customFormat="1">
      <c r="B305" s="56"/>
      <c r="D305" s="86"/>
      <c r="F305" s="81"/>
      <c r="G305" s="22"/>
      <c r="H305" s="22"/>
      <c r="I305" s="23"/>
      <c r="J305" s="18"/>
      <c r="K305" s="6"/>
      <c r="L305" s="19"/>
      <c r="M305" s="19"/>
      <c r="N305" s="19"/>
      <c r="O305" s="19"/>
      <c r="P305" s="19"/>
      <c r="Q305" s="19"/>
      <c r="R305" s="19"/>
      <c r="S305" s="19"/>
    </row>
    <row r="306" spans="2:19" s="76" customFormat="1">
      <c r="B306" s="56"/>
      <c r="D306" s="86"/>
      <c r="F306" s="81"/>
      <c r="G306" s="22"/>
      <c r="H306" s="22"/>
      <c r="I306" s="23"/>
      <c r="J306" s="18"/>
      <c r="K306" s="6"/>
      <c r="L306" s="19"/>
      <c r="M306" s="19"/>
      <c r="N306" s="19"/>
      <c r="O306" s="19"/>
      <c r="P306" s="19"/>
      <c r="Q306" s="19"/>
      <c r="R306" s="19"/>
      <c r="S306" s="19"/>
    </row>
    <row r="307" spans="2:19" s="76" customFormat="1">
      <c r="B307" s="56"/>
      <c r="D307" s="86"/>
      <c r="F307" s="81"/>
      <c r="G307" s="22"/>
      <c r="H307" s="22"/>
      <c r="I307" s="23"/>
      <c r="J307" s="18"/>
      <c r="K307" s="6"/>
      <c r="L307" s="19"/>
      <c r="M307" s="19"/>
      <c r="N307" s="19"/>
      <c r="O307" s="19"/>
      <c r="P307" s="19"/>
      <c r="Q307" s="19"/>
      <c r="R307" s="19"/>
      <c r="S307" s="19"/>
    </row>
    <row r="308" spans="2:19" s="76" customFormat="1">
      <c r="B308" s="56"/>
      <c r="D308" s="86"/>
      <c r="F308" s="81"/>
      <c r="G308" s="22"/>
      <c r="H308" s="22"/>
      <c r="I308" s="23"/>
      <c r="J308" s="18"/>
      <c r="K308" s="6"/>
      <c r="L308" s="19"/>
      <c r="M308" s="19"/>
      <c r="N308" s="19"/>
      <c r="O308" s="19"/>
      <c r="P308" s="19"/>
      <c r="Q308" s="19"/>
      <c r="R308" s="19"/>
      <c r="S308" s="19"/>
    </row>
    <row r="309" spans="2:19" s="76" customFormat="1">
      <c r="B309" s="56"/>
      <c r="D309" s="86"/>
      <c r="F309" s="81"/>
      <c r="G309" s="22"/>
      <c r="H309" s="22"/>
      <c r="I309" s="23"/>
      <c r="J309" s="18"/>
      <c r="K309" s="6"/>
      <c r="L309" s="19"/>
      <c r="M309" s="19"/>
      <c r="N309" s="19"/>
      <c r="O309" s="19"/>
      <c r="P309" s="19"/>
      <c r="Q309" s="19"/>
      <c r="R309" s="19"/>
      <c r="S309" s="19"/>
    </row>
    <row r="310" spans="2:19" s="76" customFormat="1">
      <c r="B310" s="56"/>
      <c r="D310" s="86"/>
      <c r="F310" s="81"/>
      <c r="G310" s="22"/>
      <c r="H310" s="22"/>
      <c r="I310" s="23"/>
      <c r="J310" s="18"/>
      <c r="K310" s="6"/>
      <c r="L310" s="19"/>
      <c r="M310" s="19"/>
      <c r="N310" s="19"/>
      <c r="O310" s="19"/>
      <c r="P310" s="19"/>
      <c r="Q310" s="19"/>
      <c r="R310" s="19"/>
      <c r="S310" s="19"/>
    </row>
    <row r="311" spans="2:19" s="76" customFormat="1">
      <c r="B311" s="56"/>
      <c r="D311" s="86"/>
      <c r="F311" s="81"/>
      <c r="G311" s="22"/>
      <c r="H311" s="22"/>
      <c r="I311" s="23"/>
      <c r="J311" s="18"/>
      <c r="K311" s="6"/>
      <c r="L311" s="19"/>
      <c r="M311" s="19"/>
      <c r="N311" s="19"/>
      <c r="O311" s="19"/>
      <c r="P311" s="19"/>
      <c r="Q311" s="19"/>
      <c r="R311" s="19"/>
      <c r="S311" s="19"/>
    </row>
    <row r="312" spans="2:19" s="76" customFormat="1">
      <c r="B312" s="56"/>
      <c r="D312" s="86"/>
      <c r="F312" s="81"/>
      <c r="G312" s="22"/>
      <c r="H312" s="22"/>
      <c r="I312" s="23"/>
      <c r="J312" s="18"/>
      <c r="K312" s="6"/>
      <c r="L312" s="19"/>
      <c r="M312" s="19"/>
      <c r="N312" s="19"/>
      <c r="O312" s="19"/>
      <c r="P312" s="19"/>
      <c r="Q312" s="19"/>
      <c r="R312" s="19"/>
      <c r="S312" s="19"/>
    </row>
    <row r="313" spans="2:19" s="76" customFormat="1">
      <c r="B313" s="56"/>
      <c r="D313" s="86"/>
      <c r="F313" s="81"/>
      <c r="G313" s="22"/>
      <c r="H313" s="22"/>
      <c r="I313" s="23"/>
      <c r="J313" s="18"/>
      <c r="K313" s="6"/>
      <c r="L313" s="19"/>
      <c r="M313" s="19"/>
      <c r="N313" s="19"/>
      <c r="O313" s="19"/>
      <c r="P313" s="19"/>
      <c r="Q313" s="19"/>
      <c r="R313" s="19"/>
      <c r="S313" s="19"/>
    </row>
    <row r="314" spans="2:19" s="76" customFormat="1">
      <c r="B314" s="56"/>
      <c r="D314" s="86"/>
      <c r="F314" s="81"/>
      <c r="G314" s="22"/>
      <c r="H314" s="22"/>
      <c r="I314" s="23"/>
      <c r="J314" s="18"/>
      <c r="K314" s="6"/>
      <c r="L314" s="19"/>
      <c r="M314" s="19"/>
      <c r="N314" s="19"/>
      <c r="O314" s="19"/>
      <c r="P314" s="19"/>
      <c r="Q314" s="19"/>
      <c r="R314" s="19"/>
      <c r="S314" s="19"/>
    </row>
    <row r="315" spans="2:19" s="76" customFormat="1">
      <c r="B315" s="56"/>
      <c r="D315" s="86"/>
      <c r="F315" s="81"/>
      <c r="G315" s="22"/>
      <c r="H315" s="22"/>
      <c r="I315" s="23"/>
      <c r="J315" s="18"/>
      <c r="K315" s="6"/>
      <c r="L315" s="19"/>
      <c r="M315" s="19"/>
      <c r="N315" s="19"/>
      <c r="O315" s="19"/>
      <c r="P315" s="19"/>
      <c r="Q315" s="19"/>
      <c r="R315" s="19"/>
      <c r="S315" s="19"/>
    </row>
  </sheetData>
  <sheetProtection selectLockedCells="1" selectUnlockedCells="1"/>
  <mergeCells count="12">
    <mergeCell ref="A8:H8"/>
    <mergeCell ref="D206:G206"/>
    <mergeCell ref="F189:I189"/>
    <mergeCell ref="F190:I190"/>
    <mergeCell ref="F191:I191"/>
    <mergeCell ref="D211:G211"/>
    <mergeCell ref="D212:E212"/>
    <mergeCell ref="B214:D216"/>
    <mergeCell ref="C219:E225"/>
    <mergeCell ref="D207:G207"/>
    <mergeCell ref="D210:G210"/>
    <mergeCell ref="D208:G208"/>
  </mergeCells>
  <phoneticPr fontId="45" type="noConversion"/>
  <conditionalFormatting sqref="F227">
    <cfRule type="expression" dxfId="29" priority="20" stopIfTrue="1">
      <formula>#REF!&lt;&gt;0</formula>
    </cfRule>
  </conditionalFormatting>
  <conditionalFormatting sqref="D211:I211">
    <cfRule type="expression" dxfId="28" priority="8" stopIfTrue="1">
      <formula>$D$10&lt;&gt;0</formula>
    </cfRule>
  </conditionalFormatting>
  <conditionalFormatting sqref="F212">
    <cfRule type="expression" dxfId="27" priority="7" stopIfTrue="1">
      <formula>$D$10&lt;&gt;0</formula>
    </cfRule>
  </conditionalFormatting>
  <conditionalFormatting sqref="D210:I210">
    <cfRule type="expression" dxfId="26" priority="6" stopIfTrue="1">
      <formula>$D$10&lt;&gt;0</formula>
    </cfRule>
  </conditionalFormatting>
  <conditionalFormatting sqref="I201:I205">
    <cfRule type="cellIs" dxfId="25" priority="2" stopIfTrue="1" operator="between">
      <formula>$D201</formula>
      <formula>$F201</formula>
    </cfRule>
  </conditionalFormatting>
  <conditionalFormatting sqref="I208">
    <cfRule type="expression" dxfId="24" priority="3" stopIfTrue="1">
      <formula>$D$10&lt;&gt;0</formula>
    </cfRule>
  </conditionalFormatting>
  <conditionalFormatting sqref="D208:H208">
    <cfRule type="expression" dxfId="23" priority="1" stopIfTrue="1">
      <formula>$D$11&lt;&gt;0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70" firstPageNumber="0" orientation="portrait" r:id="rId1"/>
  <headerFooter alignWithMargins="0">
    <oddFooter>&amp;L&amp;A&amp;RPágina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view="pageBreakPreview" topLeftCell="A40" zoomScale="90" zoomScaleNormal="100" zoomScaleSheetLayoutView="90" workbookViewId="0">
      <selection activeCell="B52" sqref="B52"/>
    </sheetView>
  </sheetViews>
  <sheetFormatPr defaultRowHeight="12.75"/>
  <cols>
    <col min="1" max="1" width="5.85546875" style="76" customWidth="1"/>
    <col min="2" max="2" width="60.7109375" style="87" customWidth="1"/>
    <col min="3" max="3" width="7.85546875" style="76" customWidth="1"/>
    <col min="4" max="4" width="8.85546875" style="81" customWidth="1"/>
    <col min="5" max="5" width="57.140625" style="22" customWidth="1"/>
    <col min="6" max="6" width="9.140625" style="5"/>
    <col min="7" max="7" width="9.140625" style="6"/>
    <col min="8" max="8" width="8.5703125" style="8" customWidth="1"/>
    <col min="9" max="9" width="30.7109375" style="8" customWidth="1"/>
    <col min="10" max="16384" width="9.140625" style="8"/>
  </cols>
  <sheetData>
    <row r="1" spans="1:7" s="292" customFormat="1">
      <c r="A1" s="286"/>
      <c r="B1" s="287"/>
      <c r="C1" s="288"/>
      <c r="D1" s="289"/>
      <c r="E1" s="290"/>
    </row>
    <row r="2" spans="1:7" s="292" customFormat="1">
      <c r="A2" s="293" t="s">
        <v>165</v>
      </c>
      <c r="B2" s="295"/>
      <c r="C2" s="296"/>
      <c r="D2" s="297"/>
      <c r="E2" s="298"/>
    </row>
    <row r="3" spans="1:7" s="292" customFormat="1">
      <c r="A3" s="293" t="s">
        <v>167</v>
      </c>
      <c r="B3" s="300"/>
      <c r="C3" s="296"/>
      <c r="D3" s="297"/>
      <c r="E3" s="298"/>
    </row>
    <row r="4" spans="1:7" s="292" customFormat="1">
      <c r="A4" s="293" t="s">
        <v>166</v>
      </c>
      <c r="B4" s="300"/>
      <c r="C4" s="288"/>
      <c r="D4" s="297"/>
      <c r="E4" s="298"/>
    </row>
    <row r="5" spans="1:7" s="292" customFormat="1">
      <c r="A5" s="301"/>
      <c r="B5" s="300"/>
      <c r="C5" s="301"/>
      <c r="D5" s="297"/>
      <c r="E5" s="298"/>
    </row>
    <row r="6" spans="1:7" s="292" customFormat="1" ht="15.75">
      <c r="A6" s="502" t="s">
        <v>284</v>
      </c>
      <c r="B6" s="502"/>
      <c r="C6" s="502"/>
      <c r="D6" s="502"/>
      <c r="E6" s="502"/>
    </row>
    <row r="7" spans="1:7" s="318" customFormat="1">
      <c r="A7" s="314"/>
      <c r="B7" s="315"/>
      <c r="C7" s="314"/>
      <c r="D7" s="316"/>
      <c r="E7" s="317"/>
    </row>
    <row r="8" spans="1:7" s="9" customFormat="1">
      <c r="A8" s="88" t="s">
        <v>40</v>
      </c>
      <c r="B8" s="90" t="s">
        <v>43</v>
      </c>
      <c r="C8" s="88" t="s">
        <v>11</v>
      </c>
      <c r="D8" s="91" t="s">
        <v>1</v>
      </c>
      <c r="E8" s="88" t="s">
        <v>136</v>
      </c>
      <c r="G8" s="10"/>
    </row>
    <row r="9" spans="1:7" s="401" customFormat="1">
      <c r="A9" s="407">
        <f>'Planilha salao multiplouso'!A11</f>
        <v>1</v>
      </c>
      <c r="B9" s="408" t="str">
        <f>'Planilha salao multiplouso'!D11</f>
        <v>SERVIÇOS PRELIMINARES</v>
      </c>
      <c r="C9" s="407"/>
      <c r="D9" s="409"/>
      <c r="E9" s="407"/>
      <c r="G9" s="402"/>
    </row>
    <row r="10" spans="1:7" s="401" customFormat="1" ht="25.5">
      <c r="A10" s="279" t="str">
        <f>'Planilha salao multiplouso'!A15</f>
        <v>1.4</v>
      </c>
      <c r="B10" s="280" t="str">
        <f>'Planilha salao multiplouso'!D15</f>
        <v>TRANSPORTE HORIZONTAL, MASSA/GRANEL, JERICA 90L, 30M. AF_06/2014</v>
      </c>
      <c r="C10" s="410" t="str">
        <f>'Planilha salao multiplouso'!E15</f>
        <v>M³</v>
      </c>
      <c r="D10" s="411">
        <f>'[1]Quant Salão'!$D$13</f>
        <v>26.569599999999998</v>
      </c>
      <c r="E10" s="386" t="s">
        <v>344</v>
      </c>
      <c r="G10" s="402"/>
    </row>
    <row r="11" spans="1:7" s="401" customFormat="1">
      <c r="A11" s="407"/>
      <c r="B11" s="408"/>
      <c r="C11" s="407"/>
      <c r="D11" s="409"/>
      <c r="E11" s="407"/>
      <c r="G11" s="402"/>
    </row>
    <row r="12" spans="1:7" s="5" customFormat="1">
      <c r="A12" s="27">
        <v>2</v>
      </c>
      <c r="B12" s="403" t="str">
        <f>UPPER('[2]Plan Tron'!D31)</f>
        <v>INFRA ESTRUTURA</v>
      </c>
      <c r="C12" s="404"/>
      <c r="D12" s="405"/>
      <c r="E12" s="406"/>
      <c r="G12" s="15"/>
    </row>
    <row r="13" spans="1:7" s="5" customFormat="1" ht="51">
      <c r="A13" s="3" t="s">
        <v>12</v>
      </c>
      <c r="B13" s="280" t="str">
        <f>UPPER('[2]Plan Tron'!D32)</f>
        <v>ESTACA ESCAVADA MECANICAMENTE, SEM FLUIDO ESTABILIZANTE, COM 25 CM DE DIÂMETRO, ATÉ 9 M DE COMPRIMENTO, CONCRETO LANÇADO POR CAMINHÃO BETONEIRA (EXCLUSIVE MOBILIZAÇÃO E DESMOBILIZAÇÃO). AF_02/2015</v>
      </c>
      <c r="C13" s="279" t="str">
        <f>'[2]Plan Tron'!F32</f>
        <v>M</v>
      </c>
      <c r="D13" s="4">
        <f>'[1]Quant Salão'!$D$17</f>
        <v>145</v>
      </c>
      <c r="E13" s="386" t="s">
        <v>287</v>
      </c>
      <c r="G13" s="15"/>
    </row>
    <row r="14" spans="1:7" s="5" customFormat="1" ht="76.5">
      <c r="A14" s="3" t="s">
        <v>175</v>
      </c>
      <c r="B14" s="280" t="str">
        <f>UPPER('[2]Plan Tron'!D33)</f>
        <v>ESCAVAÇÃO MANUAL DE VALAS. AF_03/2016</v>
      </c>
      <c r="C14" s="279" t="str">
        <f>'[2]Plan Tron'!F33</f>
        <v>M³</v>
      </c>
      <c r="D14" s="4">
        <f>'[1]Quant Salão'!$D$18</f>
        <v>39.271100000000004</v>
      </c>
      <c r="E14" s="386" t="s">
        <v>288</v>
      </c>
      <c r="G14" s="15"/>
    </row>
    <row r="15" spans="1:7" s="5" customFormat="1" ht="38.25">
      <c r="A15" s="3" t="s">
        <v>15</v>
      </c>
      <c r="B15" s="280" t="str">
        <f>UPPER('[2]Plan Tron'!D36)</f>
        <v>FORMA DE MADEIRA COMUM PARA FUNDACOES</v>
      </c>
      <c r="C15" s="279" t="str">
        <f>'[2]Plan Tron'!F36</f>
        <v>M²</v>
      </c>
      <c r="D15" s="4">
        <f>'[1]Quant Salão'!$D$21</f>
        <v>74.201999999999998</v>
      </c>
      <c r="E15" s="386" t="s">
        <v>289</v>
      </c>
      <c r="G15" s="15"/>
    </row>
    <row r="16" spans="1:7" s="5" customFormat="1" ht="38.25">
      <c r="A16" s="3" t="s">
        <v>16</v>
      </c>
      <c r="B16" s="280" t="str">
        <f>UPPER('[2]Plan Tron'!D37)</f>
        <v xml:space="preserve"> ARMADURA EM BARRA DE AÇO CA-50 (A OU B) FYK= 500 MPA </v>
      </c>
      <c r="C16" s="279" t="str">
        <f>'[2]Plan Tron'!F37</f>
        <v>KG</v>
      </c>
      <c r="D16" s="4">
        <f>'[1]Quant Salão'!$D$22</f>
        <v>690.38099999999997</v>
      </c>
      <c r="E16" s="386" t="s">
        <v>357</v>
      </c>
      <c r="G16" s="15"/>
    </row>
    <row r="17" spans="1:7" s="5" customFormat="1" ht="51">
      <c r="A17" s="3" t="s">
        <v>17</v>
      </c>
      <c r="B17" s="280" t="str">
        <f>UPPER('[2]Plan Tron'!D38)</f>
        <v>CONCRETO FCK = 20MPA, TRAÇO 1:2,7:3 (CIMENTO/ AREIA MÉDIA/ BRITA 1) PREPARO MECÂNICO COM BETONEIRA 400 L. AF_07/2016</v>
      </c>
      <c r="C17" s="279" t="str">
        <f>'[2]Plan Tron'!F38</f>
        <v>M³</v>
      </c>
      <c r="D17" s="4">
        <f>'[1]Quant Salão'!$D$23</f>
        <v>17.8942625</v>
      </c>
      <c r="E17" s="386" t="s">
        <v>290</v>
      </c>
      <c r="G17" s="15"/>
    </row>
    <row r="18" spans="1:7" s="5" customFormat="1" ht="38.25">
      <c r="A18" s="3" t="s">
        <v>208</v>
      </c>
      <c r="B18" s="280" t="str">
        <f>UPPER('[2]Plan Tron'!D39)</f>
        <v>ALVENARIA DE EMBASAMENTO EM TIJOLOS CERAMICOS MACICOS 5X10X20CM, ASSENTADO COM ARGAMASSA TRACO 1:2:8 (CIMENTO, CAL E AREIA)</v>
      </c>
      <c r="C18" s="279" t="str">
        <f>'[2]Plan Tron'!F39</f>
        <v>M³</v>
      </c>
      <c r="D18" s="479">
        <f>74.67*0.2*0.2</f>
        <v>2.9868000000000006</v>
      </c>
      <c r="E18" s="386" t="s">
        <v>379</v>
      </c>
      <c r="G18" s="15"/>
    </row>
    <row r="19" spans="1:7" s="5" customFormat="1" ht="38.25">
      <c r="A19" s="3" t="s">
        <v>209</v>
      </c>
      <c r="B19" s="280" t="str">
        <f>UPPER('[2]Plan Tron'!D40)</f>
        <v>IMPERMEABILIZACAO DE SUPERFICIE COM ARGAMASSA DE CIMENTO E AREIA A), TRACO 1:3, COM ADITIVO IMPERMEABILIZANTE, E=2CM.(MEDI</v>
      </c>
      <c r="C19" s="279" t="str">
        <f>'[2]Plan Tron'!F40</f>
        <v>M²</v>
      </c>
      <c r="D19" s="4">
        <f>'[1]Quant Salão'!$D$25</f>
        <v>82.137000000000015</v>
      </c>
      <c r="E19" s="386" t="s">
        <v>312</v>
      </c>
      <c r="G19" s="15"/>
    </row>
    <row r="20" spans="1:7" s="5" customFormat="1" ht="25.5">
      <c r="A20" s="3" t="s">
        <v>18</v>
      </c>
      <c r="B20" s="280" t="str">
        <f>UPPER('[2]Plan Tron'!D42)</f>
        <v xml:space="preserve">REATERRO DE VALA COM COMPACTAÇÃO MANUAL </v>
      </c>
      <c r="C20" s="279" t="str">
        <f>'[2]Plan Tron'!F42</f>
        <v>M³</v>
      </c>
      <c r="D20" s="4">
        <f>'[1]Quant Salão'!$D$27</f>
        <v>15.944637500000006</v>
      </c>
      <c r="E20" s="386" t="s">
        <v>291</v>
      </c>
      <c r="G20" s="15"/>
    </row>
    <row r="21" spans="1:7" s="5" customFormat="1" ht="25.5">
      <c r="A21" s="3" t="s">
        <v>211</v>
      </c>
      <c r="B21" s="280" t="str">
        <f>UPPER('[2]Plan Tron'!D43)</f>
        <v>TRANSPORTE HORIZONTAL, MASSA/GRANEL, JERICA 90L, 30M. AF_06/2014</v>
      </c>
      <c r="C21" s="279" t="str">
        <f>'[2]Plan Tron'!F43</f>
        <v>M³</v>
      </c>
      <c r="D21" s="4">
        <f>'[1]Quant Salão'!$D$28</f>
        <v>39.572682499999999</v>
      </c>
      <c r="E21" s="386" t="s">
        <v>356</v>
      </c>
      <c r="G21" s="15"/>
    </row>
    <row r="22" spans="1:7" s="5" customFormat="1">
      <c r="A22" s="21"/>
      <c r="B22" s="83"/>
      <c r="C22" s="21"/>
      <c r="D22" s="7"/>
      <c r="E22" s="387"/>
      <c r="G22" s="15"/>
    </row>
    <row r="23" spans="1:7" s="5" customFormat="1">
      <c r="A23" s="14">
        <v>3</v>
      </c>
      <c r="B23" s="282" t="str">
        <f>UPPER('[2]Plan Tron'!D46)</f>
        <v>SUPERESTRUTURA</v>
      </c>
      <c r="C23" s="281"/>
      <c r="D23" s="283"/>
      <c r="E23" s="388"/>
      <c r="G23" s="15"/>
    </row>
    <row r="24" spans="1:7" s="5" customFormat="1" ht="38.25">
      <c r="A24" s="3" t="s">
        <v>19</v>
      </c>
      <c r="B24" s="280" t="str">
        <f>UPPER('[2]Plan Tron'!D47)</f>
        <v>FABRICAÇÃO DE FÔRMA PARA VIGAS, EM CHAPA DE MADEIRA COMPENSADA RESINADA, E = 17 MM. AF_12/2015</v>
      </c>
      <c r="C24" s="279" t="str">
        <f>'[2]Plan Tron'!F47</f>
        <v>M²</v>
      </c>
      <c r="D24" s="4">
        <f>'[1]Quant Salão'!$D$32</f>
        <v>108.37049999999999</v>
      </c>
      <c r="E24" s="386" t="s">
        <v>292</v>
      </c>
      <c r="G24" s="6"/>
    </row>
    <row r="25" spans="1:7" s="5" customFormat="1" ht="51">
      <c r="A25" s="3" t="s">
        <v>20</v>
      </c>
      <c r="B25" s="280" t="str">
        <f>UPPER('[2]Plan Tron'!D48)</f>
        <v xml:space="preserve"> ARMADURA EM BARRA DE AÇO CA-50 (A OU B) FYK= 500 MPA </v>
      </c>
      <c r="C25" s="279" t="str">
        <f>'[2]Plan Tron'!F48</f>
        <v>KG</v>
      </c>
      <c r="D25" s="4">
        <f>'[1]Quant Salão'!$D$33</f>
        <v>573.29369999999994</v>
      </c>
      <c r="E25" s="386" t="s">
        <v>360</v>
      </c>
      <c r="G25" s="6"/>
    </row>
    <row r="26" spans="1:7" s="5" customFormat="1" ht="38.25">
      <c r="A26" s="3" t="s">
        <v>21</v>
      </c>
      <c r="B26" s="280" t="str">
        <f>UPPER('[2]Plan Tron'!D49)</f>
        <v>CONCRETO FCK = 20MPA, TRAÇO 1:2,7:3 (CIMENTO/ AREIA MÉDIA/ BRITA 1) PREPARO MECÂNICO COM BETONEIRA 400 L. AF_07/2016</v>
      </c>
      <c r="C26" s="279" t="str">
        <f>'[2]Plan Tron'!F49</f>
        <v>M³</v>
      </c>
      <c r="D26" s="4">
        <f>'[1]Quant Salão'!$D$34</f>
        <v>6.444</v>
      </c>
      <c r="E26" s="386" t="s">
        <v>293</v>
      </c>
      <c r="G26" s="15"/>
    </row>
    <row r="27" spans="1:7" s="5" customFormat="1" ht="25.5">
      <c r="A27" s="3" t="s">
        <v>213</v>
      </c>
      <c r="B27" s="280" t="str">
        <f>UPPER('[2]Plan Tron'!D51)</f>
        <v>ESCORAMENTO FORMAS ATE H = 3,30M, COM MADEIRA DE 3A QUALIDADE, NAO APARELHADA, APROVEITAMENTO TABUAS 3X E PRUMOS 4X.</v>
      </c>
      <c r="C27" s="279" t="str">
        <f>'[2]Plan Tron'!F51</f>
        <v>M³</v>
      </c>
      <c r="D27" s="4">
        <f>'[1]Quant Salão'!$D$36</f>
        <v>68.952000000000012</v>
      </c>
      <c r="E27" s="386" t="s">
        <v>294</v>
      </c>
      <c r="G27" s="15"/>
    </row>
    <row r="28" spans="1:7" s="5" customFormat="1">
      <c r="A28" s="21"/>
      <c r="B28" s="83"/>
      <c r="C28" s="21"/>
      <c r="D28" s="7"/>
      <c r="E28" s="387"/>
      <c r="G28" s="15"/>
    </row>
    <row r="29" spans="1:7" s="5" customFormat="1">
      <c r="A29" s="429">
        <f>'Planilha salao multiplouso'!A41</f>
        <v>4</v>
      </c>
      <c r="B29" s="430" t="str">
        <f>'Planilha salao multiplouso'!D41</f>
        <v>PAREDES E PAINÉIS</v>
      </c>
      <c r="C29" s="21"/>
      <c r="D29" s="7"/>
      <c r="E29" s="387"/>
      <c r="G29" s="15"/>
    </row>
    <row r="30" spans="1:7" s="5" customFormat="1" ht="63.75">
      <c r="A30" s="21" t="str">
        <f>'Planilha salao multiplouso'!A43</f>
        <v>4.2</v>
      </c>
      <c r="B30" s="280" t="str">
        <f>'Planilha salao multiplouso'!D43</f>
        <v>CINTA DE AMARRAÇÃO DE ALVENARIA MOLDADA IN LOCO COM UTILIZAÇÃO DE BLOCOS CANALETA. AF_03/2016</v>
      </c>
      <c r="C30" s="417" t="str">
        <f>'Planilha salao multiplouso'!E43</f>
        <v>M</v>
      </c>
      <c r="D30" s="7">
        <f>'[1]Quant Salão'!$D$41</f>
        <v>94.580000000000013</v>
      </c>
      <c r="E30" s="387" t="s">
        <v>351</v>
      </c>
      <c r="G30" s="15"/>
    </row>
    <row r="31" spans="1:7" s="5" customFormat="1">
      <c r="A31" s="21"/>
      <c r="B31" s="83"/>
      <c r="C31" s="21"/>
      <c r="D31" s="7"/>
      <c r="E31" s="387"/>
      <c r="G31" s="15"/>
    </row>
    <row r="32" spans="1:7" s="12" customFormat="1">
      <c r="A32" s="27">
        <v>5</v>
      </c>
      <c r="B32" s="403" t="str">
        <f>UPPER('[2]Plan Tron'!D60)</f>
        <v>COBERTURA</v>
      </c>
      <c r="C32" s="404"/>
      <c r="D32" s="405"/>
      <c r="E32" s="428"/>
      <c r="F32" s="5"/>
      <c r="G32" s="264"/>
    </row>
    <row r="33" spans="1:7" s="5" customFormat="1" ht="25.5">
      <c r="A33" s="3" t="s">
        <v>25</v>
      </c>
      <c r="B33" s="280" t="str">
        <f>UPPER('[2]Plan Tron'!D63)</f>
        <v>FORNECIMENTO E MONTAGEM DE ESTRUTURA EM AÇO ASTM-A36, SEM PINTURA</v>
      </c>
      <c r="C33" s="279" t="str">
        <f>'[2]Plan Tron'!F63</f>
        <v>KG</v>
      </c>
      <c r="D33" s="4">
        <f>'[1]Quant Salão'!$D$45</f>
        <v>3582.2800000000007</v>
      </c>
      <c r="E33" s="386" t="s">
        <v>295</v>
      </c>
      <c r="G33" s="6"/>
    </row>
    <row r="34" spans="1:7" s="5" customFormat="1" ht="25.5">
      <c r="A34" s="3" t="s">
        <v>26</v>
      </c>
      <c r="B34" s="280" t="str">
        <f>UPPER('[2]Plan Tron'!D64)</f>
        <v>TELHAMENTO COM TELHA CERÂMICA CAPA-CANAL, TIPO COLONIAL, COM MAIS DE 2 ÁGUAS, INCLUSO TRANSPORTE VERTICAL. AF_06/2016</v>
      </c>
      <c r="C34" s="279" t="str">
        <f>'[2]Plan Tron'!F64</f>
        <v>M²</v>
      </c>
      <c r="D34" s="4">
        <f>'[1]Quant Salão'!$D$46</f>
        <v>287.68464000000006</v>
      </c>
      <c r="E34" s="386" t="s">
        <v>296</v>
      </c>
      <c r="G34" s="6"/>
    </row>
    <row r="35" spans="1:7" s="5" customFormat="1" ht="25.5">
      <c r="A35" s="3" t="s">
        <v>187</v>
      </c>
      <c r="B35" s="280" t="str">
        <f>UPPER('[2]Plan Tron'!D65)</f>
        <v>CALHA EM CHAPA DE AÇO GALVANIZADO NÚMERO 24, DESENVOLVIMENTO DE 50 CM, INCLUSO TRANSPORTE VERTICAL. AF_06/2016</v>
      </c>
      <c r="C35" s="279" t="str">
        <f>'[2]Plan Tron'!F65</f>
        <v>M</v>
      </c>
      <c r="D35" s="4">
        <f>'[1]Quant Salão'!$D$47</f>
        <v>66.400000000000006</v>
      </c>
      <c r="E35" s="386" t="s">
        <v>343</v>
      </c>
      <c r="G35" s="6"/>
    </row>
    <row r="36" spans="1:7" ht="25.5">
      <c r="A36" s="3" t="s">
        <v>188</v>
      </c>
      <c r="B36" s="280" t="str">
        <f>UPPER('[2]Plan Tron'!D66)</f>
        <v>CALHA, RUFO, AFINS EM CHAPA GALVANIZADA Nº 24 - CORTE 0,50 M</v>
      </c>
      <c r="C36" s="279" t="str">
        <f>'[2]Plan Tron'!F66</f>
        <v>M</v>
      </c>
      <c r="D36" s="4">
        <f>'[1]Quant Salão'!$D$48</f>
        <v>10</v>
      </c>
      <c r="E36" s="386" t="s">
        <v>297</v>
      </c>
    </row>
    <row r="37" spans="1:7" s="5" customFormat="1">
      <c r="A37" s="21"/>
      <c r="B37" s="83"/>
      <c r="C37" s="21"/>
      <c r="D37" s="7"/>
      <c r="E37" s="387"/>
      <c r="G37" s="15"/>
    </row>
    <row r="38" spans="1:7" s="12" customFormat="1">
      <c r="A38" s="14">
        <v>8</v>
      </c>
      <c r="B38" s="282" t="str">
        <f>UPPER('[2]Plan Tron'!D83)</f>
        <v>INSTALAÇÕES HIDRAULICAS</v>
      </c>
      <c r="C38" s="281"/>
      <c r="D38" s="283"/>
      <c r="E38" s="388"/>
      <c r="F38" s="5"/>
      <c r="G38" s="264"/>
    </row>
    <row r="39" spans="1:7" s="12" customFormat="1">
      <c r="A39" s="11" t="s">
        <v>30</v>
      </c>
      <c r="B39" s="285" t="str">
        <f>UPPER('[2]Plan Tron'!D84)</f>
        <v>REDE DE ESGOTO SANITÁRIO</v>
      </c>
      <c r="C39" s="284"/>
      <c r="D39" s="263"/>
      <c r="E39" s="389"/>
      <c r="G39" s="13"/>
    </row>
    <row r="40" spans="1:7" s="12" customFormat="1" ht="38.25">
      <c r="A40" s="3" t="s">
        <v>218</v>
      </c>
      <c r="B40" s="280" t="str">
        <f>UPPER('[2]Plan Tron'!D94)</f>
        <v>TUBO DE PVC PARA REDE COLETORA DE ESGOTO DE PAREDE MACIÇA, DN 100 MM, JUNTA ELÁSTICA, INSTALADO EM LOCAL COM NÍVEL ALTO DE INTERFERÊNCIAS - FORNECIMENTO E ASSENTAMENTO. AF_06/2015</v>
      </c>
      <c r="C40" s="279" t="str">
        <f>'[2]Plan Tron'!F94</f>
        <v>M</v>
      </c>
      <c r="D40" s="4">
        <f>'Planilha salao multiplouso'!F70</f>
        <v>28.81</v>
      </c>
      <c r="E40" s="386" t="s">
        <v>383</v>
      </c>
      <c r="F40" s="5"/>
      <c r="G40" s="13"/>
    </row>
    <row r="41" spans="1:7" s="5" customFormat="1">
      <c r="A41" s="21"/>
      <c r="B41" s="83"/>
      <c r="C41" s="21"/>
      <c r="D41" s="7"/>
      <c r="E41" s="387"/>
      <c r="G41" s="15"/>
    </row>
    <row r="42" spans="1:7" s="5" customFormat="1">
      <c r="A42" s="14">
        <f>'Planilha salao multiplouso'!A95</f>
        <v>9</v>
      </c>
      <c r="B42" s="282" t="str">
        <f>'Planilha salao multiplouso'!D95</f>
        <v>INSTALAÇÕES ELÉTRICAS</v>
      </c>
      <c r="C42" s="21"/>
      <c r="D42" s="7"/>
      <c r="E42" s="387"/>
      <c r="G42" s="15"/>
    </row>
    <row r="43" spans="1:7" s="5" customFormat="1" ht="51">
      <c r="A43" s="439" t="str">
        <f>'Planilha salao multiplouso'!A103</f>
        <v>9.1.7</v>
      </c>
      <c r="B43" s="440" t="str">
        <f>'Planilha salao multiplouso'!D103</f>
        <v>CABO DE COBRE FLEXÍVEL ISOLADO, 2,5 MM², ANTI-CHAMA 450/750 V, PARA CIRCUITOS TERMINAIS - FORNECIMENTO E INSTALAÇÃO. AF_12/2015</v>
      </c>
      <c r="C43" s="441" t="str">
        <f>'Planilha salao multiplouso'!E103</f>
        <v>M</v>
      </c>
      <c r="D43" s="442">
        <f>((0.63*3)+(18*4)+(1.27*3)+(18.76*4)+(1.27*3)+(1.27*3)+(1.27*3)+(1.52*3)+(1.39*3)+(0.69*3)+(1.16*3)+(1.83*2)+(2.85*3*5)+(2.85*2)+(1.36*3)+(1.42*5)+(0.72*3)+(1.17*3*5)+(1.17*2)+(1.8*3*3)+(1.5*3)+(1.5*2)+(1.4*3*2)+(0.62*3)+(1.99*2))+(1.9*3*12)</f>
        <v>370.12999999999994</v>
      </c>
      <c r="E43" s="440" t="s">
        <v>364</v>
      </c>
      <c r="G43" s="15"/>
    </row>
    <row r="44" spans="1:7" s="5" customFormat="1" ht="38.25">
      <c r="A44" s="439" t="str">
        <f>'Planilha salao multiplouso'!A104</f>
        <v>9.1.8</v>
      </c>
      <c r="B44" s="440" t="str">
        <f>'Planilha salao multiplouso'!D104</f>
        <v>CABO DE COBRE FLEXÍVEL ISOLADO, 4 MM², ANTI-CHAMA 450/750 V, PARA CIRCUITOS TERMINAIS - FORNECIMENTO E INSTALAÇÃO. AF_12/2015</v>
      </c>
      <c r="C44" s="441" t="str">
        <f>'Planilha salao multiplouso'!E104</f>
        <v>M</v>
      </c>
      <c r="D44" s="442">
        <f>((1.83*2)+(1.5*3)+(1.4*3)+(1.99*3*2)+(2.44*3*3)+(4.19*3*2)+(2.81*3)+(12.65*3))+(10*1.9*3)</f>
        <v>174.78000000000003</v>
      </c>
      <c r="E44" s="440" t="s">
        <v>365</v>
      </c>
    </row>
    <row r="45" spans="1:7" s="5" customFormat="1" ht="38.25">
      <c r="A45" s="439" t="str">
        <f>'Planilha salao multiplouso'!A105</f>
        <v>9.1.9</v>
      </c>
      <c r="B45" s="440" t="str">
        <f>'Planilha salao multiplouso'!D105</f>
        <v>CABO DE COBRE FLEXÍVEL ISOLADO, 6 MM², ANTI-CHAMA 450/750 V, PARA CIRCUITOS TERMINAIS - FORNECIMENTO E INSTALAÇÃO. AF_12/2015</v>
      </c>
      <c r="C45" s="441" t="str">
        <f>'Planilha salao multiplouso'!E105</f>
        <v>M</v>
      </c>
      <c r="D45" s="442">
        <f>((1.55*3)+(1.15*3)+(1.83*3)+(1.37*3)+(1.05*3)+(1.42*3)+(0.6*3)+(0.7*3)+(1.17*3)+(1.65*3)+(1.65*2)+(10*3*3)+(2.44*3*3)+(12.65*4))+(1.9*3*9)</f>
        <v>254.63</v>
      </c>
      <c r="E45" s="440" t="s">
        <v>366</v>
      </c>
    </row>
    <row r="46" spans="1:7" s="12" customFormat="1">
      <c r="A46" s="481" t="str">
        <f>'Planilha salao multiplouso'!A130</f>
        <v>9.2</v>
      </c>
      <c r="B46" s="482" t="str">
        <f>'Planilha salao multiplouso'!D130</f>
        <v>S.P.D.ATMOSFERICAS</v>
      </c>
      <c r="C46" s="483"/>
      <c r="D46" s="484"/>
      <c r="E46" s="482"/>
    </row>
    <row r="47" spans="1:7" s="5" customFormat="1">
      <c r="A47" s="439" t="str">
        <f>'Planilha salao multiplouso'!A131</f>
        <v>9.2.1</v>
      </c>
      <c r="B47" s="440" t="str">
        <f>'Planilha salao multiplouso'!D131</f>
        <v>CABO DE COBRE NU 50 MM2</v>
      </c>
      <c r="C47" s="441" t="str">
        <f>'Planilha salao multiplouso'!E131</f>
        <v>M</v>
      </c>
      <c r="D47" s="480">
        <f>'Planilha salao multiplouso'!F131</f>
        <v>131.5</v>
      </c>
      <c r="E47" s="440" t="s">
        <v>382</v>
      </c>
    </row>
    <row r="48" spans="1:7" s="5" customFormat="1">
      <c r="A48" s="439" t="str">
        <f>'Planilha salao multiplouso'!A132</f>
        <v>9.2.2</v>
      </c>
      <c r="B48" s="440" t="str">
        <f>'Planilha salao multiplouso'!D132</f>
        <v>HASTE DE ATERRAMENTO DE 5/8´ X 2,40 M</v>
      </c>
      <c r="C48" s="441" t="str">
        <f>'Planilha salao multiplouso'!E132</f>
        <v>UN.</v>
      </c>
      <c r="D48" s="480">
        <f>'Planilha salao multiplouso'!F132</f>
        <v>6</v>
      </c>
      <c r="E48" s="440" t="s">
        <v>382</v>
      </c>
    </row>
    <row r="49" spans="1:17" s="5" customFormat="1" ht="25.5">
      <c r="A49" s="439" t="str">
        <f>'Planilha salao multiplouso'!A133</f>
        <v>9.2.3</v>
      </c>
      <c r="B49" s="440" t="str">
        <f>'Planilha salao multiplouso'!D133</f>
        <v>POSTE TELECÔNICO RETO EM AÇO SAE 1010/1020 GALVANIZADO A FOGO, ALTURA DE 15,00 M</v>
      </c>
      <c r="C49" s="441" t="str">
        <f>'Planilha salao multiplouso'!E133</f>
        <v>UN.</v>
      </c>
      <c r="D49" s="480">
        <f>'Planilha salao multiplouso'!F133</f>
        <v>2</v>
      </c>
      <c r="E49" s="440" t="s">
        <v>382</v>
      </c>
    </row>
    <row r="50" spans="1:17" s="5" customFormat="1" ht="25.5">
      <c r="A50" s="439" t="str">
        <f>'Planilha salao multiplouso'!A134</f>
        <v>9.2.4</v>
      </c>
      <c r="B50" s="440" t="str">
        <f>'Planilha salao multiplouso'!D134</f>
        <v>CONECTOR EM LATÃO ESTANHADO PARA CABOS DE 16 A 50 MM² E VERGALHÕES ATÉ 3/8´</v>
      </c>
      <c r="C50" s="441" t="str">
        <f>'Planilha salao multiplouso'!E134</f>
        <v>UN.</v>
      </c>
      <c r="D50" s="480">
        <f>'Planilha salao multiplouso'!F134</f>
        <v>20</v>
      </c>
      <c r="E50" s="440" t="s">
        <v>382</v>
      </c>
    </row>
    <row r="51" spans="1:17" s="5" customFormat="1">
      <c r="A51" s="439" t="str">
        <f>'Planilha salao multiplouso'!A135</f>
        <v>9.2.5</v>
      </c>
      <c r="B51" s="440" t="str">
        <f>'Planilha salao multiplouso'!D135</f>
        <v>TAMPA PARA CAIXA DE INSPEÇÃO CILÍNDRICA, AÇO GALVANIZADO</v>
      </c>
      <c r="C51" s="441" t="str">
        <f>'Planilha salao multiplouso'!E135</f>
        <v>UN.</v>
      </c>
      <c r="D51" s="480">
        <f>'Planilha salao multiplouso'!F135</f>
        <v>7</v>
      </c>
      <c r="E51" s="440" t="s">
        <v>382</v>
      </c>
    </row>
    <row r="52" spans="1:17" s="5" customFormat="1" ht="25.5">
      <c r="A52" s="439" t="str">
        <f>'Planilha salao multiplouso'!A136</f>
        <v>9.2.6</v>
      </c>
      <c r="B52" s="440" t="str">
        <f>'Planilha salao multiplouso'!D136</f>
        <v>CAIXA DE INSPEÇÃO DO TERRA CILÍNDRICA EM PVC RÍGIDO, DIÂMETRO DE 300 MM - H= 400 MM</v>
      </c>
      <c r="C52" s="441" t="str">
        <f>'Planilha salao multiplouso'!E136</f>
        <v>UN.</v>
      </c>
      <c r="D52" s="480">
        <f>'Planilha salao multiplouso'!F136</f>
        <v>7</v>
      </c>
      <c r="E52" s="440" t="s">
        <v>382</v>
      </c>
    </row>
    <row r="53" spans="1:17" s="5" customFormat="1">
      <c r="A53" s="21"/>
      <c r="B53" s="83"/>
      <c r="C53" s="21"/>
      <c r="D53" s="7"/>
      <c r="E53" s="420"/>
    </row>
    <row r="54" spans="1:17" s="5" customFormat="1">
      <c r="A54" s="456">
        <v>11</v>
      </c>
      <c r="B54" s="434" t="str">
        <f>UPPER('[2]Plan Tron'!D270)</f>
        <v>REVESTIMENTO DE PAREDES INTERNAS</v>
      </c>
      <c r="C54" s="456"/>
      <c r="D54" s="457"/>
      <c r="E54" s="458"/>
    </row>
    <row r="55" spans="1:17" s="462" customFormat="1" ht="51">
      <c r="A55" s="439" t="s">
        <v>34</v>
      </c>
      <c r="B55" s="440" t="str">
        <f>UPPER('[2]Plan Tron'!D272)</f>
        <v>EMBOÇO, PARA RECEBIMENTO DE CERÂMICA, EM ARGAMASSA TRAÇO 1:2:8, PREPARO MANUAL, APLICADO MANUALMENTE EM FACES INTERNAS DE PAREDES, PARA AMBIENTE COM ÁREA MENOR QUE 5M2, ESPESSURA DE 20MM, COM EXECUÇÃO DE TALISCAS. AF_06/2014</v>
      </c>
      <c r="C55" s="441" t="str">
        <f>'[2]Plan Tron'!F272</f>
        <v>M²</v>
      </c>
      <c r="D55" s="463">
        <f>(2.42+4.85+2.42+4.85)*2.5</f>
        <v>36.349999999999994</v>
      </c>
      <c r="E55" s="464" t="s">
        <v>371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s="462" customFormat="1" ht="51">
      <c r="A56" s="439" t="s">
        <v>259</v>
      </c>
      <c r="B56" s="440" t="str">
        <f>UPPER('[2]Plan Tron'!D273)</f>
        <v>MASSA ÚNICA, PARA RECEBIMENTO DE PINTURA, EM ARGAMASSA TRAÇO 1:2:8, PREPARO MANUAL, APLICADA MANUALMENTE EM FACES INTERNAS DE PAREDES, ESPESSURA DE 20MM, COM EXECUÇÃO DE TALISCAS. AF_06/2014</v>
      </c>
      <c r="C56" s="441" t="str">
        <f>'[2]Plan Tron'!F273</f>
        <v>M²</v>
      </c>
      <c r="D56" s="463">
        <f>156.89-36.35</f>
        <v>120.53999999999999</v>
      </c>
      <c r="E56" s="464" t="s">
        <v>402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s="462" customFormat="1" ht="51.75" customHeight="1">
      <c r="A57" s="439" t="s">
        <v>260</v>
      </c>
      <c r="B57" s="440" t="str">
        <f>UPPER('[2]Plan Tron'!D274)</f>
        <v>REVESTIMENTO CERÂMICO PARA PAREDES INTERNAS COM PLACAS TIPO GRÊS OU SE MI-GRÊS DE DIMENSÕES 25X35 CM APLICADAS EM AMBIENTES DE ÁREA MAIOR QUE 5 M² NA ALTURA INTEIRA DAS PAREDES. AF_06/2014</v>
      </c>
      <c r="C57" s="441" t="str">
        <f>'[2]Plan Tron'!F274</f>
        <v>M²</v>
      </c>
      <c r="D57" s="463">
        <f>(2.42+4.85+2.42+4.85)*2.5</f>
        <v>36.349999999999994</v>
      </c>
      <c r="E57" s="464" t="s">
        <v>371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s="5" customFormat="1">
      <c r="A58" s="459"/>
      <c r="B58" s="460"/>
      <c r="C58" s="459"/>
      <c r="D58" s="432"/>
      <c r="E58" s="461"/>
    </row>
    <row r="59" spans="1:17" s="5" customFormat="1">
      <c r="A59" s="429">
        <v>12</v>
      </c>
      <c r="B59" s="430" t="str">
        <f>UPPER('[2]Plan Tron'!D277)</f>
        <v>REVESTIMENTO DE PAREDES EXTERNAS</v>
      </c>
      <c r="C59" s="453"/>
      <c r="D59" s="454"/>
      <c r="E59" s="455"/>
    </row>
    <row r="60" spans="1:17" s="5" customFormat="1" ht="38.25">
      <c r="A60" s="448" t="s">
        <v>35</v>
      </c>
      <c r="B60" s="449" t="str">
        <f>UPPER('[2]Plan Tron'!D278)</f>
        <v>CHAPISCO APLICADO EM ALVENARIA (SEM PRESENÇA DE VÃOS) E ESTRUTURAS DE CONCRETO DE FACHADA, COM COLHER DE PEDREIRO. ARGAMASSA TRAÇO 1:3 COM PREPARO EM BETONEIRA 400L. AF_06/2014</v>
      </c>
      <c r="C60" s="450" t="str">
        <f>'[2]Plan Tron'!F278</f>
        <v>M²</v>
      </c>
      <c r="D60" s="451">
        <f>'[1]Quant Salão'!$D$92</f>
        <v>68.58</v>
      </c>
      <c r="E60" s="452" t="s">
        <v>298</v>
      </c>
      <c r="G60" s="6"/>
    </row>
    <row r="61" spans="1:17" s="5" customFormat="1" ht="25.5">
      <c r="A61" s="21" t="str">
        <f>'Planilha salao multiplouso'!A156</f>
        <v>12.3</v>
      </c>
      <c r="B61" s="420" t="str">
        <f>'Planilha salao multiplouso'!D156</f>
        <v>PEITORIL EM CONCRETO SIMPLES</v>
      </c>
      <c r="C61" s="417" t="str">
        <f>'Planilha salao multiplouso'!E156</f>
        <v>M</v>
      </c>
      <c r="D61" s="7">
        <f>'[1]Quant Salão'!$D$94</f>
        <v>4.12</v>
      </c>
      <c r="E61" s="386" t="s">
        <v>347</v>
      </c>
      <c r="G61" s="6"/>
    </row>
    <row r="62" spans="1:17" s="5" customFormat="1">
      <c r="A62" s="21"/>
      <c r="B62" s="83"/>
      <c r="C62" s="21"/>
      <c r="D62" s="7"/>
      <c r="E62" s="387"/>
      <c r="G62" s="15"/>
    </row>
    <row r="63" spans="1:17" s="5" customFormat="1">
      <c r="A63" s="14">
        <v>14</v>
      </c>
      <c r="B63" s="282" t="str">
        <f>UPPER('[2]Plan Tron'!D297)</f>
        <v>PINTURA</v>
      </c>
      <c r="C63" s="281"/>
      <c r="D63" s="283"/>
      <c r="E63" s="388"/>
      <c r="G63" s="15"/>
    </row>
    <row r="64" spans="1:17" s="5" customFormat="1" ht="38.25">
      <c r="A64" s="3" t="str">
        <f>'Planilha salao multiplouso'!A168</f>
        <v>14.1</v>
      </c>
      <c r="B64" s="418" t="str">
        <f>'Planilha salao multiplouso'!D168</f>
        <v>APLICAÇÃO MANUAL DE PINTURA COM TINTA LÁTEX ACRÍLICA EM PAREDES, DUAS DEMÃOS. AF_06/2014</v>
      </c>
      <c r="C64" s="423" t="str">
        <f>'Planilha salao multiplouso'!E168</f>
        <v>M²</v>
      </c>
      <c r="D64" s="424">
        <f>'[1]Quant Salão'!$D$106</f>
        <v>200.27</v>
      </c>
      <c r="E64" s="419" t="s">
        <v>350</v>
      </c>
      <c r="G64" s="15"/>
    </row>
    <row r="65" spans="1:15" s="5" customFormat="1" ht="25.5">
      <c r="A65" s="421" t="str">
        <f>'Planilha salao multiplouso'!A170</f>
        <v>14.3</v>
      </c>
      <c r="B65" s="420" t="str">
        <f>'Planilha salao multiplouso'!D170</f>
        <v>PINTURA ESMALTE BRILHANTE (2 DEMAOS) SOBRE SUPERFICIE METALICA, INCLUSIVE PROTECAO COM ZARCAO (1 DEMAO)</v>
      </c>
      <c r="C65" s="417" t="str">
        <f>'Planilha salao multiplouso'!E170</f>
        <v>M²</v>
      </c>
      <c r="D65" s="422">
        <f>'[1]Quant Salão'!$D$108</f>
        <v>74.208199999999991</v>
      </c>
      <c r="E65" s="387" t="s">
        <v>361</v>
      </c>
      <c r="G65" s="15"/>
    </row>
    <row r="66" spans="1:15" s="5" customFormat="1" ht="25.5">
      <c r="A66" s="3" t="s">
        <v>269</v>
      </c>
      <c r="B66" s="425" t="str">
        <f>UPPER('[2]Plan Tron'!D303)</f>
        <v xml:space="preserve">VERNIZ SINTETICO EM MADEIRA, DUAS DEMAOS </v>
      </c>
      <c r="C66" s="426" t="str">
        <f>'[2]Plan Tron'!F303</f>
        <v>M²</v>
      </c>
      <c r="D66" s="30">
        <f>'[1]Quant Salão'!$D$111</f>
        <v>287.68464000000006</v>
      </c>
      <c r="E66" s="427" t="s">
        <v>299</v>
      </c>
      <c r="G66" s="6"/>
    </row>
    <row r="67" spans="1:15" s="5" customFormat="1">
      <c r="A67" s="21"/>
      <c r="B67" s="83"/>
      <c r="C67" s="21"/>
      <c r="D67" s="7"/>
      <c r="E67" s="387"/>
      <c r="G67" s="15"/>
    </row>
    <row r="68" spans="1:15" s="5" customFormat="1">
      <c r="A68" s="92"/>
      <c r="B68" s="94"/>
      <c r="C68" s="95"/>
      <c r="D68" s="96"/>
      <c r="E68" s="390"/>
      <c r="G68" s="15"/>
    </row>
    <row r="69" spans="1:15">
      <c r="A69" s="308"/>
      <c r="B69" s="311"/>
      <c r="C69" s="77"/>
      <c r="D69" s="312"/>
      <c r="E69" s="391"/>
      <c r="F69" s="8"/>
      <c r="G69" s="8"/>
    </row>
    <row r="70" spans="1:15" ht="15.75">
      <c r="B70" s="75"/>
      <c r="C70" s="62"/>
      <c r="D70" s="74"/>
      <c r="E70" s="8"/>
      <c r="F70" s="8"/>
      <c r="G70" s="8"/>
    </row>
    <row r="71" spans="1:15" s="76" customFormat="1">
      <c r="B71" s="24"/>
      <c r="C71" s="77"/>
      <c r="D71" s="81"/>
      <c r="E71" s="22"/>
      <c r="F71" s="18"/>
      <c r="G71" s="6"/>
      <c r="H71" s="19"/>
      <c r="I71" s="19"/>
      <c r="J71" s="19"/>
      <c r="K71" s="19"/>
      <c r="L71" s="19"/>
      <c r="M71" s="19"/>
      <c r="N71" s="19"/>
      <c r="O71" s="19"/>
    </row>
    <row r="72" spans="1:15" s="76" customFormat="1">
      <c r="B72" s="86"/>
      <c r="D72" s="81"/>
      <c r="E72" s="22"/>
      <c r="F72" s="18"/>
      <c r="G72" s="6"/>
      <c r="H72" s="19"/>
      <c r="I72" s="19"/>
      <c r="J72" s="19"/>
      <c r="K72" s="19"/>
      <c r="L72" s="19"/>
      <c r="M72" s="19"/>
      <c r="N72" s="19"/>
      <c r="O72" s="19"/>
    </row>
    <row r="73" spans="1:15" s="76" customFormat="1">
      <c r="B73" s="86"/>
      <c r="D73" s="81"/>
      <c r="E73" s="22"/>
      <c r="F73" s="18"/>
      <c r="G73" s="6"/>
      <c r="H73" s="19"/>
      <c r="I73" s="19"/>
      <c r="J73" s="19"/>
      <c r="K73" s="19"/>
      <c r="L73" s="19"/>
      <c r="M73" s="19"/>
      <c r="N73" s="19"/>
      <c r="O73" s="19"/>
    </row>
    <row r="74" spans="1:15" s="76" customFormat="1">
      <c r="B74" s="86"/>
      <c r="D74" s="81"/>
      <c r="E74" s="22"/>
      <c r="F74" s="18"/>
      <c r="G74" s="6"/>
      <c r="H74" s="19"/>
      <c r="I74" s="19"/>
      <c r="J74" s="19"/>
      <c r="K74" s="19"/>
      <c r="L74" s="19"/>
      <c r="M74" s="19"/>
      <c r="N74" s="19"/>
      <c r="O74" s="19"/>
    </row>
    <row r="75" spans="1:15" s="76" customFormat="1">
      <c r="B75" s="86"/>
      <c r="D75" s="81"/>
      <c r="E75" s="22"/>
      <c r="F75" s="18"/>
      <c r="G75" s="6"/>
      <c r="H75" s="19"/>
      <c r="I75" s="19"/>
      <c r="J75" s="19"/>
      <c r="K75" s="19"/>
      <c r="L75" s="19"/>
      <c r="M75" s="19"/>
      <c r="N75" s="19"/>
      <c r="O75" s="19"/>
    </row>
    <row r="76" spans="1:15" s="76" customFormat="1">
      <c r="B76" s="86"/>
      <c r="D76" s="81"/>
      <c r="E76" s="22"/>
      <c r="F76" s="18"/>
      <c r="G76" s="6"/>
      <c r="H76" s="19"/>
      <c r="I76" s="19"/>
      <c r="J76" s="19"/>
      <c r="K76" s="19"/>
      <c r="L76" s="19"/>
      <c r="M76" s="19"/>
      <c r="N76" s="19"/>
      <c r="O76" s="19"/>
    </row>
    <row r="77" spans="1:15" s="76" customFormat="1">
      <c r="B77" s="86"/>
      <c r="D77" s="81"/>
      <c r="E77" s="22"/>
      <c r="F77" s="18"/>
      <c r="G77" s="6"/>
      <c r="H77" s="19"/>
      <c r="I77" s="19"/>
      <c r="J77" s="19"/>
      <c r="K77" s="19"/>
      <c r="L77" s="19"/>
      <c r="M77" s="19"/>
      <c r="N77" s="19"/>
      <c r="O77" s="19"/>
    </row>
    <row r="78" spans="1:15" s="76" customFormat="1">
      <c r="B78" s="86"/>
      <c r="D78" s="81"/>
      <c r="E78" s="22"/>
      <c r="F78" s="18"/>
      <c r="G78" s="6"/>
      <c r="H78" s="19"/>
      <c r="I78" s="19"/>
      <c r="J78" s="19"/>
      <c r="K78" s="19"/>
      <c r="L78" s="19"/>
      <c r="M78" s="19"/>
      <c r="N78" s="19"/>
      <c r="O78" s="19"/>
    </row>
    <row r="79" spans="1:15" s="76" customFormat="1">
      <c r="B79" s="86"/>
      <c r="D79" s="81"/>
      <c r="E79" s="22"/>
      <c r="F79" s="18"/>
      <c r="G79" s="6"/>
      <c r="H79" s="19"/>
      <c r="I79" s="19"/>
      <c r="J79" s="19"/>
      <c r="K79" s="19"/>
      <c r="L79" s="19"/>
      <c r="M79" s="19"/>
      <c r="N79" s="19"/>
      <c r="O79" s="19"/>
    </row>
    <row r="80" spans="1:15" s="76" customFormat="1">
      <c r="B80" s="86"/>
      <c r="D80" s="81"/>
      <c r="E80" s="22"/>
      <c r="F80" s="18"/>
      <c r="G80" s="6"/>
      <c r="H80" s="19"/>
      <c r="I80" s="19"/>
      <c r="J80" s="19"/>
      <c r="K80" s="19"/>
      <c r="L80" s="19"/>
      <c r="M80" s="19"/>
      <c r="N80" s="19"/>
      <c r="O80" s="19"/>
    </row>
    <row r="81" spans="2:15" s="76" customFormat="1">
      <c r="B81" s="86"/>
      <c r="D81" s="81"/>
      <c r="E81" s="22"/>
      <c r="F81" s="18"/>
      <c r="G81" s="6"/>
      <c r="H81" s="19"/>
      <c r="I81" s="19"/>
      <c r="J81" s="19"/>
      <c r="K81" s="19"/>
      <c r="L81" s="19"/>
      <c r="M81" s="19"/>
      <c r="N81" s="19"/>
      <c r="O81" s="19"/>
    </row>
    <row r="82" spans="2:15" s="76" customFormat="1">
      <c r="B82" s="86"/>
      <c r="D82" s="81"/>
      <c r="E82" s="22"/>
      <c r="F82" s="18"/>
      <c r="G82" s="6"/>
      <c r="H82" s="19"/>
      <c r="I82" s="19"/>
      <c r="J82" s="19"/>
      <c r="K82" s="19"/>
      <c r="L82" s="19"/>
      <c r="M82" s="19"/>
      <c r="N82" s="19"/>
      <c r="O82" s="19"/>
    </row>
    <row r="83" spans="2:15" s="76" customFormat="1">
      <c r="B83" s="86"/>
      <c r="D83" s="81"/>
      <c r="E83" s="22"/>
      <c r="F83" s="18"/>
      <c r="G83" s="6"/>
      <c r="H83" s="19"/>
      <c r="I83" s="19"/>
      <c r="J83" s="19"/>
      <c r="K83" s="19"/>
      <c r="L83" s="19"/>
      <c r="M83" s="19"/>
      <c r="N83" s="19"/>
      <c r="O83" s="19"/>
    </row>
    <row r="84" spans="2:15" s="76" customFormat="1">
      <c r="B84" s="86"/>
      <c r="D84" s="81"/>
      <c r="E84" s="22"/>
      <c r="F84" s="18"/>
      <c r="G84" s="6"/>
      <c r="H84" s="19"/>
      <c r="I84" s="19"/>
      <c r="J84" s="19"/>
      <c r="K84" s="19"/>
      <c r="L84" s="19"/>
      <c r="M84" s="19"/>
      <c r="N84" s="19"/>
      <c r="O84" s="19"/>
    </row>
    <row r="85" spans="2:15" s="76" customFormat="1">
      <c r="B85" s="86"/>
      <c r="D85" s="81"/>
      <c r="E85" s="22"/>
      <c r="F85" s="18"/>
      <c r="G85" s="6"/>
      <c r="H85" s="19"/>
      <c r="I85" s="19"/>
      <c r="J85" s="19"/>
      <c r="K85" s="19"/>
      <c r="L85" s="19"/>
      <c r="M85" s="19"/>
      <c r="N85" s="19"/>
      <c r="O85" s="19"/>
    </row>
    <row r="86" spans="2:15" s="76" customFormat="1">
      <c r="B86" s="86"/>
      <c r="D86" s="81"/>
      <c r="E86" s="22"/>
      <c r="F86" s="18"/>
      <c r="G86" s="6"/>
      <c r="H86" s="19"/>
      <c r="I86" s="19"/>
      <c r="J86" s="19"/>
      <c r="K86" s="19"/>
      <c r="L86" s="19"/>
      <c r="M86" s="19"/>
      <c r="N86" s="19"/>
      <c r="O86" s="19"/>
    </row>
    <row r="87" spans="2:15" s="76" customFormat="1">
      <c r="B87" s="86"/>
      <c r="D87" s="81"/>
      <c r="E87" s="22"/>
      <c r="F87" s="18"/>
      <c r="G87" s="6"/>
      <c r="H87" s="19"/>
      <c r="I87" s="19"/>
      <c r="J87" s="19"/>
      <c r="K87" s="19"/>
      <c r="L87" s="19"/>
      <c r="M87" s="19"/>
      <c r="N87" s="19"/>
      <c r="O87" s="19"/>
    </row>
    <row r="88" spans="2:15" s="76" customFormat="1">
      <c r="B88" s="86"/>
      <c r="D88" s="81"/>
      <c r="E88" s="22"/>
      <c r="F88" s="18"/>
      <c r="G88" s="6"/>
      <c r="H88" s="19"/>
      <c r="I88" s="19"/>
      <c r="J88" s="19"/>
      <c r="K88" s="19"/>
      <c r="L88" s="19"/>
      <c r="M88" s="19"/>
      <c r="N88" s="19"/>
      <c r="O88" s="19"/>
    </row>
    <row r="89" spans="2:15" s="76" customFormat="1">
      <c r="B89" s="86"/>
      <c r="D89" s="81"/>
      <c r="E89" s="22"/>
      <c r="F89" s="18"/>
      <c r="G89" s="6"/>
      <c r="H89" s="19"/>
      <c r="I89" s="19"/>
      <c r="J89" s="19"/>
      <c r="K89" s="19"/>
      <c r="L89" s="19"/>
      <c r="M89" s="19"/>
      <c r="N89" s="19"/>
      <c r="O89" s="19"/>
    </row>
    <row r="90" spans="2:15" s="76" customFormat="1">
      <c r="B90" s="86"/>
      <c r="D90" s="81"/>
      <c r="E90" s="22"/>
      <c r="F90" s="18"/>
      <c r="G90" s="6"/>
      <c r="H90" s="19"/>
      <c r="I90" s="19"/>
      <c r="J90" s="19"/>
      <c r="K90" s="19"/>
      <c r="L90" s="19"/>
      <c r="M90" s="19"/>
      <c r="N90" s="19"/>
      <c r="O90" s="19"/>
    </row>
    <row r="91" spans="2:15" s="76" customFormat="1">
      <c r="B91" s="86"/>
      <c r="D91" s="81"/>
      <c r="E91" s="22"/>
      <c r="F91" s="18"/>
      <c r="G91" s="6"/>
      <c r="H91" s="19"/>
      <c r="I91" s="19"/>
      <c r="J91" s="19"/>
      <c r="K91" s="19"/>
      <c r="L91" s="19"/>
      <c r="M91" s="19"/>
      <c r="N91" s="19"/>
      <c r="O91" s="19"/>
    </row>
    <row r="92" spans="2:15" s="76" customFormat="1">
      <c r="B92" s="86"/>
      <c r="D92" s="81"/>
      <c r="E92" s="22"/>
      <c r="F92" s="18"/>
      <c r="G92" s="6"/>
      <c r="H92" s="19"/>
      <c r="I92" s="19"/>
      <c r="J92" s="19"/>
      <c r="K92" s="19"/>
      <c r="L92" s="19"/>
      <c r="M92" s="19"/>
      <c r="N92" s="19"/>
      <c r="O92" s="19"/>
    </row>
    <row r="93" spans="2:15" s="76" customFormat="1">
      <c r="B93" s="86"/>
      <c r="D93" s="81"/>
      <c r="E93" s="22"/>
      <c r="F93" s="18"/>
      <c r="G93" s="6"/>
      <c r="H93" s="19"/>
      <c r="I93" s="19"/>
      <c r="J93" s="19"/>
      <c r="K93" s="19"/>
      <c r="L93" s="19"/>
      <c r="M93" s="19"/>
      <c r="N93" s="19"/>
      <c r="O93" s="19"/>
    </row>
    <row r="94" spans="2:15" s="76" customFormat="1">
      <c r="B94" s="86"/>
      <c r="D94" s="81"/>
      <c r="E94" s="22"/>
      <c r="F94" s="18"/>
      <c r="G94" s="6"/>
      <c r="H94" s="19"/>
      <c r="I94" s="19"/>
      <c r="J94" s="19"/>
      <c r="K94" s="19"/>
      <c r="L94" s="19"/>
      <c r="M94" s="19"/>
      <c r="N94" s="19"/>
      <c r="O94" s="19"/>
    </row>
    <row r="95" spans="2:15" s="76" customFormat="1">
      <c r="B95" s="86"/>
      <c r="D95" s="81"/>
      <c r="E95" s="22"/>
      <c r="F95" s="18"/>
      <c r="G95" s="6"/>
      <c r="H95" s="19"/>
      <c r="I95" s="19"/>
      <c r="J95" s="19"/>
      <c r="K95" s="19"/>
      <c r="L95" s="19"/>
      <c r="M95" s="19"/>
      <c r="N95" s="19"/>
      <c r="O95" s="19"/>
    </row>
    <row r="96" spans="2:15" s="76" customFormat="1">
      <c r="B96" s="86"/>
      <c r="D96" s="81"/>
      <c r="E96" s="22"/>
      <c r="F96" s="18"/>
      <c r="G96" s="6"/>
      <c r="H96" s="19"/>
      <c r="I96" s="19"/>
      <c r="J96" s="19"/>
      <c r="K96" s="19"/>
      <c r="L96" s="19"/>
      <c r="M96" s="19"/>
      <c r="N96" s="19"/>
      <c r="O96" s="19"/>
    </row>
    <row r="97" spans="2:15" s="76" customFormat="1">
      <c r="B97" s="86"/>
      <c r="D97" s="81"/>
      <c r="E97" s="22"/>
      <c r="F97" s="18"/>
      <c r="G97" s="6"/>
      <c r="H97" s="19"/>
      <c r="I97" s="19"/>
      <c r="J97" s="19"/>
      <c r="K97" s="19"/>
      <c r="L97" s="19"/>
      <c r="M97" s="19"/>
      <c r="N97" s="19"/>
      <c r="O97" s="19"/>
    </row>
    <row r="98" spans="2:15" s="76" customFormat="1">
      <c r="B98" s="86"/>
      <c r="D98" s="81"/>
      <c r="E98" s="22"/>
      <c r="F98" s="18"/>
      <c r="G98" s="6"/>
      <c r="H98" s="19"/>
      <c r="I98" s="19"/>
      <c r="J98" s="19"/>
      <c r="K98" s="19"/>
      <c r="L98" s="19"/>
      <c r="M98" s="19"/>
      <c r="N98" s="19"/>
      <c r="O98" s="19"/>
    </row>
    <row r="99" spans="2:15" s="76" customFormat="1">
      <c r="B99" s="86"/>
      <c r="D99" s="81"/>
      <c r="E99" s="22"/>
      <c r="F99" s="18"/>
      <c r="G99" s="6"/>
      <c r="H99" s="19"/>
      <c r="I99" s="19"/>
      <c r="J99" s="19"/>
      <c r="K99" s="19"/>
      <c r="L99" s="19"/>
      <c r="M99" s="19"/>
      <c r="N99" s="19"/>
      <c r="O99" s="19"/>
    </row>
    <row r="100" spans="2:15" s="76" customFormat="1">
      <c r="B100" s="86"/>
      <c r="D100" s="81"/>
      <c r="E100" s="22"/>
      <c r="F100" s="18"/>
      <c r="G100" s="6"/>
      <c r="H100" s="19"/>
      <c r="I100" s="19"/>
      <c r="J100" s="19"/>
      <c r="K100" s="19"/>
      <c r="L100" s="19"/>
      <c r="M100" s="19"/>
      <c r="N100" s="19"/>
      <c r="O100" s="19"/>
    </row>
    <row r="101" spans="2:15" s="76" customFormat="1">
      <c r="B101" s="86"/>
      <c r="D101" s="81"/>
      <c r="E101" s="22"/>
      <c r="F101" s="18"/>
      <c r="G101" s="6"/>
      <c r="H101" s="19"/>
      <c r="I101" s="19"/>
      <c r="J101" s="19"/>
      <c r="K101" s="19"/>
      <c r="L101" s="19"/>
      <c r="M101" s="19"/>
      <c r="N101" s="19"/>
      <c r="O101" s="19"/>
    </row>
    <row r="102" spans="2:15" s="76" customFormat="1">
      <c r="B102" s="86"/>
      <c r="D102" s="81"/>
      <c r="E102" s="22"/>
      <c r="F102" s="18"/>
      <c r="G102" s="6"/>
      <c r="H102" s="19"/>
      <c r="I102" s="19"/>
      <c r="J102" s="19"/>
      <c r="K102" s="19"/>
      <c r="L102" s="19"/>
      <c r="M102" s="19"/>
      <c r="N102" s="19"/>
      <c r="O102" s="19"/>
    </row>
    <row r="103" spans="2:15" s="76" customFormat="1">
      <c r="B103" s="86"/>
      <c r="D103" s="81"/>
      <c r="E103" s="22"/>
      <c r="F103" s="18"/>
      <c r="G103" s="6"/>
      <c r="H103" s="19"/>
      <c r="I103" s="19"/>
      <c r="J103" s="19"/>
      <c r="K103" s="19"/>
      <c r="L103" s="19"/>
      <c r="M103" s="19"/>
      <c r="N103" s="19"/>
      <c r="O103" s="19"/>
    </row>
    <row r="104" spans="2:15" s="76" customFormat="1">
      <c r="B104" s="86"/>
      <c r="D104" s="81"/>
      <c r="E104" s="22"/>
      <c r="F104" s="18"/>
      <c r="G104" s="6"/>
      <c r="H104" s="19"/>
      <c r="I104" s="19"/>
      <c r="J104" s="19"/>
      <c r="K104" s="19"/>
      <c r="L104" s="19"/>
      <c r="M104" s="19"/>
      <c r="N104" s="19"/>
      <c r="O104" s="19"/>
    </row>
    <row r="105" spans="2:15" s="76" customFormat="1">
      <c r="B105" s="86"/>
      <c r="D105" s="81"/>
      <c r="E105" s="22"/>
      <c r="F105" s="18"/>
      <c r="G105" s="6"/>
      <c r="H105" s="19"/>
      <c r="I105" s="19"/>
      <c r="J105" s="19"/>
      <c r="K105" s="19"/>
      <c r="L105" s="19"/>
      <c r="M105" s="19"/>
      <c r="N105" s="19"/>
      <c r="O105" s="19"/>
    </row>
    <row r="106" spans="2:15" s="76" customFormat="1">
      <c r="B106" s="86"/>
      <c r="D106" s="81"/>
      <c r="E106" s="22"/>
      <c r="F106" s="18"/>
      <c r="G106" s="6"/>
      <c r="H106" s="19"/>
      <c r="I106" s="19"/>
      <c r="J106" s="19"/>
      <c r="K106" s="19"/>
      <c r="L106" s="19"/>
      <c r="M106" s="19"/>
      <c r="N106" s="19"/>
      <c r="O106" s="19"/>
    </row>
    <row r="107" spans="2:15" s="76" customFormat="1">
      <c r="B107" s="86"/>
      <c r="D107" s="81"/>
      <c r="E107" s="22"/>
      <c r="F107" s="18"/>
      <c r="G107" s="6"/>
      <c r="H107" s="19"/>
      <c r="I107" s="19"/>
      <c r="J107" s="19"/>
      <c r="K107" s="19"/>
      <c r="L107" s="19"/>
      <c r="M107" s="19"/>
      <c r="N107" s="19"/>
      <c r="O107" s="19"/>
    </row>
    <row r="108" spans="2:15" s="76" customFormat="1">
      <c r="B108" s="86"/>
      <c r="D108" s="81"/>
      <c r="E108" s="22"/>
      <c r="F108" s="18"/>
      <c r="G108" s="6"/>
      <c r="H108" s="19"/>
      <c r="I108" s="19"/>
      <c r="J108" s="19"/>
      <c r="K108" s="19"/>
      <c r="L108" s="19"/>
      <c r="M108" s="19"/>
      <c r="N108" s="19"/>
      <c r="O108" s="19"/>
    </row>
    <row r="109" spans="2:15" s="76" customFormat="1">
      <c r="B109" s="86"/>
      <c r="D109" s="81"/>
      <c r="E109" s="22"/>
      <c r="F109" s="18"/>
      <c r="G109" s="6"/>
      <c r="H109" s="19"/>
      <c r="I109" s="19"/>
      <c r="J109" s="19"/>
      <c r="K109" s="19"/>
      <c r="L109" s="19"/>
      <c r="M109" s="19"/>
      <c r="N109" s="19"/>
      <c r="O109" s="19"/>
    </row>
    <row r="110" spans="2:15" s="76" customFormat="1">
      <c r="B110" s="86"/>
      <c r="D110" s="81"/>
      <c r="E110" s="22"/>
      <c r="F110" s="18"/>
      <c r="G110" s="6"/>
      <c r="H110" s="19"/>
      <c r="I110" s="19"/>
      <c r="J110" s="19"/>
      <c r="K110" s="19"/>
      <c r="L110" s="19"/>
      <c r="M110" s="19"/>
      <c r="N110" s="19"/>
      <c r="O110" s="19"/>
    </row>
    <row r="111" spans="2:15" s="76" customFormat="1">
      <c r="B111" s="86"/>
      <c r="D111" s="81"/>
      <c r="E111" s="22"/>
      <c r="F111" s="18"/>
      <c r="G111" s="6"/>
      <c r="H111" s="19"/>
      <c r="I111" s="19"/>
      <c r="J111" s="19"/>
      <c r="K111" s="19"/>
      <c r="L111" s="19"/>
      <c r="M111" s="19"/>
      <c r="N111" s="19"/>
      <c r="O111" s="19"/>
    </row>
    <row r="112" spans="2:15" s="76" customFormat="1">
      <c r="B112" s="86"/>
      <c r="D112" s="81"/>
      <c r="E112" s="22"/>
      <c r="F112" s="18"/>
      <c r="G112" s="6"/>
      <c r="H112" s="19"/>
      <c r="I112" s="19"/>
      <c r="J112" s="19"/>
      <c r="K112" s="19"/>
      <c r="L112" s="19"/>
      <c r="M112" s="19"/>
      <c r="N112" s="19"/>
      <c r="O112" s="19"/>
    </row>
    <row r="113" spans="2:15" s="76" customFormat="1">
      <c r="B113" s="86"/>
      <c r="D113" s="81"/>
      <c r="E113" s="22"/>
      <c r="F113" s="18"/>
      <c r="G113" s="6"/>
      <c r="H113" s="19"/>
      <c r="I113" s="19"/>
      <c r="J113" s="19"/>
      <c r="K113" s="19"/>
      <c r="L113" s="19"/>
      <c r="M113" s="19"/>
      <c r="N113" s="19"/>
      <c r="O113" s="19"/>
    </row>
    <row r="114" spans="2:15" s="76" customFormat="1">
      <c r="B114" s="86"/>
      <c r="D114" s="81"/>
      <c r="E114" s="22"/>
      <c r="F114" s="18"/>
      <c r="G114" s="6"/>
      <c r="H114" s="19"/>
      <c r="I114" s="19"/>
      <c r="J114" s="19"/>
      <c r="K114" s="19"/>
      <c r="L114" s="19"/>
      <c r="M114" s="19"/>
      <c r="N114" s="19"/>
      <c r="O114" s="19"/>
    </row>
    <row r="115" spans="2:15" s="76" customFormat="1">
      <c r="B115" s="86"/>
      <c r="D115" s="81"/>
      <c r="E115" s="22"/>
      <c r="F115" s="18"/>
      <c r="G115" s="6"/>
      <c r="H115" s="19"/>
      <c r="I115" s="19"/>
      <c r="J115" s="19"/>
      <c r="K115" s="19"/>
      <c r="L115" s="19"/>
      <c r="M115" s="19"/>
      <c r="N115" s="19"/>
      <c r="O115" s="19"/>
    </row>
    <row r="116" spans="2:15" s="76" customFormat="1">
      <c r="B116" s="86"/>
      <c r="D116" s="81"/>
      <c r="E116" s="22"/>
      <c r="F116" s="18"/>
      <c r="G116" s="6"/>
      <c r="H116" s="19"/>
      <c r="I116" s="19"/>
      <c r="J116" s="19"/>
      <c r="K116" s="19"/>
      <c r="L116" s="19"/>
      <c r="M116" s="19"/>
      <c r="N116" s="19"/>
      <c r="O116" s="19"/>
    </row>
    <row r="117" spans="2:15" s="76" customFormat="1">
      <c r="B117" s="86"/>
      <c r="D117" s="81"/>
      <c r="E117" s="22"/>
      <c r="F117" s="18"/>
      <c r="G117" s="6"/>
      <c r="H117" s="19"/>
      <c r="I117" s="19"/>
      <c r="J117" s="19"/>
      <c r="K117" s="19"/>
      <c r="L117" s="19"/>
      <c r="M117" s="19"/>
      <c r="N117" s="19"/>
      <c r="O117" s="19"/>
    </row>
    <row r="118" spans="2:15" s="76" customFormat="1">
      <c r="B118" s="86"/>
      <c r="D118" s="81"/>
      <c r="E118" s="22"/>
      <c r="F118" s="18"/>
      <c r="G118" s="6"/>
      <c r="H118" s="19"/>
      <c r="I118" s="19"/>
      <c r="J118" s="19"/>
      <c r="K118" s="19"/>
      <c r="L118" s="19"/>
      <c r="M118" s="19"/>
      <c r="N118" s="19"/>
      <c r="O118" s="19"/>
    </row>
    <row r="119" spans="2:15" s="76" customFormat="1">
      <c r="B119" s="86"/>
      <c r="D119" s="81"/>
      <c r="E119" s="22"/>
      <c r="F119" s="18"/>
      <c r="G119" s="6"/>
      <c r="H119" s="19"/>
      <c r="I119" s="19"/>
      <c r="J119" s="19"/>
      <c r="K119" s="19"/>
      <c r="L119" s="19"/>
      <c r="M119" s="19"/>
      <c r="N119" s="19"/>
      <c r="O119" s="19"/>
    </row>
    <row r="120" spans="2:15" s="76" customFormat="1">
      <c r="B120" s="86"/>
      <c r="D120" s="81"/>
      <c r="E120" s="22"/>
      <c r="F120" s="18"/>
      <c r="G120" s="6"/>
      <c r="H120" s="19"/>
      <c r="I120" s="19"/>
      <c r="J120" s="19"/>
      <c r="K120" s="19"/>
      <c r="L120" s="19"/>
      <c r="M120" s="19"/>
      <c r="N120" s="19"/>
      <c r="O120" s="19"/>
    </row>
    <row r="121" spans="2:15" s="76" customFormat="1">
      <c r="B121" s="86"/>
      <c r="D121" s="81"/>
      <c r="E121" s="22"/>
      <c r="F121" s="18"/>
      <c r="G121" s="6"/>
      <c r="H121" s="19"/>
      <c r="I121" s="19"/>
      <c r="J121" s="19"/>
      <c r="K121" s="19"/>
      <c r="L121" s="19"/>
      <c r="M121" s="19"/>
      <c r="N121" s="19"/>
      <c r="O121" s="19"/>
    </row>
    <row r="122" spans="2:15" s="76" customFormat="1">
      <c r="B122" s="86"/>
      <c r="D122" s="81"/>
      <c r="E122" s="22"/>
      <c r="F122" s="18"/>
      <c r="G122" s="6"/>
      <c r="H122" s="19"/>
      <c r="I122" s="19"/>
      <c r="J122" s="19"/>
      <c r="K122" s="19"/>
      <c r="L122" s="19"/>
      <c r="M122" s="19"/>
      <c r="N122" s="19"/>
      <c r="O122" s="19"/>
    </row>
    <row r="123" spans="2:15" s="76" customFormat="1">
      <c r="B123" s="86"/>
      <c r="D123" s="81"/>
      <c r="E123" s="22"/>
      <c r="F123" s="18"/>
      <c r="G123" s="6"/>
      <c r="H123" s="19"/>
      <c r="I123" s="19"/>
      <c r="J123" s="19"/>
      <c r="K123" s="19"/>
      <c r="L123" s="19"/>
      <c r="M123" s="19"/>
      <c r="N123" s="19"/>
      <c r="O123" s="19"/>
    </row>
    <row r="124" spans="2:15" s="76" customFormat="1">
      <c r="B124" s="86"/>
      <c r="D124" s="81"/>
      <c r="E124" s="22"/>
      <c r="F124" s="18"/>
      <c r="G124" s="6"/>
      <c r="H124" s="19"/>
      <c r="I124" s="19"/>
      <c r="J124" s="19"/>
      <c r="K124" s="19"/>
      <c r="L124" s="19"/>
      <c r="M124" s="19"/>
      <c r="N124" s="19"/>
      <c r="O124" s="19"/>
    </row>
    <row r="125" spans="2:15" s="76" customFormat="1">
      <c r="B125" s="86"/>
      <c r="D125" s="81"/>
      <c r="E125" s="22"/>
      <c r="F125" s="18"/>
      <c r="G125" s="6"/>
      <c r="H125" s="19"/>
      <c r="I125" s="19"/>
      <c r="J125" s="19"/>
      <c r="K125" s="19"/>
      <c r="L125" s="19"/>
      <c r="M125" s="19"/>
      <c r="N125" s="19"/>
      <c r="O125" s="19"/>
    </row>
    <row r="126" spans="2:15" s="76" customFormat="1">
      <c r="B126" s="86"/>
      <c r="D126" s="81"/>
      <c r="E126" s="22"/>
      <c r="F126" s="18"/>
      <c r="G126" s="6"/>
      <c r="H126" s="19"/>
      <c r="I126" s="19"/>
      <c r="J126" s="19"/>
      <c r="K126" s="19"/>
      <c r="L126" s="19"/>
      <c r="M126" s="19"/>
      <c r="N126" s="19"/>
      <c r="O126" s="19"/>
    </row>
    <row r="127" spans="2:15" s="76" customFormat="1">
      <c r="B127" s="86"/>
      <c r="D127" s="81"/>
      <c r="E127" s="22"/>
      <c r="F127" s="18"/>
      <c r="G127" s="6"/>
      <c r="H127" s="19"/>
      <c r="I127" s="19"/>
      <c r="J127" s="19"/>
      <c r="K127" s="19"/>
      <c r="L127" s="19"/>
      <c r="M127" s="19"/>
      <c r="N127" s="19"/>
      <c r="O127" s="19"/>
    </row>
    <row r="128" spans="2:15" s="76" customFormat="1">
      <c r="B128" s="86"/>
      <c r="D128" s="81"/>
      <c r="E128" s="22"/>
      <c r="F128" s="18"/>
      <c r="G128" s="6"/>
      <c r="H128" s="19"/>
      <c r="I128" s="19"/>
      <c r="J128" s="19"/>
      <c r="K128" s="19"/>
      <c r="L128" s="19"/>
      <c r="M128" s="19"/>
      <c r="N128" s="19"/>
      <c r="O128" s="19"/>
    </row>
    <row r="129" spans="2:15" s="76" customFormat="1">
      <c r="B129" s="86"/>
      <c r="D129" s="81"/>
      <c r="E129" s="22"/>
      <c r="F129" s="18"/>
      <c r="G129" s="6"/>
      <c r="H129" s="19"/>
      <c r="I129" s="19"/>
      <c r="J129" s="19"/>
      <c r="K129" s="19"/>
      <c r="L129" s="19"/>
      <c r="M129" s="19"/>
      <c r="N129" s="19"/>
      <c r="O129" s="19"/>
    </row>
    <row r="130" spans="2:15" s="76" customFormat="1">
      <c r="B130" s="86"/>
      <c r="D130" s="81"/>
      <c r="E130" s="22"/>
      <c r="F130" s="18"/>
      <c r="G130" s="6"/>
      <c r="H130" s="19"/>
      <c r="I130" s="19"/>
      <c r="J130" s="19"/>
      <c r="K130" s="19"/>
      <c r="L130" s="19"/>
      <c r="M130" s="19"/>
      <c r="N130" s="19"/>
      <c r="O130" s="19"/>
    </row>
    <row r="131" spans="2:15" s="76" customFormat="1">
      <c r="B131" s="86"/>
      <c r="D131" s="81"/>
      <c r="E131" s="22"/>
      <c r="F131" s="18"/>
      <c r="G131" s="6"/>
      <c r="H131" s="19"/>
      <c r="I131" s="19"/>
      <c r="J131" s="19"/>
      <c r="K131" s="19"/>
      <c r="L131" s="19"/>
      <c r="M131" s="19"/>
      <c r="N131" s="19"/>
      <c r="O131" s="19"/>
    </row>
    <row r="132" spans="2:15" s="76" customFormat="1">
      <c r="B132" s="86"/>
      <c r="D132" s="81"/>
      <c r="E132" s="22"/>
      <c r="F132" s="18"/>
      <c r="G132" s="6"/>
      <c r="H132" s="19"/>
      <c r="I132" s="19"/>
      <c r="J132" s="19"/>
      <c r="K132" s="19"/>
      <c r="L132" s="19"/>
      <c r="M132" s="19"/>
      <c r="N132" s="19"/>
      <c r="O132" s="19"/>
    </row>
    <row r="133" spans="2:15" s="76" customFormat="1">
      <c r="B133" s="86"/>
      <c r="D133" s="81"/>
      <c r="E133" s="22"/>
      <c r="F133" s="18"/>
      <c r="G133" s="6"/>
      <c r="H133" s="19"/>
      <c r="I133" s="19"/>
      <c r="J133" s="19"/>
      <c r="K133" s="19"/>
      <c r="L133" s="19"/>
      <c r="M133" s="19"/>
      <c r="N133" s="19"/>
      <c r="O133" s="19"/>
    </row>
    <row r="134" spans="2:15" s="76" customFormat="1">
      <c r="B134" s="86"/>
      <c r="D134" s="81"/>
      <c r="E134" s="22"/>
      <c r="F134" s="18"/>
      <c r="G134" s="6"/>
      <c r="H134" s="19"/>
      <c r="I134" s="19"/>
      <c r="J134" s="19"/>
      <c r="K134" s="19"/>
      <c r="L134" s="19"/>
      <c r="M134" s="19"/>
      <c r="N134" s="19"/>
      <c r="O134" s="19"/>
    </row>
    <row r="135" spans="2:15" s="76" customFormat="1">
      <c r="B135" s="86"/>
      <c r="D135" s="81"/>
      <c r="E135" s="22"/>
      <c r="F135" s="18"/>
      <c r="G135" s="6"/>
      <c r="H135" s="19"/>
      <c r="I135" s="19"/>
      <c r="J135" s="19"/>
      <c r="K135" s="19"/>
      <c r="L135" s="19"/>
      <c r="M135" s="19"/>
      <c r="N135" s="19"/>
      <c r="O135" s="19"/>
    </row>
    <row r="136" spans="2:15" s="76" customFormat="1">
      <c r="B136" s="86"/>
      <c r="D136" s="81"/>
      <c r="E136" s="22"/>
      <c r="F136" s="18"/>
      <c r="G136" s="6"/>
      <c r="H136" s="19"/>
      <c r="I136" s="19"/>
      <c r="J136" s="19"/>
      <c r="K136" s="19"/>
      <c r="L136" s="19"/>
      <c r="M136" s="19"/>
      <c r="N136" s="19"/>
      <c r="O136" s="19"/>
    </row>
    <row r="137" spans="2:15" s="76" customFormat="1">
      <c r="B137" s="86"/>
      <c r="D137" s="81"/>
      <c r="E137" s="22"/>
      <c r="F137" s="18"/>
      <c r="G137" s="6"/>
      <c r="H137" s="19"/>
      <c r="I137" s="19"/>
      <c r="J137" s="19"/>
      <c r="K137" s="19"/>
      <c r="L137" s="19"/>
      <c r="M137" s="19"/>
      <c r="N137" s="19"/>
      <c r="O137" s="19"/>
    </row>
    <row r="138" spans="2:15" s="76" customFormat="1">
      <c r="B138" s="86"/>
      <c r="D138" s="81"/>
      <c r="E138" s="22"/>
      <c r="F138" s="18"/>
      <c r="G138" s="6"/>
      <c r="H138" s="19"/>
      <c r="I138" s="19"/>
      <c r="J138" s="19"/>
      <c r="K138" s="19"/>
      <c r="L138" s="19"/>
      <c r="M138" s="19"/>
      <c r="N138" s="19"/>
      <c r="O138" s="19"/>
    </row>
    <row r="139" spans="2:15" s="76" customFormat="1">
      <c r="B139" s="86"/>
      <c r="D139" s="81"/>
      <c r="E139" s="22"/>
      <c r="F139" s="18"/>
      <c r="G139" s="6"/>
      <c r="H139" s="19"/>
      <c r="I139" s="19"/>
      <c r="J139" s="19"/>
      <c r="K139" s="19"/>
      <c r="L139" s="19"/>
      <c r="M139" s="19"/>
      <c r="N139" s="19"/>
      <c r="O139" s="19"/>
    </row>
    <row r="140" spans="2:15" s="76" customFormat="1">
      <c r="B140" s="86"/>
      <c r="D140" s="81"/>
      <c r="E140" s="22"/>
      <c r="F140" s="18"/>
      <c r="G140" s="6"/>
      <c r="H140" s="19"/>
      <c r="I140" s="19"/>
      <c r="J140" s="19"/>
      <c r="K140" s="19"/>
      <c r="L140" s="19"/>
      <c r="M140" s="19"/>
      <c r="N140" s="19"/>
      <c r="O140" s="19"/>
    </row>
    <row r="141" spans="2:15" s="76" customFormat="1">
      <c r="B141" s="86"/>
      <c r="D141" s="81"/>
      <c r="E141" s="22"/>
      <c r="F141" s="18"/>
      <c r="G141" s="6"/>
      <c r="H141" s="19"/>
      <c r="I141" s="19"/>
      <c r="J141" s="19"/>
      <c r="K141" s="19"/>
      <c r="L141" s="19"/>
      <c r="M141" s="19"/>
      <c r="N141" s="19"/>
      <c r="O141" s="19"/>
    </row>
    <row r="142" spans="2:15" s="76" customFormat="1">
      <c r="B142" s="86"/>
      <c r="D142" s="81"/>
      <c r="E142" s="22"/>
      <c r="F142" s="18"/>
      <c r="G142" s="6"/>
      <c r="H142" s="19"/>
      <c r="I142" s="19"/>
      <c r="J142" s="19"/>
      <c r="K142" s="19"/>
      <c r="L142" s="19"/>
      <c r="M142" s="19"/>
      <c r="N142" s="19"/>
      <c r="O142" s="19"/>
    </row>
    <row r="143" spans="2:15" s="76" customFormat="1">
      <c r="B143" s="86"/>
      <c r="D143" s="81"/>
      <c r="E143" s="22"/>
      <c r="F143" s="18"/>
      <c r="G143" s="6"/>
      <c r="H143" s="19"/>
      <c r="I143" s="19"/>
      <c r="J143" s="19"/>
      <c r="K143" s="19"/>
      <c r="L143" s="19"/>
      <c r="M143" s="19"/>
      <c r="N143" s="19"/>
      <c r="O143" s="19"/>
    </row>
    <row r="144" spans="2:15" s="76" customFormat="1">
      <c r="B144" s="86"/>
      <c r="D144" s="81"/>
      <c r="E144" s="22"/>
      <c r="F144" s="18"/>
      <c r="G144" s="6"/>
      <c r="H144" s="19"/>
      <c r="I144" s="19"/>
      <c r="J144" s="19"/>
      <c r="K144" s="19"/>
      <c r="L144" s="19"/>
      <c r="M144" s="19"/>
      <c r="N144" s="19"/>
      <c r="O144" s="19"/>
    </row>
    <row r="145" spans="2:15" s="76" customFormat="1">
      <c r="B145" s="86"/>
      <c r="D145" s="81"/>
      <c r="E145" s="22"/>
      <c r="F145" s="18"/>
      <c r="G145" s="6"/>
      <c r="H145" s="19"/>
      <c r="I145" s="19"/>
      <c r="J145" s="19"/>
      <c r="K145" s="19"/>
      <c r="L145" s="19"/>
      <c r="M145" s="19"/>
      <c r="N145" s="19"/>
      <c r="O145" s="19"/>
    </row>
    <row r="146" spans="2:15" s="76" customFormat="1">
      <c r="B146" s="86"/>
      <c r="D146" s="81"/>
      <c r="E146" s="22"/>
      <c r="F146" s="18"/>
      <c r="G146" s="6"/>
      <c r="H146" s="19"/>
      <c r="I146" s="19"/>
      <c r="J146" s="19"/>
      <c r="K146" s="19"/>
      <c r="L146" s="19"/>
      <c r="M146" s="19"/>
      <c r="N146" s="19"/>
      <c r="O146" s="19"/>
    </row>
    <row r="147" spans="2:15" s="76" customFormat="1">
      <c r="B147" s="86"/>
      <c r="D147" s="81"/>
      <c r="E147" s="22"/>
      <c r="F147" s="18"/>
      <c r="G147" s="6"/>
      <c r="H147" s="19"/>
      <c r="I147" s="19"/>
      <c r="J147" s="19"/>
      <c r="K147" s="19"/>
      <c r="L147" s="19"/>
      <c r="M147" s="19"/>
      <c r="N147" s="19"/>
      <c r="O147" s="19"/>
    </row>
    <row r="148" spans="2:15" s="76" customFormat="1">
      <c r="B148" s="86"/>
      <c r="D148" s="81"/>
      <c r="E148" s="22"/>
      <c r="F148" s="18"/>
      <c r="G148" s="6"/>
      <c r="H148" s="19"/>
      <c r="I148" s="19"/>
      <c r="J148" s="19"/>
      <c r="K148" s="19"/>
      <c r="L148" s="19"/>
      <c r="M148" s="19"/>
      <c r="N148" s="19"/>
      <c r="O148" s="19"/>
    </row>
    <row r="149" spans="2:15" s="76" customFormat="1">
      <c r="B149" s="86"/>
      <c r="D149" s="81"/>
      <c r="E149" s="22"/>
      <c r="F149" s="18"/>
      <c r="G149" s="6"/>
      <c r="H149" s="19"/>
      <c r="I149" s="19"/>
      <c r="J149" s="19"/>
      <c r="K149" s="19"/>
      <c r="L149" s="19"/>
      <c r="M149" s="19"/>
      <c r="N149" s="19"/>
      <c r="O149" s="19"/>
    </row>
    <row r="150" spans="2:15" s="76" customFormat="1">
      <c r="B150" s="86"/>
      <c r="D150" s="81"/>
      <c r="E150" s="22"/>
      <c r="F150" s="18"/>
      <c r="G150" s="6"/>
      <c r="H150" s="19"/>
      <c r="I150" s="19"/>
      <c r="J150" s="19"/>
      <c r="K150" s="19"/>
      <c r="L150" s="19"/>
      <c r="M150" s="19"/>
      <c r="N150" s="19"/>
      <c r="O150" s="19"/>
    </row>
    <row r="151" spans="2:15" s="76" customFormat="1">
      <c r="B151" s="86"/>
      <c r="D151" s="81"/>
      <c r="E151" s="22"/>
      <c r="F151" s="18"/>
      <c r="G151" s="6"/>
      <c r="H151" s="19"/>
      <c r="I151" s="19"/>
      <c r="J151" s="19"/>
      <c r="K151" s="19"/>
      <c r="L151" s="19"/>
      <c r="M151" s="19"/>
      <c r="N151" s="19"/>
      <c r="O151" s="19"/>
    </row>
    <row r="152" spans="2:15" s="76" customFormat="1">
      <c r="B152" s="86"/>
      <c r="D152" s="81"/>
      <c r="E152" s="22"/>
      <c r="F152" s="18"/>
      <c r="G152" s="6"/>
      <c r="H152" s="19"/>
      <c r="I152" s="19"/>
      <c r="J152" s="19"/>
      <c r="K152" s="19"/>
      <c r="L152" s="19"/>
      <c r="M152" s="19"/>
      <c r="N152" s="19"/>
      <c r="O152" s="19"/>
    </row>
    <row r="153" spans="2:15" s="76" customFormat="1">
      <c r="B153" s="86"/>
      <c r="D153" s="81"/>
      <c r="E153" s="22"/>
      <c r="F153" s="18"/>
      <c r="G153" s="6"/>
      <c r="H153" s="19"/>
      <c r="I153" s="19"/>
      <c r="J153" s="19"/>
      <c r="K153" s="19"/>
      <c r="L153" s="19"/>
      <c r="M153" s="19"/>
      <c r="N153" s="19"/>
      <c r="O153" s="19"/>
    </row>
    <row r="154" spans="2:15" s="76" customFormat="1">
      <c r="B154" s="86"/>
      <c r="D154" s="81"/>
      <c r="E154" s="22"/>
      <c r="F154" s="18"/>
      <c r="G154" s="6"/>
      <c r="H154" s="19"/>
      <c r="I154" s="19"/>
      <c r="J154" s="19"/>
      <c r="K154" s="19"/>
      <c r="L154" s="19"/>
      <c r="M154" s="19"/>
      <c r="N154" s="19"/>
      <c r="O154" s="19"/>
    </row>
    <row r="155" spans="2:15" s="76" customFormat="1">
      <c r="B155" s="86"/>
      <c r="D155" s="81"/>
      <c r="E155" s="22"/>
      <c r="F155" s="18"/>
      <c r="G155" s="6"/>
      <c r="H155" s="19"/>
      <c r="I155" s="19"/>
      <c r="J155" s="19"/>
      <c r="K155" s="19"/>
      <c r="L155" s="19"/>
      <c r="M155" s="19"/>
      <c r="N155" s="19"/>
      <c r="O155" s="19"/>
    </row>
    <row r="156" spans="2:15" s="76" customFormat="1">
      <c r="B156" s="86"/>
      <c r="D156" s="81"/>
      <c r="E156" s="22"/>
      <c r="F156" s="18"/>
      <c r="G156" s="6"/>
      <c r="H156" s="19"/>
      <c r="I156" s="19"/>
      <c r="J156" s="19"/>
      <c r="K156" s="19"/>
      <c r="L156" s="19"/>
      <c r="M156" s="19"/>
      <c r="N156" s="19"/>
      <c r="O156" s="19"/>
    </row>
    <row r="157" spans="2:15" s="76" customFormat="1">
      <c r="B157" s="86"/>
      <c r="D157" s="81"/>
      <c r="E157" s="22"/>
      <c r="F157" s="18"/>
      <c r="G157" s="6"/>
      <c r="H157" s="19"/>
      <c r="I157" s="19"/>
      <c r="J157" s="19"/>
      <c r="K157" s="19"/>
      <c r="L157" s="19"/>
      <c r="M157" s="19"/>
      <c r="N157" s="19"/>
      <c r="O157" s="19"/>
    </row>
    <row r="158" spans="2:15" s="76" customFormat="1">
      <c r="B158" s="86"/>
      <c r="D158" s="81"/>
      <c r="E158" s="22"/>
      <c r="F158" s="18"/>
      <c r="G158" s="6"/>
      <c r="H158" s="19"/>
      <c r="I158" s="19"/>
      <c r="J158" s="19"/>
      <c r="K158" s="19"/>
      <c r="L158" s="19"/>
      <c r="M158" s="19"/>
      <c r="N158" s="19"/>
      <c r="O158" s="19"/>
    </row>
  </sheetData>
  <sheetProtection selectLockedCells="1" selectUnlockedCells="1"/>
  <mergeCells count="1">
    <mergeCell ref="A6:E6"/>
  </mergeCells>
  <conditionalFormatting sqref="D70">
    <cfRule type="expression" dxfId="22" priority="7" stopIfTrue="1">
      <formula>#REF!&lt;&gt;0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r:id="rId1"/>
  <headerFooter alignWithMargins="0">
    <oddFooter>&amp;L&amp;A&amp;RPágina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8"/>
  <sheetViews>
    <sheetView view="pageBreakPreview" topLeftCell="A58" zoomScale="85" zoomScaleNormal="100" zoomScaleSheetLayoutView="85" workbookViewId="0">
      <selection activeCell="D21" sqref="D21"/>
    </sheetView>
  </sheetViews>
  <sheetFormatPr defaultRowHeight="12.75"/>
  <cols>
    <col min="1" max="1" width="5.85546875" style="76" customWidth="1"/>
    <col min="2" max="2" width="9.28515625" style="56" customWidth="1"/>
    <col min="3" max="3" width="9.140625" style="76" customWidth="1"/>
    <col min="4" max="4" width="67.42578125" style="87" customWidth="1"/>
    <col min="5" max="5" width="8.85546875" style="76" customWidth="1"/>
    <col min="6" max="6" width="9" style="81" customWidth="1"/>
    <col min="7" max="8" width="8.42578125" style="22" customWidth="1"/>
    <col min="9" max="9" width="12.5703125" style="23" customWidth="1"/>
    <col min="10" max="10" width="9.140625" style="5"/>
    <col min="11" max="11" width="9.140625" style="6"/>
    <col min="12" max="12" width="8.5703125" style="8" customWidth="1"/>
    <col min="13" max="13" width="30.7109375" style="8" customWidth="1"/>
    <col min="14" max="16384" width="9.140625" style="8"/>
  </cols>
  <sheetData>
    <row r="1" spans="1:11" s="292" customFormat="1">
      <c r="A1" s="286"/>
      <c r="B1" s="286"/>
      <c r="C1" s="286"/>
      <c r="D1" s="287"/>
      <c r="E1" s="288"/>
      <c r="F1" s="289"/>
      <c r="G1" s="290"/>
      <c r="H1" s="291"/>
    </row>
    <row r="2" spans="1:11" s="292" customFormat="1">
      <c r="A2" s="293" t="s">
        <v>165</v>
      </c>
      <c r="B2" s="294"/>
      <c r="C2" s="294"/>
      <c r="D2" s="295"/>
      <c r="E2" s="296"/>
      <c r="F2" s="297"/>
      <c r="G2" s="298"/>
      <c r="H2" s="299"/>
    </row>
    <row r="3" spans="1:11" s="292" customFormat="1">
      <c r="A3" s="293" t="s">
        <v>172</v>
      </c>
      <c r="B3" s="294"/>
      <c r="C3" s="294"/>
      <c r="D3" s="300"/>
      <c r="E3" s="296"/>
      <c r="F3" s="297"/>
      <c r="G3" s="298"/>
      <c r="H3" s="299"/>
    </row>
    <row r="4" spans="1:11" s="292" customFormat="1">
      <c r="A4" s="293" t="s">
        <v>166</v>
      </c>
      <c r="B4" s="294"/>
      <c r="C4" s="294"/>
      <c r="D4" s="300"/>
      <c r="E4" s="288"/>
      <c r="F4" s="297"/>
      <c r="G4" s="298"/>
      <c r="H4" s="299"/>
    </row>
    <row r="5" spans="1:11" s="292" customFormat="1">
      <c r="A5" s="398" t="str">
        <f>'Planilha salao multiplouso'!A5</f>
        <v>Intervençao  - Implantaçao e Modernizaçao de Infraestrutura Esportiva</v>
      </c>
      <c r="B5" s="301"/>
      <c r="C5" s="301"/>
      <c r="D5" s="300"/>
      <c r="E5" s="301"/>
      <c r="F5" s="297"/>
      <c r="G5" s="298"/>
      <c r="H5" s="299"/>
    </row>
    <row r="6" spans="1:11" s="292" customFormat="1">
      <c r="A6" s="319" t="s">
        <v>174</v>
      </c>
      <c r="B6" s="301"/>
      <c r="C6" s="301"/>
      <c r="D6" s="300"/>
      <c r="E6" s="301"/>
      <c r="F6" s="297"/>
      <c r="G6" s="298"/>
      <c r="H6" s="299"/>
    </row>
    <row r="7" spans="1:11" s="292" customFormat="1">
      <c r="A7" s="319" t="s">
        <v>354</v>
      </c>
      <c r="B7" s="301"/>
      <c r="C7" s="301"/>
      <c r="D7" s="300"/>
      <c r="E7" s="301"/>
      <c r="F7" s="297"/>
      <c r="G7" s="298"/>
      <c r="H7" s="299"/>
    </row>
    <row r="8" spans="1:11" s="292" customFormat="1" ht="15.75">
      <c r="A8" s="502" t="s">
        <v>39</v>
      </c>
      <c r="B8" s="502"/>
      <c r="C8" s="502"/>
      <c r="D8" s="502"/>
      <c r="E8" s="502"/>
      <c r="F8" s="502"/>
      <c r="G8" s="502"/>
      <c r="H8" s="502"/>
    </row>
    <row r="9" spans="1:11" s="318" customFormat="1">
      <c r="A9" s="314"/>
      <c r="B9" s="314"/>
      <c r="C9" s="314"/>
      <c r="D9" s="315"/>
      <c r="E9" s="314"/>
      <c r="F9" s="316"/>
      <c r="G9" s="317"/>
      <c r="H9" s="314"/>
    </row>
    <row r="10" spans="1:11" s="9" customFormat="1" ht="38.25">
      <c r="A10" s="88" t="s">
        <v>40</v>
      </c>
      <c r="B10" s="89" t="s">
        <v>41</v>
      </c>
      <c r="C10" s="88" t="s">
        <v>42</v>
      </c>
      <c r="D10" s="90" t="s">
        <v>43</v>
      </c>
      <c r="E10" s="88" t="s">
        <v>11</v>
      </c>
      <c r="F10" s="91" t="s">
        <v>1</v>
      </c>
      <c r="G10" s="88" t="s">
        <v>141</v>
      </c>
      <c r="H10" s="88" t="s">
        <v>142</v>
      </c>
      <c r="I10" s="88" t="s">
        <v>144</v>
      </c>
      <c r="K10" s="10"/>
    </row>
    <row r="11" spans="1:11">
      <c r="A11" s="27">
        <v>1</v>
      </c>
      <c r="B11" s="28"/>
      <c r="C11" s="27"/>
      <c r="D11" s="25" t="s">
        <v>3</v>
      </c>
      <c r="E11" s="29"/>
      <c r="F11" s="30"/>
      <c r="G11" s="31"/>
      <c r="H11" s="31"/>
      <c r="I11" s="32"/>
    </row>
    <row r="12" spans="1:11">
      <c r="A12" s="3" t="s">
        <v>4</v>
      </c>
      <c r="B12" s="33" t="str">
        <f>'[2]Plan Tron'!B8</f>
        <v>011711</v>
      </c>
      <c r="C12" s="279" t="str">
        <f>'[2]Plan Tron'!C8</f>
        <v>CPOS</v>
      </c>
      <c r="D12" s="280" t="str">
        <f>UPPER('[2]Plan Tron'!D8)</f>
        <v>PROJETO EXECUTIVO DE INSTALAÇÕES ELÉTRICAS EM FORMATO A1</v>
      </c>
      <c r="E12" s="279" t="str">
        <f>'[2]Plan Tron'!F8</f>
        <v>UN.</v>
      </c>
      <c r="F12" s="4">
        <f>'[1]Quant Vest'!$D$8</f>
        <v>1</v>
      </c>
      <c r="G12" s="34">
        <f>'[2]Plan Tron'!J8</f>
        <v>1279.1300000000001</v>
      </c>
      <c r="H12" s="34">
        <f>G12*(1+$E$179)</f>
        <v>1651.014819652233</v>
      </c>
      <c r="I12" s="35">
        <f>ROUND(H12*F12,2)</f>
        <v>1651.01</v>
      </c>
    </row>
    <row r="13" spans="1:11" s="5" customFormat="1" ht="25.5">
      <c r="A13" s="3" t="s">
        <v>6</v>
      </c>
      <c r="B13" s="33" t="str">
        <f>'[2]Plan Tron'!B12</f>
        <v>74077/002</v>
      </c>
      <c r="C13" s="279" t="str">
        <f>'[2]Plan Tron'!C12</f>
        <v>SINAPI</v>
      </c>
      <c r="D13" s="280" t="str">
        <f>UPPER('[2]Plan Tron'!D12)</f>
        <v>LOCACAO CONVENCIONAL DE OBRA, ATRAVÉS DE GABARITO DE TABUAS CORRIDAS PONTALETADAS, COM REAPROVEITAMENTO DE 10 VEZES.</v>
      </c>
      <c r="E13" s="279" t="str">
        <f>'[2]Plan Tron'!F12</f>
        <v>M²</v>
      </c>
      <c r="F13" s="4">
        <f>'[1]Quant Vest'!$D$11</f>
        <v>77.400000000000006</v>
      </c>
      <c r="G13" s="34">
        <f>'[2]Plan Tron'!J12</f>
        <v>4.1100000000000003</v>
      </c>
      <c r="H13" s="34">
        <f>G13*(1+$E$179)</f>
        <v>5.3049110792262537</v>
      </c>
      <c r="I13" s="35">
        <f t="shared" ref="I13:I55" si="0">ROUND(H13*F13,2)</f>
        <v>410.6</v>
      </c>
      <c r="K13" s="6"/>
    </row>
    <row r="14" spans="1:11" s="5" customFormat="1">
      <c r="A14" s="3" t="s">
        <v>7</v>
      </c>
      <c r="B14" s="33" t="str">
        <f>'[2]Plan Tron'!B16</f>
        <v>73948/016</v>
      </c>
      <c r="C14" s="279" t="str">
        <f>'[2]Plan Tron'!C16</f>
        <v>SINAPI</v>
      </c>
      <c r="D14" s="280" t="str">
        <f>UPPER('[2]Plan Tron'!D16)</f>
        <v xml:space="preserve">LIMPEZA MANUAL DO TERRENO (C/ RASPAGEM SUPERFICIAL) </v>
      </c>
      <c r="E14" s="279" t="str">
        <f>'[2]Plan Tron'!F16</f>
        <v>M²</v>
      </c>
      <c r="F14" s="4">
        <f>'[1]Quant Vest'!$D$12</f>
        <v>77.400000000000006</v>
      </c>
      <c r="G14" s="34">
        <f>'[2]Plan Tron'!J16</f>
        <v>4.13</v>
      </c>
      <c r="H14" s="34">
        <f>G14*(1+$E$179)</f>
        <v>5.3307257316799088</v>
      </c>
      <c r="I14" s="35">
        <f t="shared" si="0"/>
        <v>412.6</v>
      </c>
      <c r="K14" s="6"/>
    </row>
    <row r="15" spans="1:11" s="5" customFormat="1">
      <c r="A15" s="3" t="s">
        <v>8</v>
      </c>
      <c r="B15" s="33" t="str">
        <f>'[2]Plan Tron'!B20</f>
        <v>88036</v>
      </c>
      <c r="C15" s="279" t="str">
        <f>'[2]Plan Tron'!C20</f>
        <v>SINAPI</v>
      </c>
      <c r="D15" s="280" t="str">
        <f>UPPER('[2]Plan Tron'!D20)</f>
        <v>TRANSPORTE HORIZONTAL, MASSA/GRANEL, JERICA 90L, 30M. AF_06/2014</v>
      </c>
      <c r="E15" s="279" t="str">
        <f>'[2]Plan Tron'!F20</f>
        <v>M³</v>
      </c>
      <c r="F15" s="4">
        <f>'[1]Quant Vest'!$D$13</f>
        <v>8.9009999999999998</v>
      </c>
      <c r="G15" s="34">
        <f>'[2]Plan Tron'!J20</f>
        <v>28.69</v>
      </c>
      <c r="H15" s="34">
        <f>G15*(1+$E$179)</f>
        <v>37.031118944769148</v>
      </c>
      <c r="I15" s="35">
        <f t="shared" si="0"/>
        <v>329.61</v>
      </c>
      <c r="K15" s="6"/>
    </row>
    <row r="16" spans="1:11" s="5" customFormat="1">
      <c r="A16" s="20"/>
      <c r="B16" s="36"/>
      <c r="C16" s="20"/>
      <c r="D16" s="16" t="s">
        <v>44</v>
      </c>
      <c r="E16" s="17">
        <f>A11</f>
        <v>1</v>
      </c>
      <c r="F16" s="4"/>
      <c r="G16" s="37"/>
      <c r="H16" s="37"/>
      <c r="I16" s="38">
        <f>SUM(I12:I15)</f>
        <v>2803.82</v>
      </c>
      <c r="K16" s="15"/>
    </row>
    <row r="17" spans="1:11" s="5" customFormat="1">
      <c r="A17" s="21"/>
      <c r="B17" s="82"/>
      <c r="C17" s="21"/>
      <c r="D17" s="83"/>
      <c r="E17" s="21"/>
      <c r="F17" s="7"/>
      <c r="G17" s="39"/>
      <c r="H17" s="39"/>
      <c r="I17" s="40"/>
      <c r="K17" s="15"/>
    </row>
    <row r="18" spans="1:11" s="5" customFormat="1">
      <c r="A18" s="14">
        <v>2</v>
      </c>
      <c r="B18" s="43"/>
      <c r="C18" s="281"/>
      <c r="D18" s="282" t="str">
        <f>UPPER('[2]Plan Tron'!D31)</f>
        <v>INFRA ESTRUTURA</v>
      </c>
      <c r="E18" s="281"/>
      <c r="F18" s="283"/>
      <c r="G18" s="44"/>
      <c r="H18" s="44"/>
      <c r="I18" s="45"/>
      <c r="K18" s="15"/>
    </row>
    <row r="19" spans="1:11" s="5" customFormat="1" ht="38.25">
      <c r="A19" s="3" t="s">
        <v>12</v>
      </c>
      <c r="B19" s="33" t="str">
        <f>'[2]Plan Tron'!B32</f>
        <v>90877</v>
      </c>
      <c r="C19" s="279" t="str">
        <f>'[2]Plan Tron'!C32</f>
        <v>SINAPI</v>
      </c>
      <c r="D19" s="280" t="str">
        <f>UPPER('[2]Plan Tron'!D32)</f>
        <v>ESTACA ESCAVADA MECANICAMENTE, SEM FLUIDO ESTABILIZANTE, COM 25 CM DE DIÂMETRO, ATÉ 9 M DE COMPRIMENTO, CONCRETO LANÇADO POR CAMINHÃO BETONEIRA (EXCLUSIVE MOBILIZAÇÃO E DESMOBILIZAÇÃO). AF_02/2015</v>
      </c>
      <c r="E19" s="279" t="str">
        <f>'[2]Plan Tron'!F32</f>
        <v>M</v>
      </c>
      <c r="F19" s="4">
        <f>'[1]Quant Vest'!$D$17</f>
        <v>100</v>
      </c>
      <c r="G19" s="34">
        <f>'[2]Plan Tron'!J32</f>
        <v>38.69</v>
      </c>
      <c r="H19" s="34">
        <f t="shared" ref="H19:H30" si="1">G19*(1+$E$179)</f>
        <v>49.93844517159701</v>
      </c>
      <c r="I19" s="35">
        <f t="shared" si="0"/>
        <v>4993.84</v>
      </c>
      <c r="K19" s="15"/>
    </row>
    <row r="20" spans="1:11" s="5" customFormat="1" ht="15.75" customHeight="1">
      <c r="A20" s="3" t="s">
        <v>175</v>
      </c>
      <c r="B20" s="33" t="str">
        <f>'[2]Plan Tron'!B33</f>
        <v>93358</v>
      </c>
      <c r="C20" s="279" t="str">
        <f>'[2]Plan Tron'!C33</f>
        <v>SINAPI</v>
      </c>
      <c r="D20" s="280" t="str">
        <f>UPPER('[2]Plan Tron'!D33)</f>
        <v>ESCAVAÇÃO MANUAL DE VALAS. AF_03/2016</v>
      </c>
      <c r="E20" s="279" t="str">
        <f>'[2]Plan Tron'!F33</f>
        <v>M³</v>
      </c>
      <c r="F20" s="4">
        <f>'[1]Quant Vest'!$D$18</f>
        <v>19.057500000000001</v>
      </c>
      <c r="G20" s="34">
        <f>'[2]Plan Tron'!J33</f>
        <v>65.430000000000007</v>
      </c>
      <c r="H20" s="34">
        <f t="shared" si="1"/>
        <v>84.45263550213474</v>
      </c>
      <c r="I20" s="35">
        <f t="shared" si="0"/>
        <v>1609.46</v>
      </c>
      <c r="K20" s="15"/>
    </row>
    <row r="21" spans="1:11" s="5" customFormat="1" ht="25.5">
      <c r="A21" s="3" t="s">
        <v>13</v>
      </c>
      <c r="B21" s="33" t="str">
        <f>'[2]Plan Tron'!B34</f>
        <v>94098</v>
      </c>
      <c r="C21" s="279" t="str">
        <f>'[2]Plan Tron'!C34</f>
        <v>SINAPI</v>
      </c>
      <c r="D21" s="280" t="str">
        <f>UPPER('[2]Plan Tron'!D34)</f>
        <v>PREPARO DE FUNDO DE VALA COM LARGURA MENOR QUE 1,5 M, EM LOCAL COM NÍVEL ALTO DE INTERFERÊNCIA. AF_06/2016</v>
      </c>
      <c r="E21" s="279" t="str">
        <f>'[2]Plan Tron'!F34</f>
        <v>M²</v>
      </c>
      <c r="F21" s="4">
        <f>'[1]Quant Vest'!$D$19</f>
        <v>23.1</v>
      </c>
      <c r="G21" s="34">
        <f>'[2]Plan Tron'!J34</f>
        <v>5.53</v>
      </c>
      <c r="H21" s="34">
        <f t="shared" si="1"/>
        <v>7.1377514034358107</v>
      </c>
      <c r="I21" s="35">
        <f t="shared" si="0"/>
        <v>164.88</v>
      </c>
      <c r="K21" s="15"/>
    </row>
    <row r="22" spans="1:11" s="5" customFormat="1">
      <c r="A22" s="3" t="s">
        <v>14</v>
      </c>
      <c r="B22" s="33" t="str">
        <f>'[2]Plan Tron'!B35</f>
        <v>111804</v>
      </c>
      <c r="C22" s="279" t="str">
        <f>'[2]Plan Tron'!C35</f>
        <v>CPOS</v>
      </c>
      <c r="D22" s="280" t="str">
        <f>UPPER('[2]Plan Tron'!D35)</f>
        <v xml:space="preserve"> LASTRO DE PEDRA BRITADA </v>
      </c>
      <c r="E22" s="279" t="str">
        <f>'[2]Plan Tron'!F35</f>
        <v>M³</v>
      </c>
      <c r="F22" s="4">
        <f>'[1]Quant Vest'!$D$20</f>
        <v>1.155</v>
      </c>
      <c r="G22" s="34">
        <f>'[2]Plan Tron'!J35</f>
        <v>101.93</v>
      </c>
      <c r="H22" s="34">
        <f t="shared" si="1"/>
        <v>131.56437623005644</v>
      </c>
      <c r="I22" s="35">
        <f t="shared" si="0"/>
        <v>151.96</v>
      </c>
      <c r="K22" s="15"/>
    </row>
    <row r="23" spans="1:11" s="5" customFormat="1">
      <c r="A23" s="3" t="s">
        <v>15</v>
      </c>
      <c r="B23" s="33">
        <f>'[2]Plan Tron'!B36</f>
        <v>5651</v>
      </c>
      <c r="C23" s="279" t="str">
        <f>'[2]Plan Tron'!C36</f>
        <v>SINAPI</v>
      </c>
      <c r="D23" s="280" t="str">
        <f>UPPER('[2]Plan Tron'!D36)</f>
        <v>FORMA DE MADEIRA COMUM PARA FUNDACOES</v>
      </c>
      <c r="E23" s="279" t="str">
        <f>'[2]Plan Tron'!F36</f>
        <v>M²</v>
      </c>
      <c r="F23" s="4">
        <f>'[1]Quant Vest'!$D$21</f>
        <v>34.65</v>
      </c>
      <c r="G23" s="34">
        <f>'[2]Plan Tron'!J36</f>
        <v>29.01</v>
      </c>
      <c r="H23" s="34">
        <f t="shared" si="1"/>
        <v>37.444153384027643</v>
      </c>
      <c r="I23" s="35">
        <f t="shared" si="0"/>
        <v>1297.44</v>
      </c>
      <c r="K23" s="15"/>
    </row>
    <row r="24" spans="1:11" s="5" customFormat="1">
      <c r="A24" s="3" t="s">
        <v>16</v>
      </c>
      <c r="B24" s="33">
        <f>'[2]Plan Tron'!B37</f>
        <v>100104</v>
      </c>
      <c r="C24" s="279" t="str">
        <f>'[2]Plan Tron'!C37</f>
        <v>CPOS</v>
      </c>
      <c r="D24" s="280" t="str">
        <f>UPPER('[2]Plan Tron'!D37)</f>
        <v xml:space="preserve"> ARMADURA EM BARRA DE AÇO CA-50 (A OU B) FYK= 500 MPA </v>
      </c>
      <c r="E24" s="279" t="str">
        <f>'[2]Plan Tron'!F37</f>
        <v>KG</v>
      </c>
      <c r="F24" s="4">
        <f>('[1]Quant Vest'!$D$22)</f>
        <v>372.35250000000002</v>
      </c>
      <c r="G24" s="34">
        <f>'[2]Plan Tron'!J37</f>
        <v>4.99</v>
      </c>
      <c r="H24" s="34">
        <f t="shared" si="1"/>
        <v>6.440755787187106</v>
      </c>
      <c r="I24" s="35">
        <f t="shared" si="0"/>
        <v>2398.23</v>
      </c>
      <c r="K24" s="15"/>
    </row>
    <row r="25" spans="1:11" s="5" customFormat="1" ht="25.5">
      <c r="A25" s="3" t="s">
        <v>17</v>
      </c>
      <c r="B25" s="33">
        <f>'[2]Plan Tron'!B38</f>
        <v>94964</v>
      </c>
      <c r="C25" s="279" t="str">
        <f>'[2]Plan Tron'!C38</f>
        <v>SINAPI</v>
      </c>
      <c r="D25" s="280" t="str">
        <f>UPPER('[2]Plan Tron'!D38)</f>
        <v>CONCRETO FCK = 20MPA, TRAÇO 1:2,7:3 (CIMENTO/ AREIA MÉDIA/ BRITA 1) PREPARO MECÂNICO COM BETONEIRA 400 L. AF_07/2016</v>
      </c>
      <c r="E25" s="279" t="str">
        <f>'[2]Plan Tron'!F38</f>
        <v>M³</v>
      </c>
      <c r="F25" s="4">
        <f>'[1]Quant Vest'!$D$23</f>
        <v>8.3712499999999999</v>
      </c>
      <c r="G25" s="34">
        <f>'[2]Plan Tron'!J38</f>
        <v>300.06</v>
      </c>
      <c r="H25" s="34">
        <f t="shared" si="1"/>
        <v>387.29723076219699</v>
      </c>
      <c r="I25" s="35">
        <f t="shared" si="0"/>
        <v>3242.16</v>
      </c>
      <c r="K25" s="15"/>
    </row>
    <row r="26" spans="1:11" s="5" customFormat="1" ht="25.5">
      <c r="A26" s="3" t="s">
        <v>208</v>
      </c>
      <c r="B26" s="33" t="str">
        <f>'[2]Plan Tron'!B39</f>
        <v>95474</v>
      </c>
      <c r="C26" s="279" t="str">
        <f>'[2]Plan Tron'!C39</f>
        <v>SINAPI</v>
      </c>
      <c r="D26" s="280" t="str">
        <f>UPPER('[2]Plan Tron'!D39)</f>
        <v>ALVENARIA DE EMBASAMENTO EM TIJOLOS CERAMICOS MACICOS 5X10X20CM, ASSENTADO COM ARGAMASSA TRACO 1:2:8 (CIMENTO, CAL E AREIA)</v>
      </c>
      <c r="E26" s="279" t="str">
        <f>'[2]Plan Tron'!F39</f>
        <v>M³</v>
      </c>
      <c r="F26" s="4">
        <f>'[1]Quant Vest'!$D$24</f>
        <v>2.31</v>
      </c>
      <c r="G26" s="34">
        <f>'[2]Plan Tron'!J39</f>
        <v>554</v>
      </c>
      <c r="H26" s="34">
        <f t="shared" si="1"/>
        <v>715.06587296626378</v>
      </c>
      <c r="I26" s="35">
        <f t="shared" si="0"/>
        <v>1651.8</v>
      </c>
      <c r="K26" s="15"/>
    </row>
    <row r="27" spans="1:11" s="5" customFormat="1" ht="25.5">
      <c r="A27" s="3" t="s">
        <v>209</v>
      </c>
      <c r="B27" s="33" t="str">
        <f>'[2]Plan Tron'!B40</f>
        <v>5968</v>
      </c>
      <c r="C27" s="279" t="str">
        <f>'[2]Plan Tron'!C40</f>
        <v>SINAPI</v>
      </c>
      <c r="D27" s="280" t="str">
        <f>UPPER('[2]Plan Tron'!D40)</f>
        <v>IMPERMEABILIZACAO DE SUPERFICIE COM ARGAMASSA DE CIMENTO E AREIA A), TRACO 1:3, COM ADITIVO IMPERMEABILIZANTE, E=2CM.(MEDI</v>
      </c>
      <c r="E27" s="279" t="str">
        <f>'[2]Plan Tron'!F40</f>
        <v>M²</v>
      </c>
      <c r="F27" s="4">
        <f>'[1]Quant Vest'!$D$25</f>
        <v>40.424999999999997</v>
      </c>
      <c r="G27" s="34">
        <f>'[2]Plan Tron'!J40</f>
        <v>36.950000000000003</v>
      </c>
      <c r="H27" s="34">
        <f t="shared" si="1"/>
        <v>47.692570408128972</v>
      </c>
      <c r="I27" s="35">
        <f t="shared" si="0"/>
        <v>1927.97</v>
      </c>
      <c r="K27" s="15"/>
    </row>
    <row r="28" spans="1:11" s="5" customFormat="1">
      <c r="A28" s="3" t="s">
        <v>210</v>
      </c>
      <c r="B28" s="33" t="str">
        <f>'[2]Plan Tron'!B41</f>
        <v>73968/001</v>
      </c>
      <c r="C28" s="279" t="str">
        <f>'[2]Plan Tron'!C41</f>
        <v>SINAPI</v>
      </c>
      <c r="D28" s="280" t="str">
        <f>UPPER('[2]Plan Tron'!D41)</f>
        <v>MANTA IMPERMEABILIZANTE A BASE DE ASFALTO - FORNECIMENTO E INSTALACAO</v>
      </c>
      <c r="E28" s="279" t="str">
        <f>'[2]Plan Tron'!F41</f>
        <v>M²</v>
      </c>
      <c r="F28" s="4">
        <f>'[1]Quant Vest'!$D$26</f>
        <v>40.424999999999997</v>
      </c>
      <c r="G28" s="34">
        <f>'[2]Plan Tron'!J41</f>
        <v>49.92</v>
      </c>
      <c r="H28" s="34">
        <f t="shared" si="1"/>
        <v>64.43337252432471</v>
      </c>
      <c r="I28" s="35">
        <f t="shared" si="0"/>
        <v>2604.7199999999998</v>
      </c>
      <c r="K28" s="15"/>
    </row>
    <row r="29" spans="1:11" s="5" customFormat="1">
      <c r="A29" s="3" t="s">
        <v>18</v>
      </c>
      <c r="B29" s="33" t="str">
        <f>'[2]Plan Tron'!B42</f>
        <v xml:space="preserve">73964/006 </v>
      </c>
      <c r="C29" s="279" t="str">
        <f>'[2]Plan Tron'!C42</f>
        <v>SINAPI</v>
      </c>
      <c r="D29" s="280" t="str">
        <f>UPPER('[2]Plan Tron'!D42)</f>
        <v xml:space="preserve">REATERRO DE VALA COM COMPACTAÇÃO MANUAL </v>
      </c>
      <c r="E29" s="279" t="str">
        <f>'[2]Plan Tron'!F42</f>
        <v>M³</v>
      </c>
      <c r="F29" s="4">
        <f>'[1]Quant Vest'!$D$27</f>
        <v>7.2212500000000013</v>
      </c>
      <c r="G29" s="34">
        <f>'[2]Plan Tron'!J42</f>
        <v>49.62</v>
      </c>
      <c r="H29" s="34">
        <f t="shared" si="1"/>
        <v>64.046152737519876</v>
      </c>
      <c r="I29" s="35">
        <f t="shared" si="0"/>
        <v>462.49</v>
      </c>
      <c r="K29" s="15"/>
    </row>
    <row r="30" spans="1:11" s="5" customFormat="1">
      <c r="A30" s="3" t="s">
        <v>211</v>
      </c>
      <c r="B30" s="33" t="str">
        <f>'[2]Plan Tron'!B43</f>
        <v>88036</v>
      </c>
      <c r="C30" s="279" t="str">
        <f>'[2]Plan Tron'!C43</f>
        <v>SINAPI</v>
      </c>
      <c r="D30" s="280" t="str">
        <f>UPPER('[2]Plan Tron'!D43)</f>
        <v>TRANSPORTE HORIZONTAL, MASSA/GRANEL, JERICA 90L, 30M. AF_06/2014</v>
      </c>
      <c r="E30" s="279" t="str">
        <f>'[2]Plan Tron'!F43</f>
        <v>M³</v>
      </c>
      <c r="F30" s="4">
        <f>'[1]Quant Vest'!$D$28</f>
        <v>21.765250000000002</v>
      </c>
      <c r="G30" s="34" t="str">
        <f>'[2]Plan Tron'!J43</f>
        <v>28,69</v>
      </c>
      <c r="H30" s="34">
        <f t="shared" si="1"/>
        <v>37.031118944769148</v>
      </c>
      <c r="I30" s="35">
        <f t="shared" si="0"/>
        <v>805.99</v>
      </c>
      <c r="K30" s="15"/>
    </row>
    <row r="31" spans="1:11" s="5" customFormat="1">
      <c r="A31" s="20"/>
      <c r="B31" s="36"/>
      <c r="C31" s="20"/>
      <c r="D31" s="16" t="s">
        <v>44</v>
      </c>
      <c r="E31" s="17">
        <f>A18</f>
        <v>2</v>
      </c>
      <c r="F31" s="4"/>
      <c r="G31" s="37"/>
      <c r="H31" s="37"/>
      <c r="I31" s="38">
        <f>SUM(I19:I30)</f>
        <v>21310.940000000002</v>
      </c>
      <c r="K31" s="15"/>
    </row>
    <row r="32" spans="1:11" s="5" customFormat="1">
      <c r="A32" s="21"/>
      <c r="B32" s="82"/>
      <c r="C32" s="21"/>
      <c r="D32" s="83"/>
      <c r="E32" s="21"/>
      <c r="F32" s="7"/>
      <c r="G32" s="39"/>
      <c r="H32" s="39"/>
      <c r="I32" s="40"/>
      <c r="K32" s="15"/>
    </row>
    <row r="33" spans="1:11" s="5" customFormat="1">
      <c r="A33" s="14">
        <v>3</v>
      </c>
      <c r="B33" s="43"/>
      <c r="C33" s="281"/>
      <c r="D33" s="282" t="str">
        <f>UPPER('[2]Plan Tron'!D46)</f>
        <v>SUPERESTRUTURA</v>
      </c>
      <c r="E33" s="281"/>
      <c r="F33" s="283"/>
      <c r="G33" s="44"/>
      <c r="H33" s="44"/>
      <c r="I33" s="45"/>
      <c r="K33" s="15"/>
    </row>
    <row r="34" spans="1:11" s="5" customFormat="1" ht="25.5">
      <c r="A34" s="3" t="s">
        <v>19</v>
      </c>
      <c r="B34" s="33" t="str">
        <f>'[2]Plan Tron'!B47</f>
        <v xml:space="preserve">92265 </v>
      </c>
      <c r="C34" s="279" t="str">
        <f>'[2]Plan Tron'!C47</f>
        <v>SINAPI</v>
      </c>
      <c r="D34" s="280" t="str">
        <f>UPPER('[2]Plan Tron'!D47)</f>
        <v>FABRICAÇÃO DE FÔRMA PARA VIGAS, EM CHAPA DE MADEIRA COMPENSADA RESINADA, E = 17 MM. AF_12/2015</v>
      </c>
      <c r="E34" s="279" t="str">
        <f>'[2]Plan Tron'!F47</f>
        <v>M²</v>
      </c>
      <c r="F34" s="4">
        <f>'[1]Quant Vest'!$D$32</f>
        <v>68.947500000000005</v>
      </c>
      <c r="G34" s="34">
        <f>'[2]Plan Tron'!J47</f>
        <v>61.61</v>
      </c>
      <c r="H34" s="34">
        <f>G34*(1+$E$179)</f>
        <v>79.522036883486479</v>
      </c>
      <c r="I34" s="35">
        <f t="shared" si="0"/>
        <v>5482.85</v>
      </c>
      <c r="K34" s="6"/>
    </row>
    <row r="35" spans="1:11" s="5" customFormat="1">
      <c r="A35" s="3" t="s">
        <v>20</v>
      </c>
      <c r="B35" s="33" t="str">
        <f>'[2]Plan Tron'!B48</f>
        <v>100104</v>
      </c>
      <c r="C35" s="279" t="str">
        <f>'[2]Plan Tron'!C48</f>
        <v>CPOS</v>
      </c>
      <c r="D35" s="280" t="str">
        <f>UPPER('[2]Plan Tron'!D48)</f>
        <v xml:space="preserve"> ARMADURA EM BARRA DE AÇO CA-50 (A OU B) FYK= 500 MPA </v>
      </c>
      <c r="E35" s="279" t="str">
        <f>'[2]Plan Tron'!F48</f>
        <v>KG</v>
      </c>
      <c r="F35" s="4">
        <f>('[1]Quant Vest'!$D$33)</f>
        <v>495.24030000000005</v>
      </c>
      <c r="G35" s="34">
        <f>'[2]Plan Tron'!J48</f>
        <v>4.99</v>
      </c>
      <c r="H35" s="34">
        <f>G35*(1+$E$179)</f>
        <v>6.440755787187106</v>
      </c>
      <c r="I35" s="35">
        <f t="shared" si="0"/>
        <v>3189.72</v>
      </c>
      <c r="K35" s="6"/>
    </row>
    <row r="36" spans="1:11" s="5" customFormat="1" ht="25.5">
      <c r="A36" s="3" t="s">
        <v>21</v>
      </c>
      <c r="B36" s="33">
        <f>'[2]Plan Tron'!B49</f>
        <v>94964</v>
      </c>
      <c r="C36" s="279" t="str">
        <f>'[2]Plan Tron'!C49</f>
        <v>SINAPI</v>
      </c>
      <c r="D36" s="280" t="str">
        <f>UPPER('[2]Plan Tron'!D49)</f>
        <v>CONCRETO FCK = 20MPA, TRAÇO 1:2,7:3 (CIMENTO/ AREIA MÉDIA/ BRITA 1) PREPARO MECÂNICO COM BETONEIRA 400 L. AF_07/2016</v>
      </c>
      <c r="E36" s="279" t="str">
        <f>'[2]Plan Tron'!F49</f>
        <v>M³</v>
      </c>
      <c r="F36" s="4">
        <f>'[1]Quant Vest'!$D$34</f>
        <v>3.4942500000000001</v>
      </c>
      <c r="G36" s="34">
        <f>'[2]Plan Tron'!J49</f>
        <v>300.06</v>
      </c>
      <c r="H36" s="34">
        <f>G36*(1+$E$179)</f>
        <v>387.29723076219699</v>
      </c>
      <c r="I36" s="35">
        <f t="shared" si="0"/>
        <v>1353.31</v>
      </c>
      <c r="K36" s="15"/>
    </row>
    <row r="37" spans="1:11" s="5" customFormat="1" ht="38.25">
      <c r="A37" s="3" t="s">
        <v>212</v>
      </c>
      <c r="B37" s="33" t="str">
        <f>'[2]Plan Tron'!B50</f>
        <v>74141/002</v>
      </c>
      <c r="C37" s="279" t="str">
        <f>'[2]Plan Tron'!C50</f>
        <v>SINAPI</v>
      </c>
      <c r="D37" s="280" t="str">
        <f>UPPER('[2]Plan Tron'!D50)</f>
        <v>LAJE PRE-MOLD BETA 12 P/3,5KN/M2 VAO 4,1M INCL VIGOTAS TIJOLOS ARMADURA NEGATIVA CAPEAMENTO 3CM CONCRETO 15MPA ESCORAMENTO MATERIAIS E MAO DE OBRA</v>
      </c>
      <c r="E37" s="279" t="str">
        <f>'[2]Plan Tron'!F50</f>
        <v>M²</v>
      </c>
      <c r="F37" s="4">
        <f>'[1]Quant Vest'!$D$35</f>
        <v>77.400000000000006</v>
      </c>
      <c r="G37" s="34">
        <f>'[2]Plan Tron'!J50</f>
        <v>77</v>
      </c>
      <c r="H37" s="34">
        <f>G37*(1+$E$179)</f>
        <v>99.386411946574569</v>
      </c>
      <c r="I37" s="35">
        <f t="shared" si="0"/>
        <v>7692.51</v>
      </c>
      <c r="K37" s="6"/>
    </row>
    <row r="38" spans="1:11" s="5" customFormat="1" ht="25.5">
      <c r="A38" s="3" t="s">
        <v>213</v>
      </c>
      <c r="B38" s="33" t="str">
        <f>'[2]Plan Tron'!B51</f>
        <v>73301</v>
      </c>
      <c r="C38" s="279" t="str">
        <f>'[2]Plan Tron'!C51</f>
        <v>SINAPI</v>
      </c>
      <c r="D38" s="280" t="str">
        <f>UPPER('[2]Plan Tron'!D51)</f>
        <v>ESCORAMENTO FORMAS ATE H = 3,30M, COM MADEIRA DE 3A QUALIDADE, NAO APARELHADA, APROVEITAMENTO TABUAS 3X E PRUMOS 4X.</v>
      </c>
      <c r="E38" s="279" t="str">
        <f>'[2]Plan Tron'!F51</f>
        <v>M³</v>
      </c>
      <c r="F38" s="4">
        <f>'[1]Quant Vest'!$D$36</f>
        <v>216.72</v>
      </c>
      <c r="G38" s="34">
        <f>'[2]Plan Tron'!J51</f>
        <v>9.89</v>
      </c>
      <c r="H38" s="34">
        <f>G38*(1+$E$179)</f>
        <v>12.765345638332761</v>
      </c>
      <c r="I38" s="35">
        <f t="shared" si="0"/>
        <v>2766.51</v>
      </c>
      <c r="K38" s="15"/>
    </row>
    <row r="39" spans="1:11" s="5" customFormat="1">
      <c r="A39" s="20"/>
      <c r="B39" s="36"/>
      <c r="C39" s="20"/>
      <c r="D39" s="16" t="s">
        <v>44</v>
      </c>
      <c r="E39" s="17">
        <f>A33</f>
        <v>3</v>
      </c>
      <c r="F39" s="4"/>
      <c r="G39" s="37"/>
      <c r="H39" s="37"/>
      <c r="I39" s="38">
        <f>SUM(I34:I38)</f>
        <v>20484.900000000001</v>
      </c>
      <c r="K39" s="15"/>
    </row>
    <row r="40" spans="1:11" s="5" customFormat="1">
      <c r="A40" s="21"/>
      <c r="B40" s="82"/>
      <c r="C40" s="21"/>
      <c r="D40" s="83"/>
      <c r="E40" s="21"/>
      <c r="F40" s="7"/>
      <c r="G40" s="39"/>
      <c r="H40" s="39"/>
      <c r="I40" s="40"/>
      <c r="K40" s="15"/>
    </row>
    <row r="41" spans="1:11" s="5" customFormat="1" ht="18" customHeight="1">
      <c r="A41" s="14">
        <v>4</v>
      </c>
      <c r="B41" s="43"/>
      <c r="C41" s="281"/>
      <c r="D41" s="282" t="str">
        <f>UPPER('[2]Plan Tron'!D54)</f>
        <v>PAREDES E PAINÉIS</v>
      </c>
      <c r="E41" s="281"/>
      <c r="F41" s="283"/>
      <c r="G41" s="44"/>
      <c r="H41" s="44"/>
      <c r="I41" s="45"/>
      <c r="K41" s="15"/>
    </row>
    <row r="42" spans="1:11" s="5" customFormat="1" ht="51">
      <c r="A42" s="3" t="s">
        <v>22</v>
      </c>
      <c r="B42" s="33">
        <f>'[2]Plan Tron'!B55</f>
        <v>87467</v>
      </c>
      <c r="C42" s="279" t="str">
        <f>'[2]Plan Tron'!C55</f>
        <v>SINAPI</v>
      </c>
      <c r="D42" s="280" t="str">
        <f>UPPER('[2]Plan Tron'!D55)</f>
        <v>ALVENARIA DE VEDAÇÃO DE BLOCOS VAZADOS DE CONCRETO DE 14X19X39CM (ESPESSURA 14CM) DE PAREDES COM ÁREA LÍQUIDA MAIOR OU IGUAL A 6M² COM VÃOS E ARGAMASSA DE ASSENTAMENTO COM PREPARO EM BETONEIRA. AF_06/2014</v>
      </c>
      <c r="E42" s="279" t="str">
        <f>'[2]Plan Tron'!F55</f>
        <v>M²</v>
      </c>
      <c r="F42" s="4">
        <f>'[1]Quant Vest'!$D$40</f>
        <v>214.31</v>
      </c>
      <c r="G42" s="34">
        <f>'[2]Plan Tron'!J55</f>
        <v>53.5</v>
      </c>
      <c r="H42" s="34">
        <f>G42*(1+$E$179)</f>
        <v>69.054195313529092</v>
      </c>
      <c r="I42" s="35">
        <f t="shared" si="0"/>
        <v>14799</v>
      </c>
      <c r="K42" s="15"/>
    </row>
    <row r="43" spans="1:11" s="5" customFormat="1" ht="25.5">
      <c r="A43" s="3" t="s">
        <v>23</v>
      </c>
      <c r="B43" s="33">
        <f>'[2]Plan Tron'!B56</f>
        <v>93205</v>
      </c>
      <c r="C43" s="279" t="str">
        <f>'[2]Plan Tron'!C56</f>
        <v>SINAPI</v>
      </c>
      <c r="D43" s="280" t="str">
        <f>UPPER('[2]Plan Tron'!D56)</f>
        <v>CINTA DE AMARRAÇÃO DE ALVENARIA MOLDADA IN LOCO COM UTILIZAÇÃO DE BLOCOS CANALETA. AF_03/2016</v>
      </c>
      <c r="E43" s="279" t="str">
        <f>'[2]Plan Tron'!F56</f>
        <v>M</v>
      </c>
      <c r="F43" s="4">
        <f>'[1]Quant Vest'!$D$41</f>
        <v>109</v>
      </c>
      <c r="G43" s="34">
        <f>'[2]Plan Tron'!J56</f>
        <v>23.12</v>
      </c>
      <c r="H43" s="34">
        <f>G43*(1+$E$179)</f>
        <v>29.841738236426028</v>
      </c>
      <c r="I43" s="35">
        <f t="shared" si="0"/>
        <v>3252.75</v>
      </c>
      <c r="K43" s="6"/>
    </row>
    <row r="44" spans="1:11" s="5" customFormat="1">
      <c r="A44" s="3" t="s">
        <v>24</v>
      </c>
      <c r="B44" s="33" t="str">
        <f>'[2]Plan Tron'!B57</f>
        <v>14.30.020</v>
      </c>
      <c r="C44" s="279" t="str">
        <f>'[2]Plan Tron'!C57</f>
        <v>CPOS</v>
      </c>
      <c r="D44" s="280" t="str">
        <f>UPPER('[2]Plan Tron'!D57)</f>
        <v>DIVISÓRIA EM PLACAS DE GRANILITE COM ESPESSURA DE 3 CM</v>
      </c>
      <c r="E44" s="279" t="str">
        <f>'[2]Plan Tron'!F57</f>
        <v>M²</v>
      </c>
      <c r="F44" s="4">
        <f>'[1]Quant Vest'!$D$42</f>
        <v>24.332000000000001</v>
      </c>
      <c r="G44" s="34">
        <f>'[2]Plan Tron'!J57</f>
        <v>168.38</v>
      </c>
      <c r="H44" s="34">
        <f>G44*(1+$E$179)</f>
        <v>217.33355900732761</v>
      </c>
      <c r="I44" s="35">
        <f t="shared" si="0"/>
        <v>5288.16</v>
      </c>
      <c r="K44" s="15"/>
    </row>
    <row r="45" spans="1:11" s="5" customFormat="1">
      <c r="A45" s="20"/>
      <c r="B45" s="36"/>
      <c r="C45" s="20"/>
      <c r="D45" s="16" t="s">
        <v>44</v>
      </c>
      <c r="E45" s="17">
        <f>A41</f>
        <v>4</v>
      </c>
      <c r="F45" s="4"/>
      <c r="G45" s="37"/>
      <c r="H45" s="37"/>
      <c r="I45" s="38">
        <f>SUM(I42:I44)</f>
        <v>23339.91</v>
      </c>
      <c r="K45" s="15"/>
    </row>
    <row r="46" spans="1:11" s="5" customFormat="1">
      <c r="A46" s="21"/>
      <c r="B46" s="82"/>
      <c r="C46" s="21"/>
      <c r="D46" s="83"/>
      <c r="E46" s="21"/>
      <c r="F46" s="7"/>
      <c r="G46" s="39"/>
      <c r="H46" s="39"/>
      <c r="I46" s="40"/>
      <c r="K46" s="15"/>
    </row>
    <row r="47" spans="1:11" s="12" customFormat="1">
      <c r="A47" s="14">
        <v>5</v>
      </c>
      <c r="B47" s="43"/>
      <c r="C47" s="281"/>
      <c r="D47" s="282" t="str">
        <f>UPPER('[2]Plan Tron'!D60)</f>
        <v>COBERTURA</v>
      </c>
      <c r="E47" s="281"/>
      <c r="F47" s="283"/>
      <c r="G47" s="44"/>
      <c r="H47" s="44"/>
      <c r="I47" s="45"/>
      <c r="J47" s="5"/>
      <c r="K47" s="264"/>
    </row>
    <row r="48" spans="1:11" s="5" customFormat="1" ht="51">
      <c r="A48" s="3" t="s">
        <v>25</v>
      </c>
      <c r="B48" s="33" t="str">
        <f>'[2]Plan Tron'!B61</f>
        <v>92566</v>
      </c>
      <c r="C48" s="279" t="str">
        <f>'[2]Plan Tron'!C61</f>
        <v>SINAPI</v>
      </c>
      <c r="D48" s="280" t="str">
        <f>UPPER('[2]Plan Tron'!D61)</f>
        <v>FABRICAÇÃO E INSTALAÇÃO DE ESTRUTURA PONTALETADA DE MADEIRA NÃO APARELHADA PARA TELHADOS COM ATÉ 2 ÁGUAS E PARA TELHA ONDULADA DE FIBROCIMENTO, METÁLICA, PLÁSTICA OU TERMOACÚSTICA, INCLUSO TRANSPORTE VERTICAL AF_12/2015</v>
      </c>
      <c r="E48" s="279" t="str">
        <f>'[2]Plan Tron'!F61</f>
        <v>M²</v>
      </c>
      <c r="F48" s="4">
        <f>'[1]Quant Vest'!$D$46</f>
        <v>71.954999999999998</v>
      </c>
      <c r="G48" s="34">
        <f>'[2]Plan Tron'!J61</f>
        <v>12.25</v>
      </c>
      <c r="H48" s="34">
        <f>G48*(1+$E$179)</f>
        <v>15.811474627864136</v>
      </c>
      <c r="I48" s="35">
        <f t="shared" si="0"/>
        <v>1137.71</v>
      </c>
      <c r="K48" s="6"/>
    </row>
    <row r="49" spans="1:11" s="5" customFormat="1" ht="38.25">
      <c r="A49" s="3" t="s">
        <v>26</v>
      </c>
      <c r="B49" s="33" t="str">
        <f>'[2]Plan Tron'!B62</f>
        <v>94210</v>
      </c>
      <c r="C49" s="279" t="str">
        <f>'[2]Plan Tron'!C62</f>
        <v>SINAPI</v>
      </c>
      <c r="D49" s="280" t="str">
        <f>UPPER('[2]Plan Tron'!D62)</f>
        <v>TELHAMENTO COM TELHA ONDULADA DE FIBROCIMENTO E = 6 MM, COM RECOBRIMENTO LATERAL DE 1 1/4 DE ONDA PARA TELHADO COM INCLINAÇÃO MÁXIMA DE 10°, COM ATÉ 2 ÁGUAS, INCLUSO IÇAMENTO. AF_06/2016</v>
      </c>
      <c r="E49" s="279" t="str">
        <f>'[2]Plan Tron'!F62</f>
        <v>M²</v>
      </c>
      <c r="F49" s="4">
        <f>'[1]Quant Vest'!$D$47</f>
        <v>72.314774999999997</v>
      </c>
      <c r="G49" s="34">
        <f>'[2]Plan Tron'!J62</f>
        <v>36.39</v>
      </c>
      <c r="H49" s="34">
        <f>G49*(1+$E$179)</f>
        <v>46.969760139426604</v>
      </c>
      <c r="I49" s="35">
        <f t="shared" si="0"/>
        <v>3396.61</v>
      </c>
      <c r="K49" s="6"/>
    </row>
    <row r="50" spans="1:11" s="5" customFormat="1" ht="25.5">
      <c r="A50" s="3" t="s">
        <v>187</v>
      </c>
      <c r="B50" s="33" t="str">
        <f>'[2]Plan Tron'!B65</f>
        <v xml:space="preserve">94228 </v>
      </c>
      <c r="C50" s="279" t="str">
        <f>'[2]Plan Tron'!C65</f>
        <v>SINAPI</v>
      </c>
      <c r="D50" s="280" t="str">
        <f>UPPER('[2]Plan Tron'!D65)</f>
        <v>CALHA EM CHAPA DE AÇO GALVANIZADO NÚMERO 24, DESENVOLVIMENTO DE 50 CM, INCLUSO TRANSPORTE VERTICAL. AF_06/2016</v>
      </c>
      <c r="E50" s="279" t="str">
        <f>'[2]Plan Tron'!F65</f>
        <v>M</v>
      </c>
      <c r="F50" s="4">
        <f>11.7*2</f>
        <v>23.4</v>
      </c>
      <c r="G50" s="34">
        <f>'[2]Plan Tron'!J65</f>
        <v>50.52</v>
      </c>
      <c r="H50" s="34">
        <f>G50*(1+$E$179)</f>
        <v>65.207812097934379</v>
      </c>
      <c r="I50" s="35">
        <f t="shared" si="0"/>
        <v>1525.86</v>
      </c>
      <c r="K50" s="6"/>
    </row>
    <row r="51" spans="1:11">
      <c r="A51" s="3" t="s">
        <v>188</v>
      </c>
      <c r="B51" s="33" t="str">
        <f>'[2]Plan Tron'!B66</f>
        <v>16.33.040</v>
      </c>
      <c r="C51" s="279" t="str">
        <f>'[2]Plan Tron'!C66</f>
        <v>CPOS</v>
      </c>
      <c r="D51" s="280" t="str">
        <f>UPPER('[2]Plan Tron'!D66)</f>
        <v>CALHA, RUFO, AFINS EM CHAPA GALVANIZADA Nº 24 - CORTE 0,50 M</v>
      </c>
      <c r="E51" s="279" t="str">
        <f>'[2]Plan Tron'!F66</f>
        <v>M</v>
      </c>
      <c r="F51" s="4">
        <f>'[1]Quant Vest'!$D$49+'[1]Quant Vest'!$D$50</f>
        <v>48.599999999999994</v>
      </c>
      <c r="G51" s="34">
        <f>'[2]Plan Tron'!J66</f>
        <v>78.599999999999994</v>
      </c>
      <c r="H51" s="34">
        <f>G51*(1+$E$179)</f>
        <v>101.45158414286702</v>
      </c>
      <c r="I51" s="35">
        <f t="shared" si="0"/>
        <v>4930.55</v>
      </c>
    </row>
    <row r="52" spans="1:11" s="5" customFormat="1">
      <c r="A52" s="20"/>
      <c r="B52" s="36"/>
      <c r="C52" s="20"/>
      <c r="D52" s="16" t="s">
        <v>44</v>
      </c>
      <c r="E52" s="17">
        <f>A47</f>
        <v>5</v>
      </c>
      <c r="F52" s="4"/>
      <c r="G52" s="37"/>
      <c r="H52" s="37"/>
      <c r="I52" s="38">
        <f>SUM(I48:I51)</f>
        <v>10990.73</v>
      </c>
      <c r="K52" s="15"/>
    </row>
    <row r="53" spans="1:11" s="5" customFormat="1">
      <c r="A53" s="21"/>
      <c r="B53" s="82"/>
      <c r="C53" s="21"/>
      <c r="D53" s="83"/>
      <c r="E53" s="21"/>
      <c r="F53" s="7"/>
      <c r="G53" s="39"/>
      <c r="H53" s="39"/>
      <c r="I53" s="40"/>
      <c r="K53" s="15"/>
    </row>
    <row r="54" spans="1:11" s="12" customFormat="1">
      <c r="A54" s="14">
        <v>6</v>
      </c>
      <c r="B54" s="43"/>
      <c r="C54" s="281"/>
      <c r="D54" s="282" t="str">
        <f>UPPER('[2]Plan Tron'!D69)</f>
        <v>ESQUADRIAS METÁLICAS</v>
      </c>
      <c r="E54" s="281"/>
      <c r="F54" s="283"/>
      <c r="G54" s="44"/>
      <c r="H54" s="44"/>
      <c r="I54" s="45"/>
      <c r="J54" s="5"/>
      <c r="K54" s="264"/>
    </row>
    <row r="55" spans="1:11" s="12" customFormat="1">
      <c r="A55" s="3" t="s">
        <v>189</v>
      </c>
      <c r="B55" s="33" t="str">
        <f>'[2]Plan Tron'!B70</f>
        <v>24.01.030</v>
      </c>
      <c r="C55" s="279" t="str">
        <f>'[2]Plan Tron'!C70</f>
        <v>CPOS</v>
      </c>
      <c r="D55" s="280" t="str">
        <f>UPPER('[2]Plan Tron'!D70)</f>
        <v>CAIXILHO EM FERRO BASCULANTE, SOB MEDIDA</v>
      </c>
      <c r="E55" s="279" t="str">
        <f>'[2]Plan Tron'!F70</f>
        <v>M²</v>
      </c>
      <c r="F55" s="4">
        <f>'[1]Quant Vest'!$D$54</f>
        <v>7.2</v>
      </c>
      <c r="G55" s="34">
        <f>'[2]Plan Tron'!J70</f>
        <v>642.96</v>
      </c>
      <c r="H55" s="34">
        <f>G55*(1+$E$179)</f>
        <v>829.88944708012457</v>
      </c>
      <c r="I55" s="35">
        <f t="shared" si="0"/>
        <v>5975.2</v>
      </c>
      <c r="J55" s="5"/>
      <c r="K55" s="13"/>
    </row>
    <row r="56" spans="1:11" s="5" customFormat="1">
      <c r="A56" s="20"/>
      <c r="B56" s="36"/>
      <c r="C56" s="20"/>
      <c r="D56" s="16" t="s">
        <v>44</v>
      </c>
      <c r="E56" s="17">
        <f>A54</f>
        <v>6</v>
      </c>
      <c r="F56" s="4"/>
      <c r="G56" s="37"/>
      <c r="H56" s="37"/>
      <c r="I56" s="38">
        <f>SUM(I55:I55)</f>
        <v>5975.2</v>
      </c>
      <c r="K56" s="15"/>
    </row>
    <row r="57" spans="1:11" s="5" customFormat="1">
      <c r="A57" s="21"/>
      <c r="B57" s="82"/>
      <c r="C57" s="21"/>
      <c r="D57" s="83"/>
      <c r="E57" s="21"/>
      <c r="F57" s="7"/>
      <c r="G57" s="39"/>
      <c r="H57" s="39"/>
      <c r="I57" s="40"/>
      <c r="K57" s="15"/>
    </row>
    <row r="58" spans="1:11" s="12" customFormat="1">
      <c r="A58" s="14">
        <v>7</v>
      </c>
      <c r="B58" s="43"/>
      <c r="C58" s="281"/>
      <c r="D58" s="282" t="str">
        <f>UPPER('[2]Plan Tron'!D77)</f>
        <v>ESQUADRIAS DE MADEIRA</v>
      </c>
      <c r="E58" s="281"/>
      <c r="F58" s="283"/>
      <c r="G58" s="44"/>
      <c r="H58" s="44"/>
      <c r="I58" s="45"/>
      <c r="J58" s="5"/>
      <c r="K58" s="264"/>
    </row>
    <row r="59" spans="1:11" s="5" customFormat="1" ht="51">
      <c r="A59" s="3" t="s">
        <v>28</v>
      </c>
      <c r="B59" s="33" t="str">
        <f>'[2]Plan Tron'!B78</f>
        <v xml:space="preserve">90844 </v>
      </c>
      <c r="C59" s="279" t="str">
        <f>'[2]Plan Tron'!C78</f>
        <v>SINAPI</v>
      </c>
      <c r="D59" s="280" t="str">
        <f>UPPER('[2]Plan Tron'!D78)</f>
        <v>KIT DE PORTA DE MADEIRA PARA PINTURA, SEMI-OCA (LEVE OU MÉDIA), PADRÃO MÉDIO, 90X210CM, ESPESSURA DE 3,5CM, ITENS INCLUSOS: DOBRADIÇAS, MONTAGEM E INSTALAÇÃO DO BATENTE, FECHADURA COM EXECUÇÃO DO FURO - FORNECIMENTO E INSTALAÇÃO. AF_08/2015</v>
      </c>
      <c r="E59" s="279" t="str">
        <f>'[2]Plan Tron'!F78</f>
        <v>UN.</v>
      </c>
      <c r="F59" s="4">
        <f>'[1]Quant Vest'!$D$59</f>
        <v>1</v>
      </c>
      <c r="G59" s="34">
        <f>'[2]Plan Tron'!J78</f>
        <v>732.4</v>
      </c>
      <c r="H59" s="34">
        <f>G59*(1+$E$179)</f>
        <v>945.33257285287289</v>
      </c>
      <c r="I59" s="35">
        <f t="shared" ref="I59:I97" si="2">ROUND(H59*F59,2)</f>
        <v>945.33</v>
      </c>
      <c r="K59" s="6"/>
    </row>
    <row r="60" spans="1:11" s="5" customFormat="1" ht="51">
      <c r="A60" s="3" t="s">
        <v>29</v>
      </c>
      <c r="B60" s="33" t="str">
        <f>'[2]Plan Tron'!B79</f>
        <v xml:space="preserve">90843 </v>
      </c>
      <c r="C60" s="279" t="str">
        <f>'[2]Plan Tron'!C79</f>
        <v>SINAPI</v>
      </c>
      <c r="D60" s="280" t="str">
        <f>UPPER('[2]Plan Tron'!D79)</f>
        <v>KIT DE PORTA DE MADEIRA PARA PINTURA, SEMI-OCA (LEVE OU MÉDIA), PADRÃO MÉDIO, 80X210CM, ESPESSURA DE 3,5CM, ITENS INCLUSOS: DOBRADIÇAS, MONTAGEM E INSTALAÇÃO DO BATENTE, FECHADURA COM EXECUÇÃO DO FURO - FORNECIMENTO E INSTALAÇÃO. AF_08/2015</v>
      </c>
      <c r="E60" s="279" t="str">
        <f>'[2]Plan Tron'!F79</f>
        <v>UN.</v>
      </c>
      <c r="F60" s="4">
        <f>'[1]Quant Vest'!$D$60</f>
        <v>2</v>
      </c>
      <c r="G60" s="34">
        <f>'[2]Plan Tron'!J79</f>
        <v>702.91</v>
      </c>
      <c r="H60" s="34">
        <f>G60*(1+$E$179)</f>
        <v>907.26886780995756</v>
      </c>
      <c r="I60" s="35">
        <f t="shared" si="2"/>
        <v>1814.54</v>
      </c>
      <c r="K60" s="6"/>
    </row>
    <row r="61" spans="1:11" s="12" customFormat="1">
      <c r="A61" s="3" t="s">
        <v>57</v>
      </c>
      <c r="B61" s="33" t="str">
        <f>'[2]Plan Tron'!B80</f>
        <v>23.09.520</v>
      </c>
      <c r="C61" s="279" t="str">
        <f>'[2]Plan Tron'!C80</f>
        <v>CPOS</v>
      </c>
      <c r="D61" s="280" t="str">
        <f>UPPER('[2]Plan Tron'!D80)</f>
        <v>PORTA LISA COM BATENTE METÁLICO - 60 X 160 CM</v>
      </c>
      <c r="E61" s="279" t="str">
        <f>'[2]Plan Tron'!F80</f>
        <v>UN.</v>
      </c>
      <c r="F61" s="4">
        <f>'[1]Quant Vest'!$D$58</f>
        <v>9</v>
      </c>
      <c r="G61" s="34">
        <f>'[2]Plan Tron'!J80</f>
        <v>298.88</v>
      </c>
      <c r="H61" s="34">
        <f>G61*(1+$E$179)</f>
        <v>385.77416626743127</v>
      </c>
      <c r="I61" s="35">
        <f t="shared" si="2"/>
        <v>3471.97</v>
      </c>
      <c r="J61" s="5"/>
      <c r="K61" s="13"/>
    </row>
    <row r="62" spans="1:11" s="5" customFormat="1">
      <c r="A62" s="20"/>
      <c r="B62" s="36"/>
      <c r="C62" s="20"/>
      <c r="D62" s="16" t="s">
        <v>44</v>
      </c>
      <c r="E62" s="17">
        <f>A58</f>
        <v>7</v>
      </c>
      <c r="F62" s="4"/>
      <c r="G62" s="37"/>
      <c r="H62" s="37"/>
      <c r="I62" s="38">
        <f>SUM(I59:I61)</f>
        <v>6231.84</v>
      </c>
      <c r="K62" s="15"/>
    </row>
    <row r="63" spans="1:11" s="5" customFormat="1">
      <c r="A63" s="21"/>
      <c r="B63" s="82"/>
      <c r="C63" s="21"/>
      <c r="D63" s="83"/>
      <c r="E63" s="21"/>
      <c r="F63" s="7"/>
      <c r="G63" s="39"/>
      <c r="H63" s="39"/>
      <c r="I63" s="40"/>
      <c r="K63" s="15"/>
    </row>
    <row r="64" spans="1:11" s="12" customFormat="1">
      <c r="A64" s="14">
        <v>8</v>
      </c>
      <c r="B64" s="43"/>
      <c r="C64" s="281"/>
      <c r="D64" s="282" t="str">
        <f>UPPER('[2]Plan Tron'!D83)</f>
        <v>INSTALAÇÕES HIDRAULICAS</v>
      </c>
      <c r="E64" s="281"/>
      <c r="F64" s="283"/>
      <c r="G64" s="44"/>
      <c r="H64" s="44"/>
      <c r="I64" s="45"/>
      <c r="J64" s="5"/>
      <c r="K64" s="264"/>
    </row>
    <row r="65" spans="1:11" s="320" customFormat="1">
      <c r="A65" s="11" t="s">
        <v>30</v>
      </c>
      <c r="B65" s="46"/>
      <c r="C65" s="284"/>
      <c r="D65" s="285" t="str">
        <f>UPPER('[2]Plan Tron'!D84)</f>
        <v>REDE DE ESGOTO SANITÁRIO</v>
      </c>
      <c r="E65" s="284"/>
      <c r="F65" s="263"/>
      <c r="G65" s="47"/>
      <c r="H65" s="47"/>
      <c r="I65" s="48"/>
      <c r="K65" s="321"/>
    </row>
    <row r="66" spans="1:11" s="320" customFormat="1">
      <c r="A66" s="472" t="s">
        <v>214</v>
      </c>
      <c r="B66" s="473" t="str">
        <f>'[2]Plan Tron'!B91</f>
        <v>08.09.060</v>
      </c>
      <c r="C66" s="474" t="str">
        <f>'[2]Plan Tron'!C91</f>
        <v>FDE</v>
      </c>
      <c r="D66" s="475" t="str">
        <f>UPPER('[2]Plan Tron'!D91)</f>
        <v>TUBO DE PVC "R" 40MM INCL CONEXOES - COL ESGOTO</v>
      </c>
      <c r="E66" s="474" t="str">
        <f>'[2]Plan Tron'!F91</f>
        <v>M</v>
      </c>
      <c r="F66" s="476">
        <v>23.5</v>
      </c>
      <c r="G66" s="477">
        <f>'[2]Plan Tron'!J91</f>
        <v>31.3932</v>
      </c>
      <c r="H66" s="477">
        <f>G66*(1+$E$179)</f>
        <v>40.520227370405259</v>
      </c>
      <c r="I66" s="478">
        <f t="shared" si="2"/>
        <v>952.23</v>
      </c>
      <c r="J66" s="322"/>
      <c r="K66" s="321"/>
    </row>
    <row r="67" spans="1:11" s="320" customFormat="1">
      <c r="A67" s="472" t="s">
        <v>215</v>
      </c>
      <c r="B67" s="473" t="str">
        <f>'[2]Plan Tron'!B92</f>
        <v>08.09.061</v>
      </c>
      <c r="C67" s="474" t="str">
        <f>'[2]Plan Tron'!C92</f>
        <v>FDE</v>
      </c>
      <c r="D67" s="475" t="str">
        <f>UPPER('[2]Plan Tron'!D92)</f>
        <v>TUBO DE PVC "R" 50MM INCL CONEXOES - COL ESGOTO</v>
      </c>
      <c r="E67" s="474" t="str">
        <f>'[2]Plan Tron'!F92</f>
        <v>M</v>
      </c>
      <c r="F67" s="476">
        <v>23.1</v>
      </c>
      <c r="G67" s="477">
        <f>'[2]Plan Tron'!J92</f>
        <v>34.118766000000001</v>
      </c>
      <c r="H67" s="477">
        <f>G67*(1+$E$179)</f>
        <v>44.038204321880293</v>
      </c>
      <c r="I67" s="478">
        <f t="shared" si="2"/>
        <v>1017.28</v>
      </c>
      <c r="J67" s="322"/>
      <c r="K67" s="321"/>
    </row>
    <row r="68" spans="1:11" s="12" customFormat="1" ht="38.25">
      <c r="A68" s="472" t="s">
        <v>216</v>
      </c>
      <c r="B68" s="473" t="str">
        <f>'[2]Plan Tron'!B94</f>
        <v>90709</v>
      </c>
      <c r="C68" s="474" t="str">
        <f>'[2]Plan Tron'!C94</f>
        <v>SINAPI</v>
      </c>
      <c r="D68" s="475" t="str">
        <f>UPPER('[2]Plan Tron'!D94)</f>
        <v>TUBO DE PVC PARA REDE COLETORA DE ESGOTO DE PAREDE MACIÇA, DN 100 MM, JUNTA ELÁSTICA, INSTALADO EM LOCAL COM NÍVEL ALTO DE INTERFERÊNCIAS - FORNECIMENTO E ASSENTAMENTO. AF_06/2015</v>
      </c>
      <c r="E68" s="474" t="str">
        <f>'[2]Plan Tron'!F94</f>
        <v>M</v>
      </c>
      <c r="F68" s="476">
        <v>27.69</v>
      </c>
      <c r="G68" s="477">
        <f>'[2]Plan Tron'!J94</f>
        <v>20.18</v>
      </c>
      <c r="H68" s="477">
        <f>G68*(1+$E$179)</f>
        <v>26.046984325738634</v>
      </c>
      <c r="I68" s="478">
        <f t="shared" si="2"/>
        <v>721.24</v>
      </c>
      <c r="J68" s="5"/>
      <c r="K68" s="13"/>
    </row>
    <row r="69" spans="1:11" s="12" customFormat="1" ht="25.5">
      <c r="A69" s="472" t="s">
        <v>217</v>
      </c>
      <c r="B69" s="473" t="str">
        <f>'[2]Plan Tron'!B96</f>
        <v>89482</v>
      </c>
      <c r="C69" s="474" t="str">
        <f>'[2]Plan Tron'!C96</f>
        <v>SINAPI</v>
      </c>
      <c r="D69" s="475" t="str">
        <f>UPPER('[2]Plan Tron'!D96)</f>
        <v>CAIXA SIFONADA, PVC, DN 100 X 100 X 50 MM, FORNECIDA E INSTALADA EM RAMAIS DE ENCAMINHAMENTO DE ÁGUA PLUVIAL. AF_12/2014_P</v>
      </c>
      <c r="E69" s="474" t="str">
        <f>'[2]Plan Tron'!F96</f>
        <v>UN.</v>
      </c>
      <c r="F69" s="476">
        <v>7</v>
      </c>
      <c r="G69" s="477">
        <f>'[2]Plan Tron'!J96</f>
        <v>18.32</v>
      </c>
      <c r="H69" s="477">
        <f>G69*(1+$E$179)</f>
        <v>23.646221647548654</v>
      </c>
      <c r="I69" s="478">
        <f>ROUND(H69*F69,2)</f>
        <v>165.52</v>
      </c>
      <c r="J69" s="5"/>
      <c r="K69" s="13"/>
    </row>
    <row r="70" spans="1:11" s="12" customFormat="1">
      <c r="A70" s="472" t="s">
        <v>218</v>
      </c>
      <c r="B70" s="473">
        <f>'[2]Plan Tron'!B97</f>
        <v>4901030</v>
      </c>
      <c r="C70" s="474" t="str">
        <f>'[2]Plan Tron'!C97</f>
        <v>CPOS</v>
      </c>
      <c r="D70" s="475" t="str">
        <f>UPPER('[2]Plan Tron'!D97)</f>
        <v>CAIXA SIFONADA DE PVC RÍGIDO DE 150 X 150 X 50 MM, COM GRELHA49</v>
      </c>
      <c r="E70" s="474" t="str">
        <f>'[2]Plan Tron'!F97</f>
        <v>UN.</v>
      </c>
      <c r="F70" s="476">
        <v>2</v>
      </c>
      <c r="G70" s="477">
        <f>'[2]Plan Tron'!J97</f>
        <v>59.88</v>
      </c>
      <c r="H70" s="477">
        <f>G70*(1+$E$179)</f>
        <v>77.289069446245264</v>
      </c>
      <c r="I70" s="478">
        <f>ROUND(H70*F70,2)</f>
        <v>154.58000000000001</v>
      </c>
      <c r="J70" s="5"/>
      <c r="K70" s="13"/>
    </row>
    <row r="71" spans="1:11" s="320" customFormat="1">
      <c r="A71" s="11" t="s">
        <v>31</v>
      </c>
      <c r="B71" s="46"/>
      <c r="C71" s="284"/>
      <c r="D71" s="285" t="str">
        <f>UPPER('[2]Plan Tron'!D98)</f>
        <v>REDE DE ÁGUA FRIA</v>
      </c>
      <c r="E71" s="284"/>
      <c r="F71" s="263"/>
      <c r="G71" s="47"/>
      <c r="H71" s="47"/>
      <c r="I71" s="48"/>
      <c r="K71" s="321"/>
    </row>
    <row r="72" spans="1:11" s="322" customFormat="1" ht="38.25">
      <c r="A72" s="3" t="s">
        <v>220</v>
      </c>
      <c r="B72" s="33" t="str">
        <f>'[2]Plan Tron'!B99</f>
        <v>94495</v>
      </c>
      <c r="C72" s="279" t="str">
        <f>'[2]Plan Tron'!C99</f>
        <v>SINAPI</v>
      </c>
      <c r="D72" s="280" t="str">
        <f>UPPER('[2]Plan Tron'!D99)</f>
        <v xml:space="preserve"> REGISTRO DE GAVETA BRUTO, LATÃO, ROSCÁVEL, 1, INSTALADO EM RESERVAÇÃO DE ÁGUA DE EDIFICAÇÃO QUE POSSUA RESERVATÓRIO DE FIBRA/FIBROCIMENTO FORNECIMENTO E INSTALAÇÃO. AF_06/2016</v>
      </c>
      <c r="E72" s="279" t="str">
        <f>'[2]Plan Tron'!F99</f>
        <v>UN.</v>
      </c>
      <c r="F72" s="4">
        <v>6</v>
      </c>
      <c r="G72" s="34">
        <f>'[2]Plan Tron'!J99</f>
        <v>61.06</v>
      </c>
      <c r="H72" s="34">
        <f t="shared" ref="H72:H80" si="3">G72*(1+$E$179)</f>
        <v>78.812133941010956</v>
      </c>
      <c r="I72" s="35">
        <f t="shared" si="2"/>
        <v>472.87</v>
      </c>
      <c r="K72" s="323"/>
    </row>
    <row r="73" spans="1:11" s="322" customFormat="1" ht="25.5">
      <c r="A73" s="3" t="s">
        <v>221</v>
      </c>
      <c r="B73" s="33" t="str">
        <f>'[2]Plan Tron'!B100</f>
        <v xml:space="preserve">89985 </v>
      </c>
      <c r="C73" s="279" t="str">
        <f>'[2]Plan Tron'!C100</f>
        <v>SINAPI</v>
      </c>
      <c r="D73" s="280" t="str">
        <f>UPPER('[2]Plan Tron'!D100)</f>
        <v>REGISTRO DE PRESSÃO BRUTO, LATÃO, ROSCÁVEL, 3/4", COM ACABAMENTO E CANOPLA CROMADOS. FORNECIDO E INSTALADO EM RAMAL DE ÁGUA. AF_12/2014</v>
      </c>
      <c r="E73" s="279" t="str">
        <f>'[2]Plan Tron'!F100</f>
        <v>UN.</v>
      </c>
      <c r="F73" s="4">
        <v>6</v>
      </c>
      <c r="G73" s="34">
        <f>'[2]Plan Tron'!J100</f>
        <v>56.61</v>
      </c>
      <c r="H73" s="34">
        <f t="shared" si="3"/>
        <v>73.068373770072554</v>
      </c>
      <c r="I73" s="35">
        <f t="shared" si="2"/>
        <v>438.41</v>
      </c>
      <c r="K73" s="323"/>
    </row>
    <row r="74" spans="1:11" s="322" customFormat="1" ht="25.5">
      <c r="A74" s="3" t="s">
        <v>222</v>
      </c>
      <c r="B74" s="33" t="str">
        <f>'[2]Plan Tron'!B101</f>
        <v xml:space="preserve">89353 </v>
      </c>
      <c r="C74" s="279" t="str">
        <f>'[2]Plan Tron'!C101</f>
        <v>SINAPI</v>
      </c>
      <c r="D74" s="280" t="str">
        <f>UPPER('[2]Plan Tron'!D101)</f>
        <v>REGISTRO DE GAVETA BRUTO, LATÃO, ROSCÁVEL, 3/4", FORNECIDO E INSTALADO EM RAMAL DE ÁGUA. AF_12/2014</v>
      </c>
      <c r="E74" s="279" t="str">
        <f>'[2]Plan Tron'!F101</f>
        <v>UN.</v>
      </c>
      <c r="F74" s="4">
        <v>2</v>
      </c>
      <c r="G74" s="34">
        <f>'[2]Plan Tron'!J101</f>
        <v>27.78</v>
      </c>
      <c r="H74" s="34">
        <f t="shared" si="3"/>
        <v>35.856552258127813</v>
      </c>
      <c r="I74" s="35">
        <f t="shared" si="2"/>
        <v>71.709999999999994</v>
      </c>
      <c r="K74" s="323"/>
    </row>
    <row r="75" spans="1:11" s="320" customFormat="1" ht="38.25">
      <c r="A75" s="3" t="s">
        <v>223</v>
      </c>
      <c r="B75" s="33" t="str">
        <f>'[2]Plan Tron'!B102</f>
        <v xml:space="preserve">94496 </v>
      </c>
      <c r="C75" s="279" t="str">
        <f>'[2]Plan Tron'!C102</f>
        <v>SINAPI</v>
      </c>
      <c r="D75" s="280" t="str">
        <f>UPPER('[2]Plan Tron'!D102)</f>
        <v>REGISTRO DE GAVETA BRUTO, LATÃO, ROSCÁVEL, 1 1/4, INSTALADO EM RESERVAÇÃO DE ÁGUA DE EDIFICAÇÃO QUE POSSUA RESERVATÓRIO DE FIBRA/FIBROCIMENTO FORNECIMENTO E INSTALAÇÃO. AF_06/2016</v>
      </c>
      <c r="E75" s="279" t="str">
        <f>'[2]Plan Tron'!F102</f>
        <v>UN.</v>
      </c>
      <c r="F75" s="4">
        <v>2</v>
      </c>
      <c r="G75" s="34">
        <f>'[2]Plan Tron'!J102</f>
        <v>73.23</v>
      </c>
      <c r="H75" s="34">
        <f t="shared" si="3"/>
        <v>94.520349959060468</v>
      </c>
      <c r="I75" s="35">
        <f t="shared" si="2"/>
        <v>189.04</v>
      </c>
      <c r="J75" s="322"/>
      <c r="K75" s="321"/>
    </row>
    <row r="76" spans="1:11" s="5" customFormat="1">
      <c r="A76" s="3" t="s">
        <v>224</v>
      </c>
      <c r="B76" s="33" t="str">
        <f>'[2]Plan Tron'!B103</f>
        <v>08.03.015</v>
      </c>
      <c r="C76" s="279" t="str">
        <f>'[2]Plan Tron'!C103</f>
        <v>FDE</v>
      </c>
      <c r="D76" s="280" t="str">
        <f>UPPER('[2]Plan Tron'!D103)</f>
        <v>TUBO PVC RÍGIDO JUNTA SOLDÁVEL DE 20 INCL CONEXÕES</v>
      </c>
      <c r="E76" s="279" t="str">
        <f>'[2]Plan Tron'!F103</f>
        <v>M</v>
      </c>
      <c r="F76" s="4">
        <v>45</v>
      </c>
      <c r="G76" s="34">
        <f>'[2]Plan Tron'!J103</f>
        <v>14.254811999999999</v>
      </c>
      <c r="H76" s="34">
        <f t="shared" si="3"/>
        <v>18.399150878610058</v>
      </c>
      <c r="I76" s="35">
        <f>ROUND(H76*F76,2)</f>
        <v>827.96</v>
      </c>
      <c r="K76" s="6"/>
    </row>
    <row r="77" spans="1:11" s="5" customFormat="1">
      <c r="A77" s="3" t="s">
        <v>225</v>
      </c>
      <c r="B77" s="33" t="str">
        <f>'[2]Plan Tron'!B104</f>
        <v>08.03.016</v>
      </c>
      <c r="C77" s="279" t="str">
        <f>'[2]Plan Tron'!C104</f>
        <v>FDE</v>
      </c>
      <c r="D77" s="280" t="str">
        <f>UPPER('[2]Plan Tron'!D104)</f>
        <v>TUBO DE PVC RIGIDO JUNTA SOLDAVEL DN 25MM (3/4") INCL CONEXOES</v>
      </c>
      <c r="E77" s="279" t="str">
        <f>'[2]Plan Tron'!F104</f>
        <v>M</v>
      </c>
      <c r="F77" s="4">
        <v>60</v>
      </c>
      <c r="G77" s="34">
        <f>'[2]Plan Tron'!J104</f>
        <v>16.764165000000002</v>
      </c>
      <c r="H77" s="34">
        <f t="shared" si="3"/>
        <v>21.63805465753698</v>
      </c>
      <c r="I77" s="35">
        <f t="shared" si="2"/>
        <v>1298.28</v>
      </c>
      <c r="K77" s="6"/>
    </row>
    <row r="78" spans="1:11" s="322" customFormat="1">
      <c r="A78" s="3" t="s">
        <v>226</v>
      </c>
      <c r="B78" s="33" t="str">
        <f>'[2]Plan Tron'!B105</f>
        <v>08.03.017</v>
      </c>
      <c r="C78" s="279" t="str">
        <f>'[2]Plan Tron'!C105</f>
        <v>FDE</v>
      </c>
      <c r="D78" s="280" t="str">
        <f>UPPER('[2]Plan Tron'!D105)</f>
        <v>TUBO DE PVC RIGIDO JUNTA SOLDAVEL DN 32MM (1") INCL CONEXOES</v>
      </c>
      <c r="E78" s="279" t="str">
        <f>'[2]Plan Tron'!F105</f>
        <v>M</v>
      </c>
      <c r="F78" s="4">
        <v>15</v>
      </c>
      <c r="G78" s="34">
        <f>'[2]Plan Tron'!J105</f>
        <v>22.844249999999999</v>
      </c>
      <c r="H78" s="34">
        <f t="shared" si="3"/>
        <v>29.485818715721248</v>
      </c>
      <c r="I78" s="35">
        <f t="shared" si="2"/>
        <v>442.29</v>
      </c>
      <c r="K78" s="323"/>
    </row>
    <row r="79" spans="1:11" s="5" customFormat="1">
      <c r="A79" s="3" t="s">
        <v>227</v>
      </c>
      <c r="B79" s="33" t="str">
        <f>'[2]Plan Tron'!B106</f>
        <v>08.03.018</v>
      </c>
      <c r="C79" s="279" t="str">
        <f>'[2]Plan Tron'!C106</f>
        <v>FDE</v>
      </c>
      <c r="D79" s="280" t="str">
        <f>UPPER('[2]Plan Tron'!D106)</f>
        <v>TUBO DE PVC RIGIDO JUNTA SOLDAVEL DN 40MM (1.1/4") INCL CONEXOES</v>
      </c>
      <c r="E79" s="279" t="str">
        <f>'[2]Plan Tron'!F106</f>
        <v>M</v>
      </c>
      <c r="F79" s="4">
        <v>20</v>
      </c>
      <c r="G79" s="34">
        <f>'[2]Plan Tron'!J106</f>
        <v>28.347956999999997</v>
      </c>
      <c r="H79" s="34">
        <f t="shared" si="3"/>
        <v>36.589632886308856</v>
      </c>
      <c r="I79" s="35">
        <f t="shared" si="2"/>
        <v>731.79</v>
      </c>
      <c r="K79" s="6"/>
    </row>
    <row r="80" spans="1:11" s="5" customFormat="1">
      <c r="A80" s="3" t="s">
        <v>228</v>
      </c>
      <c r="B80" s="33" t="str">
        <f>'[2]Plan Tron'!B107</f>
        <v>08.03.019</v>
      </c>
      <c r="C80" s="279" t="str">
        <f>'[2]Plan Tron'!C107</f>
        <v>FDE</v>
      </c>
      <c r="D80" s="280" t="str">
        <f>UPPER('[2]Plan Tron'!D107)</f>
        <v>TUBO PVC RÍGIDO JUNTA SOLDÁVEL DE 50 INCL CONEXÕES</v>
      </c>
      <c r="E80" s="279" t="str">
        <f>'[2]Plan Tron'!F107</f>
        <v>M</v>
      </c>
      <c r="F80" s="4">
        <v>15</v>
      </c>
      <c r="G80" s="34">
        <f>'[2]Plan Tron'!J107</f>
        <v>46.2</v>
      </c>
      <c r="H80" s="34">
        <f t="shared" si="3"/>
        <v>59.631847167944748</v>
      </c>
      <c r="I80" s="35">
        <f>ROUND(H80*F80,2)</f>
        <v>894.48</v>
      </c>
      <c r="K80" s="6"/>
    </row>
    <row r="81" spans="1:11" s="12" customFormat="1">
      <c r="A81" s="11" t="s">
        <v>59</v>
      </c>
      <c r="B81" s="46"/>
      <c r="C81" s="284"/>
      <c r="D81" s="285" t="str">
        <f>UPPER('[2]Plan Tron'!D124)</f>
        <v>LOUÇAS E METAIS</v>
      </c>
      <c r="E81" s="284"/>
      <c r="F81" s="263"/>
      <c r="G81" s="47"/>
      <c r="H81" s="47"/>
      <c r="I81" s="48"/>
      <c r="K81" s="13"/>
    </row>
    <row r="82" spans="1:11" s="5" customFormat="1" ht="38.25">
      <c r="A82" s="3" t="s">
        <v>323</v>
      </c>
      <c r="B82" s="33" t="str">
        <f>'[2]Plan Tron'!B125</f>
        <v>86932</v>
      </c>
      <c r="C82" s="279" t="str">
        <f>'[2]Plan Tron'!C125</f>
        <v>SINAPI</v>
      </c>
      <c r="D82" s="280" t="str">
        <f>UPPER('[2]Plan Tron'!D125)</f>
        <v>VASO SANITÁRIO SIFONADO COM CAIXA ACOPLADA LOUÇA BRANCA - PADRÃO MÉDIO, INCLUSO ENGATE FLEXÍVEL EM METAL CROMADO, 1/2 X 40CM - FORNECIMENTO E INSTALAÇÃO. AF_12/2013</v>
      </c>
      <c r="E82" s="279" t="str">
        <f>'[2]Plan Tron'!F125</f>
        <v>UN.</v>
      </c>
      <c r="F82" s="4">
        <f>'[1]Quant Vest'!$D$66</f>
        <v>5</v>
      </c>
      <c r="G82" s="34">
        <f>'[2]Plan Tron'!J125</f>
        <v>421.1</v>
      </c>
      <c r="H82" s="34">
        <f t="shared" ref="H82:H97" si="4">G82*(1+$E$179)</f>
        <v>543.52750741172144</v>
      </c>
      <c r="I82" s="35">
        <f t="shared" si="2"/>
        <v>2717.64</v>
      </c>
      <c r="K82" s="6"/>
    </row>
    <row r="83" spans="1:11" s="5" customFormat="1" ht="25.5">
      <c r="A83" s="3" t="s">
        <v>324</v>
      </c>
      <c r="B83" s="33" t="str">
        <f>'[2]Plan Tron'!B126</f>
        <v> 300806</v>
      </c>
      <c r="C83" s="279" t="str">
        <f>'[2]Plan Tron'!C126</f>
        <v>CPOS</v>
      </c>
      <c r="D83" s="280" t="str">
        <f>UPPER('[2]Plan Tron'!D126)</f>
        <v>BACIA SIFONADA DE LOUÇA SEM TAMPA, LINHA TRADICIONAL, PARA PESSOAS COM MOBILIDADE REDUZIDA - 6 LITROS</v>
      </c>
      <c r="E83" s="279" t="str">
        <f>'[2]Plan Tron'!F126</f>
        <v>UN</v>
      </c>
      <c r="F83" s="4">
        <f>'[1]Quant Vest'!$D$68</f>
        <v>1</v>
      </c>
      <c r="G83" s="34">
        <f>'[2]Plan Tron'!J126</f>
        <v>482.09</v>
      </c>
      <c r="H83" s="34">
        <f t="shared" si="4"/>
        <v>622.24929006914454</v>
      </c>
      <c r="I83" s="35">
        <f t="shared" si="2"/>
        <v>622.25</v>
      </c>
      <c r="K83" s="6"/>
    </row>
    <row r="84" spans="1:11" s="5" customFormat="1" ht="25.5">
      <c r="A84" s="3" t="s">
        <v>325</v>
      </c>
      <c r="B84" s="33" t="str">
        <f>'[2]Plan Tron'!B127</f>
        <v> 300802</v>
      </c>
      <c r="C84" s="279" t="str">
        <f>'[2]Plan Tron'!C127</f>
        <v>CPOS</v>
      </c>
      <c r="D84" s="280" t="str">
        <f>UPPER('[2]Plan Tron'!D127)</f>
        <v>ASSENTO PARA BACIA SANITÁRIA COM ABERTURA FRONTAL, PARA PESSOAS COM MOBILIDADE REDUZIDA</v>
      </c>
      <c r="E84" s="279" t="str">
        <f>'[2]Plan Tron'!F127</f>
        <v>UN</v>
      </c>
      <c r="F84" s="4">
        <f>F83</f>
        <v>1</v>
      </c>
      <c r="G84" s="34">
        <f>'[2]Plan Tron'!J127</f>
        <v>587.79999999999995</v>
      </c>
      <c r="H84" s="34">
        <f t="shared" si="4"/>
        <v>758.6926356129419</v>
      </c>
      <c r="I84" s="35">
        <f t="shared" si="2"/>
        <v>758.69</v>
      </c>
      <c r="K84" s="6"/>
    </row>
    <row r="85" spans="1:11" s="5" customFormat="1" ht="25.5">
      <c r="A85" s="3" t="s">
        <v>229</v>
      </c>
      <c r="B85" s="33" t="str">
        <f>'[2]Plan Tron'!B128</f>
        <v> 300103</v>
      </c>
      <c r="C85" s="279" t="str">
        <f>'[2]Plan Tron'!C128</f>
        <v>CPOS</v>
      </c>
      <c r="D85" s="280" t="str">
        <f>UPPER('[2]Plan Tron'!D128)</f>
        <v>BARRA DE APOIO RETA, PARA PESSOAS COM MOBILIDADE REDUZIDA, EM TUBO DE AÇO INOXIDÁVEL DE 1 1/2´ X 800 MM</v>
      </c>
      <c r="E85" s="279" t="str">
        <f>'[2]Plan Tron'!F128</f>
        <v>UN</v>
      </c>
      <c r="F85" s="4">
        <f>'[1]Quant Vest'!$D$77</f>
        <v>4</v>
      </c>
      <c r="G85" s="34">
        <f>'[2]Plan Tron'!J128</f>
        <v>122.33</v>
      </c>
      <c r="H85" s="34">
        <f t="shared" si="4"/>
        <v>157.89532173278528</v>
      </c>
      <c r="I85" s="35">
        <f t="shared" si="2"/>
        <v>631.58000000000004</v>
      </c>
      <c r="K85" s="6"/>
    </row>
    <row r="86" spans="1:11" s="5" customFormat="1" ht="51">
      <c r="A86" s="3" t="s">
        <v>230</v>
      </c>
      <c r="B86" s="33" t="str">
        <f>'[2]Plan Tron'!B129</f>
        <v>86939</v>
      </c>
      <c r="C86" s="279" t="str">
        <f>'[2]Plan Tron'!C129</f>
        <v>SINAPI</v>
      </c>
      <c r="D86" s="280" t="str">
        <f>UPPER('[2]Plan Tron'!D129)</f>
        <v>LAVATÓRIO LOUÇA BRANCA COM COLUNA, *44 X 35,5* CM, PADRÃO POPULAR, INCLUSO SIFÃO FLEXÍVEL EM PVC, VÁLVULA E ENGATE FLEXÍVEL 30CM EM PLÁSTICO E COM TORNEIRA CROMADA PADRÃO POPULAR - FORNECIMENTO E INSTALAÇÃO. AF_12/2013</v>
      </c>
      <c r="E86" s="279" t="str">
        <f>'[2]Plan Tron'!F129</f>
        <v>UN.</v>
      </c>
      <c r="F86" s="4">
        <f>'[1]Quant Vest'!$D$67</f>
        <v>7</v>
      </c>
      <c r="G86" s="34">
        <f>'[2]Plan Tron'!J129</f>
        <v>290.47000000000003</v>
      </c>
      <c r="H86" s="34">
        <f t="shared" si="4"/>
        <v>374.91910491066909</v>
      </c>
      <c r="I86" s="35">
        <f t="shared" si="2"/>
        <v>2624.43</v>
      </c>
      <c r="K86" s="6"/>
    </row>
    <row r="87" spans="1:11" s="5" customFormat="1" ht="25.5">
      <c r="A87" s="3" t="s">
        <v>326</v>
      </c>
      <c r="B87" s="33" t="str">
        <f>'[2]Plan Tron'!B130</f>
        <v>300804</v>
      </c>
      <c r="C87" s="279" t="str">
        <f>'[2]Plan Tron'!C130</f>
        <v>CPOS</v>
      </c>
      <c r="D87" s="280" t="str">
        <f>UPPER('[2]Plan Tron'!D130)</f>
        <v>LAVATÓRIO DE LOUÇA PARA CANTO SEM COLUNA PARA PESSOAS COM MOBILIDADE REDUZIDA</v>
      </c>
      <c r="E87" s="279" t="str">
        <f>'[2]Plan Tron'!F130</f>
        <v>UN.</v>
      </c>
      <c r="F87" s="4">
        <f>'[1]Quant Vest'!$D$69</f>
        <v>1</v>
      </c>
      <c r="G87" s="34">
        <f>'[2]Plan Tron'!J130</f>
        <v>927.25</v>
      </c>
      <c r="H87" s="34">
        <f t="shared" si="4"/>
        <v>1196.8318243826138</v>
      </c>
      <c r="I87" s="35">
        <f t="shared" si="2"/>
        <v>1196.83</v>
      </c>
      <c r="K87" s="6"/>
    </row>
    <row r="88" spans="1:11" s="5" customFormat="1" ht="25.5">
      <c r="A88" s="3" t="s">
        <v>389</v>
      </c>
      <c r="B88" s="33">
        <f>'[2]Plan Tron'!B131</f>
        <v>440331</v>
      </c>
      <c r="C88" s="279" t="str">
        <f>'[2]Plan Tron'!C131</f>
        <v>CPOS</v>
      </c>
      <c r="D88" s="280" t="str">
        <f>UPPER('[2]Plan Tron'!D131)</f>
        <v>TORNEIRA DE MESA PARA LAVATÓRIO, ACIONAMENTO HIDROMECÂNICO, COM REGISTRO INTEGRADO REGULADOR DE VAZÃO, EM LATÃO CROMADO, DN= 1/2´</v>
      </c>
      <c r="E88" s="279" t="str">
        <f>'[2]Plan Tron'!F131</f>
        <v>UN.</v>
      </c>
      <c r="F88" s="4">
        <f>'[1]Quant Vest'!$D$70</f>
        <v>8</v>
      </c>
      <c r="G88" s="34">
        <f>'[2]Plan Tron'!J131</f>
        <v>545.74</v>
      </c>
      <c r="H88" s="34">
        <f t="shared" si="4"/>
        <v>704.40442150290403</v>
      </c>
      <c r="I88" s="35">
        <f t="shared" si="2"/>
        <v>5635.24</v>
      </c>
      <c r="K88" s="6"/>
    </row>
    <row r="89" spans="1:11" s="5" customFormat="1" ht="25.5">
      <c r="A89" s="3" t="s">
        <v>390</v>
      </c>
      <c r="B89" s="33" t="str">
        <f>'[2]Plan Tron'!B134</f>
        <v xml:space="preserve">86914 </v>
      </c>
      <c r="C89" s="279" t="str">
        <f>'[2]Plan Tron'!C134</f>
        <v>SINAPI</v>
      </c>
      <c r="D89" s="280" t="str">
        <f>UPPER('[2]Plan Tron'!D134)</f>
        <v>TORNEIRA CROMADA 1/2" OU 3/4" PARA TANQUE, PADRÃO MÉDIO - FORNECIMENTO E INSTALAÇÃO. AF_12/2013</v>
      </c>
      <c r="E89" s="279" t="str">
        <f>'[2]Plan Tron'!F134</f>
        <v>UN.</v>
      </c>
      <c r="F89" s="4">
        <f>'[1]Quant Vest'!$D$72</f>
        <v>4</v>
      </c>
      <c r="G89" s="34">
        <f>'[2]Plan Tron'!J134</f>
        <v>33.19</v>
      </c>
      <c r="H89" s="34">
        <f t="shared" si="4"/>
        <v>42.839415746841688</v>
      </c>
      <c r="I89" s="35">
        <f t="shared" si="2"/>
        <v>171.36</v>
      </c>
      <c r="K89" s="6"/>
    </row>
    <row r="90" spans="1:11" s="5" customFormat="1">
      <c r="A90" s="3" t="s">
        <v>391</v>
      </c>
      <c r="B90" s="33" t="str">
        <f>'[2]Plan Tron'!B135</f>
        <v>44.03.510</v>
      </c>
      <c r="C90" s="279" t="str">
        <f>'[2]Plan Tron'!C135</f>
        <v>CPOS</v>
      </c>
      <c r="D90" s="280" t="str">
        <f>UPPER('[2]Plan Tron'!D135)</f>
        <v>TORNEIRA DE PAREDE ANTIVANDALISMO, DN= 3/4´</v>
      </c>
      <c r="E90" s="279" t="str">
        <f>'[2]Plan Tron'!F135</f>
        <v>UN.</v>
      </c>
      <c r="F90" s="4">
        <v>2</v>
      </c>
      <c r="G90" s="34">
        <f>'[2]Plan Tron'!J135</f>
        <v>235.57</v>
      </c>
      <c r="H90" s="34">
        <f t="shared" si="4"/>
        <v>304.05788392538403</v>
      </c>
      <c r="I90" s="35">
        <f>ROUND(H90*F90,2)</f>
        <v>608.12</v>
      </c>
      <c r="K90" s="6"/>
    </row>
    <row r="91" spans="1:11" s="5" customFormat="1">
      <c r="A91" s="3" t="s">
        <v>392</v>
      </c>
      <c r="B91" s="33" t="str">
        <f>'[2]Plan Tron'!B136</f>
        <v>44.06.100</v>
      </c>
      <c r="C91" s="279" t="str">
        <f>'[2]Plan Tron'!C136</f>
        <v>CPOS</v>
      </c>
      <c r="D91" s="280" t="str">
        <f>UPPER('[2]Plan Tron'!D136)</f>
        <v>MICTÓRIO COLETIVO EM AÇO INOXIDÁVEL</v>
      </c>
      <c r="E91" s="279" t="str">
        <f>'[2]Plan Tron'!F136</f>
        <v>M</v>
      </c>
      <c r="F91" s="4">
        <f>'[1]Quant Vest'!$D$73</f>
        <v>2.4</v>
      </c>
      <c r="G91" s="34">
        <f>'[2]Plan Tron'!J136</f>
        <v>650.53</v>
      </c>
      <c r="H91" s="34">
        <f t="shared" si="4"/>
        <v>839.66029303383311</v>
      </c>
      <c r="I91" s="35">
        <f t="shared" si="2"/>
        <v>2015.18</v>
      </c>
      <c r="K91" s="6"/>
    </row>
    <row r="92" spans="1:11" s="5" customFormat="1">
      <c r="A92" s="3" t="s">
        <v>393</v>
      </c>
      <c r="B92" s="33" t="str">
        <f>'[2]Plan Tron'!B137</f>
        <v>44.03.100</v>
      </c>
      <c r="C92" s="279" t="str">
        <f>'[2]Plan Tron'!C137</f>
        <v>CPOS</v>
      </c>
      <c r="D92" s="280" t="str">
        <f>UPPER('[2]Plan Tron'!D137)</f>
        <v>CABIDE DE LOUÇA COM 2 GANCHOS</v>
      </c>
      <c r="E92" s="279" t="str">
        <f>'[2]Plan Tron'!F137</f>
        <v>UN.</v>
      </c>
      <c r="F92" s="4">
        <f>'[1]Quant Vest'!$D$74</f>
        <v>10</v>
      </c>
      <c r="G92" s="34">
        <f>'[2]Plan Tron'!J137</f>
        <v>16.100000000000001</v>
      </c>
      <c r="H92" s="34">
        <f t="shared" si="4"/>
        <v>20.780795225192868</v>
      </c>
      <c r="I92" s="35">
        <f t="shared" si="2"/>
        <v>207.81</v>
      </c>
      <c r="K92" s="6"/>
    </row>
    <row r="93" spans="1:11" s="5" customFormat="1">
      <c r="A93" s="3" t="s">
        <v>394</v>
      </c>
      <c r="B93" s="33" t="str">
        <f>'[2]Plan Tron'!B138</f>
        <v>440313</v>
      </c>
      <c r="C93" s="279" t="str">
        <f>'[2]Plan Tron'!C138</f>
        <v>CPOS</v>
      </c>
      <c r="D93" s="280" t="str">
        <f>UPPER('[2]Plan Tron'!D138)</f>
        <v>SABONETEIRA TIPO DISPENSER, PARA REFIL DE 800 ML</v>
      </c>
      <c r="E93" s="279" t="str">
        <f>'[2]Plan Tron'!F138</f>
        <v>UN.</v>
      </c>
      <c r="F93" s="4">
        <f>'[1]Quant Vest'!$D$75</f>
        <v>8</v>
      </c>
      <c r="G93" s="34">
        <f>'[2]Plan Tron'!J138</f>
        <v>26.72</v>
      </c>
      <c r="H93" s="34">
        <f t="shared" si="4"/>
        <v>34.488375678084061</v>
      </c>
      <c r="I93" s="35">
        <f t="shared" si="2"/>
        <v>275.91000000000003</v>
      </c>
      <c r="K93" s="6"/>
    </row>
    <row r="94" spans="1:11" s="5" customFormat="1">
      <c r="A94" s="3" t="s">
        <v>395</v>
      </c>
      <c r="B94" s="33" t="str">
        <f>'[2]Plan Tron'!B139</f>
        <v>440305</v>
      </c>
      <c r="C94" s="279" t="str">
        <f>'[2]Plan Tron'!C139</f>
        <v>CPOS</v>
      </c>
      <c r="D94" s="280" t="str">
        <f>UPPER('[2]Plan Tron'!D139)</f>
        <v>DISPENSER PAPEL HIGIENICO EM ABS PARA ROLÃO 300/600M, COM VISOR</v>
      </c>
      <c r="E94" s="279" t="str">
        <f>'[2]Plan Tron'!F139</f>
        <v>UN.</v>
      </c>
      <c r="F94" s="4">
        <f>'[1]Quant Vest'!$D$76</f>
        <v>6</v>
      </c>
      <c r="G94" s="34">
        <f>'[2]Plan Tron'!J139</f>
        <v>42.14</v>
      </c>
      <c r="H94" s="34">
        <f t="shared" si="4"/>
        <v>54.391472719852629</v>
      </c>
      <c r="I94" s="35">
        <f t="shared" si="2"/>
        <v>326.35000000000002</v>
      </c>
      <c r="K94" s="6"/>
    </row>
    <row r="95" spans="1:11" s="41" customFormat="1" ht="25.5">
      <c r="A95" s="3" t="s">
        <v>396</v>
      </c>
      <c r="B95" s="33" t="str">
        <f>'[2]Plan Tron'!B141</f>
        <v>9535</v>
      </c>
      <c r="C95" s="279" t="str">
        <f>'[2]Plan Tron'!C141</f>
        <v>SINAPI</v>
      </c>
      <c r="D95" s="280" t="str">
        <f>UPPER('[2]Plan Tron'!D141)</f>
        <v>CHUVEIRO ELETRICO COMUM CORPO PLASTICO TIPO DUCHA, FORNECIMENTO E INSTALACAO</v>
      </c>
      <c r="E95" s="279" t="str">
        <f>'[2]Plan Tron'!F141</f>
        <v>UN.</v>
      </c>
      <c r="F95" s="4">
        <f>'[1]Quant Vest'!$D$71</f>
        <v>5</v>
      </c>
      <c r="G95" s="34">
        <f>'[2]Plan Tron'!J141</f>
        <v>61.45</v>
      </c>
      <c r="H95" s="34">
        <f t="shared" si="4"/>
        <v>79.315519663857245</v>
      </c>
      <c r="I95" s="35">
        <f t="shared" si="2"/>
        <v>396.58</v>
      </c>
      <c r="J95" s="5"/>
      <c r="K95" s="42"/>
    </row>
    <row r="96" spans="1:11" s="41" customFormat="1" ht="25.5">
      <c r="A96" s="3" t="s">
        <v>397</v>
      </c>
      <c r="B96" s="473" t="str">
        <f>'[2]Plan Tron'!B142</f>
        <v>74125/002</v>
      </c>
      <c r="C96" s="474" t="str">
        <f>'[2]Plan Tron'!C142</f>
        <v>SINAPI</v>
      </c>
      <c r="D96" s="475" t="str">
        <f>UPPER('[2]Plan Tron'!D142)</f>
        <v>ESPELHO CRISTAL ESPESSURA 4MM, COM MOLDURA EM ALUMINIO E COMPENSADO 6MM PLASTIFICADO COLADO</v>
      </c>
      <c r="E96" s="474" t="str">
        <f>'[2]Plan Tron'!F142</f>
        <v>M²</v>
      </c>
      <c r="F96" s="476">
        <f>'[1]Quant Vest'!$D$79</f>
        <v>2.4</v>
      </c>
      <c r="G96" s="477">
        <f>'[2]Plan Tron'!J142</f>
        <v>406.78</v>
      </c>
      <c r="H96" s="477">
        <f t="shared" si="4"/>
        <v>525.04421625490397</v>
      </c>
      <c r="I96" s="478">
        <f t="shared" si="2"/>
        <v>1260.1099999999999</v>
      </c>
      <c r="J96" s="5"/>
      <c r="K96" s="42"/>
    </row>
    <row r="97" spans="1:11" s="41" customFormat="1">
      <c r="A97" s="3" t="s">
        <v>398</v>
      </c>
      <c r="B97" s="33" t="str">
        <f>'[2]Plan Tron'!B143</f>
        <v>C4642</v>
      </c>
      <c r="C97" s="279" t="str">
        <f>'[2]Plan Tron'!C143</f>
        <v>SEINFRA</v>
      </c>
      <c r="D97" s="280" t="str">
        <f>UPPER('[2]Plan Tron'!D143)</f>
        <v>ASSENTO / BANCO - ARTICULÁVEL PARA BANHO DE DEFICIENTE</v>
      </c>
      <c r="E97" s="279" t="str">
        <f>'[2]Plan Tron'!F143</f>
        <v>UN.</v>
      </c>
      <c r="F97" s="4">
        <f>'[1]Quant Vest'!$D$78</f>
        <v>1</v>
      </c>
      <c r="G97" s="34">
        <f>'[2]Plan Tron'!J143</f>
        <v>550.48</v>
      </c>
      <c r="H97" s="34">
        <f t="shared" si="4"/>
        <v>710.52249413442041</v>
      </c>
      <c r="I97" s="35">
        <f t="shared" si="2"/>
        <v>710.52</v>
      </c>
      <c r="J97" s="5"/>
      <c r="K97" s="42"/>
    </row>
    <row r="98" spans="1:11" s="320" customFormat="1">
      <c r="A98" s="11" t="s">
        <v>231</v>
      </c>
      <c r="B98" s="46"/>
      <c r="C98" s="284"/>
      <c r="D98" s="285" t="str">
        <f>UPPER('[2]Plan Tron'!D145)</f>
        <v>INSTALAÇÕES DE COMBATE A INCÊNDIO</v>
      </c>
      <c r="E98" s="284"/>
      <c r="F98" s="263"/>
      <c r="G98" s="47"/>
      <c r="H98" s="47"/>
      <c r="I98" s="48"/>
      <c r="K98" s="321"/>
    </row>
    <row r="99" spans="1:11" s="327" customFormat="1">
      <c r="A99" s="3" t="s">
        <v>232</v>
      </c>
      <c r="B99" s="33">
        <f>'[2]Plan Tron'!B160</f>
        <v>501010</v>
      </c>
      <c r="C99" s="279" t="str">
        <f>'[2]Plan Tron'!C160</f>
        <v>CPOS</v>
      </c>
      <c r="D99" s="280" t="str">
        <f>UPPER('[2]Plan Tron'!D160)</f>
        <v>EXTINTOR MANUAL DE ÁGUA PRESSURIZADA - CAPACIDADE DE 10 LITROS</v>
      </c>
      <c r="E99" s="279" t="str">
        <f>'[2]Plan Tron'!F160</f>
        <v>UN</v>
      </c>
      <c r="F99" s="4">
        <v>1</v>
      </c>
      <c r="G99" s="34">
        <f>'[2]Plan Tron'!J160</f>
        <v>109.11</v>
      </c>
      <c r="H99" s="34">
        <f>G99*(1+$E$179)</f>
        <v>140.83183646091885</v>
      </c>
      <c r="I99" s="35">
        <f t="shared" ref="I99:I126" si="5">ROUND(H99*F99,2)</f>
        <v>140.83000000000001</v>
      </c>
      <c r="J99" s="322"/>
      <c r="K99" s="326"/>
    </row>
    <row r="100" spans="1:11" s="322" customFormat="1">
      <c r="A100" s="3" t="s">
        <v>233</v>
      </c>
      <c r="B100" s="33">
        <f>'[2]Plan Tron'!B162</f>
        <v>501014</v>
      </c>
      <c r="C100" s="279" t="str">
        <f>'[2]Plan Tron'!C162</f>
        <v>CPOS</v>
      </c>
      <c r="D100" s="280" t="str">
        <f>UPPER('[2]Plan Tron'!D162)</f>
        <v>EXTINTOR MANUAL DE GÁS CARBÔNICO 5BC - CAPACIDADE DE 06 KG</v>
      </c>
      <c r="E100" s="279" t="str">
        <f>'[2]Plan Tron'!F162</f>
        <v>UN</v>
      </c>
      <c r="F100" s="4">
        <v>1</v>
      </c>
      <c r="G100" s="34">
        <f>'[2]Plan Tron'!J162</f>
        <v>356.49</v>
      </c>
      <c r="H100" s="34">
        <f>G100*(1+$E$179)</f>
        <v>460.13327266018661</v>
      </c>
      <c r="I100" s="35">
        <f t="shared" si="5"/>
        <v>460.13</v>
      </c>
      <c r="K100" s="324"/>
    </row>
    <row r="101" spans="1:11" s="322" customFormat="1" ht="25.5">
      <c r="A101" s="3" t="s">
        <v>81</v>
      </c>
      <c r="B101" s="33" t="str">
        <f>'[2]Plan Tron'!B163</f>
        <v> 500508</v>
      </c>
      <c r="C101" s="279" t="str">
        <f>'[2]Plan Tron'!C163</f>
        <v>CPOS</v>
      </c>
      <c r="D101" s="280" t="str">
        <f>UPPER('[2]Plan Tron'!D163)</f>
        <v>LUMINÁRIA PARA UNIDADE CENTRALIZADA DE SOBREPOR COMPLETA COM LÂMPADA FLUORESCENTE COMPACTA DE 15 W</v>
      </c>
      <c r="E101" s="279" t="str">
        <f>'[2]Plan Tron'!F163</f>
        <v>UN.</v>
      </c>
      <c r="F101" s="4">
        <v>2</v>
      </c>
      <c r="G101" s="34">
        <f>'[2]Plan Tron'!J163</f>
        <v>95.67</v>
      </c>
      <c r="H101" s="34">
        <f>G101*(1+$E$179)</f>
        <v>123.48439001206221</v>
      </c>
      <c r="I101" s="35">
        <f t="shared" si="5"/>
        <v>246.97</v>
      </c>
      <c r="K101" s="324"/>
    </row>
    <row r="102" spans="1:11" s="322" customFormat="1">
      <c r="A102" s="3" t="s">
        <v>234</v>
      </c>
      <c r="B102" s="33">
        <f>'[2]Plan Tron'!B177</f>
        <v>970101</v>
      </c>
      <c r="C102" s="279" t="str">
        <f>'[2]Plan Tron'!C177</f>
        <v>CPOS</v>
      </c>
      <c r="D102" s="280" t="str">
        <f>UPPER('[2]Plan Tron'!D177)</f>
        <v xml:space="preserve">ADESIVO VINÍLICO, PADRÃO REGULAMENTADO, PARA SINALIZAÇÃO DE INCÊNDIO </v>
      </c>
      <c r="E102" s="279" t="str">
        <f>'[2]Plan Tron'!F177</f>
        <v>UN.</v>
      </c>
      <c r="F102" s="4">
        <v>2</v>
      </c>
      <c r="G102" s="34">
        <f>'[2]Plan Tron'!J177</f>
        <v>21.37</v>
      </c>
      <c r="H102" s="34">
        <f>G102*(1+$E$179)</f>
        <v>27.582956146731153</v>
      </c>
      <c r="I102" s="35">
        <f t="shared" si="5"/>
        <v>55.17</v>
      </c>
      <c r="K102" s="324"/>
    </row>
    <row r="103" spans="1:11" s="5" customFormat="1">
      <c r="A103" s="20"/>
      <c r="B103" s="36"/>
      <c r="C103" s="20"/>
      <c r="D103" s="16" t="s">
        <v>44</v>
      </c>
      <c r="E103" s="17">
        <f>A64</f>
        <v>8</v>
      </c>
      <c r="F103" s="4"/>
      <c r="G103" s="37"/>
      <c r="H103" s="37"/>
      <c r="I103" s="38">
        <f>SUM(I65:I102)</f>
        <v>29439.38</v>
      </c>
      <c r="K103" s="15"/>
    </row>
    <row r="104" spans="1:11" s="5" customFormat="1">
      <c r="A104" s="21"/>
      <c r="B104" s="82"/>
      <c r="C104" s="21"/>
      <c r="D104" s="83"/>
      <c r="E104" s="21"/>
      <c r="F104" s="7"/>
      <c r="G104" s="39"/>
      <c r="H104" s="39"/>
      <c r="I104" s="40"/>
      <c r="K104" s="15"/>
    </row>
    <row r="105" spans="1:11" s="5" customFormat="1">
      <c r="A105" s="14">
        <v>9</v>
      </c>
      <c r="B105" s="43"/>
      <c r="C105" s="281"/>
      <c r="D105" s="282" t="str">
        <f>UPPER('[2]Plan Tron'!D180)</f>
        <v>INSTALAÇÕES ELÉTRICAS</v>
      </c>
      <c r="E105" s="281"/>
      <c r="F105" s="283"/>
      <c r="G105" s="44"/>
      <c r="H105" s="44"/>
      <c r="I105" s="45"/>
      <c r="K105" s="15"/>
    </row>
    <row r="106" spans="1:11" s="320" customFormat="1">
      <c r="A106" s="11" t="s">
        <v>32</v>
      </c>
      <c r="B106" s="46"/>
      <c r="C106" s="284"/>
      <c r="D106" s="285" t="str">
        <f>UPPER('[2]Plan Tron'!D181)</f>
        <v>SISTEMA DE ILUMINAÇÃO E ENERGIA</v>
      </c>
      <c r="E106" s="284"/>
      <c r="F106" s="263"/>
      <c r="G106" s="47"/>
      <c r="H106" s="47"/>
      <c r="I106" s="48"/>
      <c r="K106" s="325"/>
    </row>
    <row r="107" spans="1:11" s="5" customFormat="1">
      <c r="A107" s="3" t="s">
        <v>146</v>
      </c>
      <c r="B107" s="33" t="str">
        <f>'[2]Plan Tron'!B184</f>
        <v>370112</v>
      </c>
      <c r="C107" s="279" t="str">
        <f>'[2]Plan Tron'!C184</f>
        <v>CPOS</v>
      </c>
      <c r="D107" s="280" t="str">
        <f>UPPER('[2]Plan Tron'!D184)</f>
        <v>QUADRO TELESP / TELEBRÁS DE EMBUTIR DE 600 X 600 X 120 MM</v>
      </c>
      <c r="E107" s="279" t="str">
        <f>'[2]Plan Tron'!F184</f>
        <v>UN.</v>
      </c>
      <c r="F107" s="4">
        <v>1</v>
      </c>
      <c r="G107" s="34">
        <f>'[2]Plan Tron'!J184</f>
        <v>229.24</v>
      </c>
      <c r="H107" s="34">
        <f t="shared" ref="H107:H127" si="6">G107*(1+$E$179)</f>
        <v>295.88754642380201</v>
      </c>
      <c r="I107" s="35">
        <f t="shared" si="5"/>
        <v>295.89</v>
      </c>
      <c r="K107" s="15"/>
    </row>
    <row r="108" spans="1:11" s="322" customFormat="1">
      <c r="A108" s="3" t="s">
        <v>147</v>
      </c>
      <c r="B108" s="33" t="str">
        <f>'[2]Plan Tron'!B185</f>
        <v>400102</v>
      </c>
      <c r="C108" s="279" t="str">
        <f>'[2]Plan Tron'!C185</f>
        <v>CPOS</v>
      </c>
      <c r="D108" s="280" t="str">
        <f>UPPER('[2]Plan Tron'!D185)</f>
        <v>CAIXA DE FERRO ESTÂMPADA 4´ X 2´</v>
      </c>
      <c r="E108" s="279" t="str">
        <f>'[2]Plan Tron'!F185</f>
        <v>UN.</v>
      </c>
      <c r="F108" s="4">
        <v>6</v>
      </c>
      <c r="G108" s="34">
        <f>'[2]Plan Tron'!J185</f>
        <v>9.59</v>
      </c>
      <c r="H108" s="34">
        <f t="shared" si="6"/>
        <v>12.378125851527924</v>
      </c>
      <c r="I108" s="35">
        <f t="shared" si="5"/>
        <v>74.27</v>
      </c>
      <c r="K108" s="324"/>
    </row>
    <row r="109" spans="1:11" s="322" customFormat="1">
      <c r="A109" s="3" t="s">
        <v>148</v>
      </c>
      <c r="B109" s="33" t="str">
        <f>'[2]Plan Tron'!B186</f>
        <v>400104</v>
      </c>
      <c r="C109" s="279" t="str">
        <f>'[2]Plan Tron'!C186</f>
        <v>CPOS</v>
      </c>
      <c r="D109" s="280" t="str">
        <f>UPPER('[2]Plan Tron'!D186)</f>
        <v>CAIXA DE FERRO ESTÂMPADA 4´ X 4´</v>
      </c>
      <c r="E109" s="279" t="str">
        <f>'[2]Plan Tron'!F186</f>
        <v>UN.</v>
      </c>
      <c r="F109" s="4">
        <v>5</v>
      </c>
      <c r="G109" s="34">
        <f>'[2]Plan Tron'!J186</f>
        <v>11.5</v>
      </c>
      <c r="H109" s="34">
        <f t="shared" si="6"/>
        <v>14.843425160852046</v>
      </c>
      <c r="I109" s="35">
        <f t="shared" si="5"/>
        <v>74.22</v>
      </c>
      <c r="K109" s="324"/>
    </row>
    <row r="110" spans="1:11" s="5" customFormat="1">
      <c r="A110" s="3" t="s">
        <v>149</v>
      </c>
      <c r="B110" s="33" t="str">
        <f>'[2]Plan Tron'!B189</f>
        <v>40.02.100</v>
      </c>
      <c r="C110" s="279" t="str">
        <f>'[2]Plan Tron'!C189</f>
        <v>CPOS</v>
      </c>
      <c r="D110" s="280" t="str">
        <f>UPPER('[2]Plan Tron'!D189)</f>
        <v>CAIXA DE PASSAGEM EM CHAPA, COM TAMPA PARAFUSADA, 400 X 400 X 150 MM</v>
      </c>
      <c r="E110" s="279" t="str">
        <f>'[2]Plan Tron'!F189</f>
        <v>UN.</v>
      </c>
      <c r="F110" s="4">
        <v>3</v>
      </c>
      <c r="G110" s="34">
        <f>'[2]Plan Tron'!J189</f>
        <v>102.8</v>
      </c>
      <c r="H110" s="34">
        <f t="shared" si="6"/>
        <v>132.68731361179047</v>
      </c>
      <c r="I110" s="35">
        <f>ROUND(H110*F110,2)</f>
        <v>398.06</v>
      </c>
      <c r="K110" s="15"/>
    </row>
    <row r="111" spans="1:11" s="322" customFormat="1" ht="25.5">
      <c r="A111" s="3" t="s">
        <v>150</v>
      </c>
      <c r="B111" s="33">
        <f>'[2]Plan Tron'!B192</f>
        <v>91926</v>
      </c>
      <c r="C111" s="279" t="str">
        <f>'[2]Plan Tron'!C192</f>
        <v>SINAPI</v>
      </c>
      <c r="D111" s="280" t="str">
        <f>UPPER('[2]Plan Tron'!D192)</f>
        <v>CABO DE COBRE FLEXÍVEL ISOLADO, 2,5 MM², ANTI-CHAMA 450/750 V, PARA CIRCUITOS TERMINAIS - FORNECIMENTO E INSTALAÇÃO. AF_12/2015</v>
      </c>
      <c r="E111" s="279" t="str">
        <f>'[2]Plan Tron'!F192</f>
        <v>M</v>
      </c>
      <c r="F111" s="4">
        <f>'MEMORIAL DE CÁLCULO 2'!D42</f>
        <v>131.76</v>
      </c>
      <c r="G111" s="34">
        <f>'[2]Plan Tron'!J192</f>
        <v>3</v>
      </c>
      <c r="H111" s="34">
        <f t="shared" si="6"/>
        <v>3.8721978680483602</v>
      </c>
      <c r="I111" s="35">
        <f t="shared" si="5"/>
        <v>510.2</v>
      </c>
      <c r="K111" s="324"/>
    </row>
    <row r="112" spans="1:11" s="322" customFormat="1" ht="25.5">
      <c r="A112" s="3" t="s">
        <v>151</v>
      </c>
      <c r="B112" s="33">
        <f>'[2]Plan Tron'!B194</f>
        <v>91930</v>
      </c>
      <c r="C112" s="279" t="str">
        <f>'[2]Plan Tron'!C194</f>
        <v>SINAPI</v>
      </c>
      <c r="D112" s="280" t="str">
        <f>UPPER('[2]Plan Tron'!D194)</f>
        <v>CABO DE COBRE FLEXÍVEL ISOLADO, 6 MM², ANTI-CHAMA 450/750 V, PARA CIRCUITOS TERMINAIS - FORNECIMENTO E INSTALAÇÃO. AF_12/2015</v>
      </c>
      <c r="E112" s="279" t="str">
        <f>'[2]Plan Tron'!F194</f>
        <v>M</v>
      </c>
      <c r="F112" s="4">
        <f>'MEMORIAL DE CÁLCULO 2'!D43</f>
        <v>456.11</v>
      </c>
      <c r="G112" s="34">
        <f>'[2]Plan Tron'!J194</f>
        <v>5.05</v>
      </c>
      <c r="H112" s="34">
        <f t="shared" si="6"/>
        <v>6.5181997445480722</v>
      </c>
      <c r="I112" s="35">
        <f t="shared" si="5"/>
        <v>2973.02</v>
      </c>
      <c r="K112" s="324"/>
    </row>
    <row r="113" spans="1:11" s="322" customFormat="1">
      <c r="A113" s="3" t="s">
        <v>152</v>
      </c>
      <c r="B113" s="33" t="str">
        <f>'[2]Plan Tron'!B195</f>
        <v>390906</v>
      </c>
      <c r="C113" s="279" t="str">
        <f>'[2]Plan Tron'!C195</f>
        <v>CPOS</v>
      </c>
      <c r="D113" s="280" t="str">
        <f>UPPER('[2]Plan Tron'!D195)</f>
        <v>CONECTOR SPLIT-BOLT PARA CABO DE 50,0 MM², LATÃO, SIMPLES</v>
      </c>
      <c r="E113" s="279" t="str">
        <f>'[2]Plan Tron'!F195</f>
        <v>UN.</v>
      </c>
      <c r="F113" s="4">
        <v>20</v>
      </c>
      <c r="G113" s="34">
        <f>'[2]Plan Tron'!J195</f>
        <v>9.36</v>
      </c>
      <c r="H113" s="34">
        <f t="shared" si="6"/>
        <v>12.081257348310883</v>
      </c>
      <c r="I113" s="35">
        <f t="shared" si="5"/>
        <v>241.63</v>
      </c>
      <c r="K113" s="324"/>
    </row>
    <row r="114" spans="1:11" s="322" customFormat="1">
      <c r="A114" s="3" t="s">
        <v>153</v>
      </c>
      <c r="B114" s="33" t="str">
        <f>'[2]Plan Tron'!B196</f>
        <v>371360</v>
      </c>
      <c r="C114" s="279" t="str">
        <f>'[2]Plan Tron'!C196</f>
        <v>CPOS</v>
      </c>
      <c r="D114" s="280" t="str">
        <f>UPPER('[2]Plan Tron'!D196)</f>
        <v>DISJUNTOR TERMOMAGNÉTICO, UNIPOLAR 127/220 V, CORRENTE DE 10 A ATÉ 30 A</v>
      </c>
      <c r="E114" s="279" t="str">
        <f>'[2]Plan Tron'!F196</f>
        <v>UN.</v>
      </c>
      <c r="F114" s="4">
        <v>8</v>
      </c>
      <c r="G114" s="34">
        <f>'[2]Plan Tron'!J196</f>
        <v>18.309999999999999</v>
      </c>
      <c r="H114" s="34">
        <f t="shared" si="6"/>
        <v>23.633314321321823</v>
      </c>
      <c r="I114" s="35">
        <f t="shared" si="5"/>
        <v>189.07</v>
      </c>
      <c r="K114" s="324"/>
    </row>
    <row r="115" spans="1:11" s="322" customFormat="1" ht="16.5" customHeight="1">
      <c r="A115" s="3" t="s">
        <v>176</v>
      </c>
      <c r="B115" s="33" t="str">
        <f>'[2]Plan Tron'!B197</f>
        <v>371363</v>
      </c>
      <c r="C115" s="279" t="str">
        <f>'[2]Plan Tron'!C197</f>
        <v>CPOS</v>
      </c>
      <c r="D115" s="280" t="str">
        <f>UPPER('[2]Plan Tron'!D197)</f>
        <v>DISJUNTOR TERMOMAGNÉTICO, BIPOLAR 220/380 V, CORRENTE DE 10 A ATÉ 50 A</v>
      </c>
      <c r="E115" s="279" t="str">
        <f>'[2]Plan Tron'!F197</f>
        <v>UN.</v>
      </c>
      <c r="F115" s="4">
        <v>8</v>
      </c>
      <c r="G115" s="34">
        <f>'[2]Plan Tron'!J197</f>
        <v>73.33</v>
      </c>
      <c r="H115" s="34">
        <f t="shared" si="6"/>
        <v>94.649423221328746</v>
      </c>
      <c r="I115" s="35">
        <f t="shared" si="5"/>
        <v>757.2</v>
      </c>
      <c r="K115" s="324"/>
    </row>
    <row r="116" spans="1:11" s="320" customFormat="1">
      <c r="A116" s="3" t="s">
        <v>238</v>
      </c>
      <c r="B116" s="33" t="str">
        <f>'[2]Plan Tron'!B198</f>
        <v>371366</v>
      </c>
      <c r="C116" s="279" t="str">
        <f>'[2]Plan Tron'!C198</f>
        <v>CPOS</v>
      </c>
      <c r="D116" s="280" t="str">
        <f>UPPER('[2]Plan Tron'!D198)</f>
        <v>DISJUNTOR TERMOMAGNÉTICO, TRIPOLAR 220/380 V, CORRENTE DE 60 A ATÉ 100 A</v>
      </c>
      <c r="E116" s="279" t="str">
        <f>'[2]Plan Tron'!F198</f>
        <v>UN.</v>
      </c>
      <c r="F116" s="4">
        <v>1</v>
      </c>
      <c r="G116" s="34">
        <f>'[2]Plan Tron'!J198</f>
        <v>124.21</v>
      </c>
      <c r="H116" s="34">
        <f t="shared" si="6"/>
        <v>160.32189906342893</v>
      </c>
      <c r="I116" s="35">
        <f t="shared" si="5"/>
        <v>160.32</v>
      </c>
      <c r="J116" s="322"/>
      <c r="K116" s="325"/>
    </row>
    <row r="117" spans="1:11" s="5" customFormat="1" ht="25.5">
      <c r="A117" s="3" t="s">
        <v>239</v>
      </c>
      <c r="B117" s="33" t="str">
        <f>'[2]Plan Tron'!B199</f>
        <v>381301</v>
      </c>
      <c r="C117" s="279" t="str">
        <f>'[2]Plan Tron'!C199</f>
        <v>CPOS</v>
      </c>
      <c r="D117" s="280" t="str">
        <f>UPPER('[2]Plan Tron'!D199)</f>
        <v>ELETRODUTO CORRUGADO DE POLIETILENO DE ALTA DENSIDADE, DN= 30 MM, COM ACESSÓRIOS</v>
      </c>
      <c r="E117" s="279" t="str">
        <f>'[2]Plan Tron'!F199</f>
        <v>M</v>
      </c>
      <c r="F117" s="4">
        <v>9.01</v>
      </c>
      <c r="G117" s="34">
        <f>'[2]Plan Tron'!J199</f>
        <v>7.69</v>
      </c>
      <c r="H117" s="34">
        <f t="shared" si="6"/>
        <v>9.9257338684306298</v>
      </c>
      <c r="I117" s="35">
        <f t="shared" si="5"/>
        <v>89.43</v>
      </c>
      <c r="K117" s="15"/>
    </row>
    <row r="118" spans="1:11" s="5" customFormat="1" ht="25.5">
      <c r="A118" s="3" t="s">
        <v>240</v>
      </c>
      <c r="B118" s="33" t="str">
        <f>'[2]Plan Tron'!B200</f>
        <v>38.13.016</v>
      </c>
      <c r="C118" s="279" t="str">
        <f>'[2]Plan Tron'!C200</f>
        <v>CPOS</v>
      </c>
      <c r="D118" s="280" t="str">
        <f>UPPER('[2]Plan Tron'!D200)</f>
        <v>ELETRODUTO CORRUGADO EM POLIETILENO DE ALTA DENSIDADE, DN= 40 MM, COM ACESSÓRIOS</v>
      </c>
      <c r="E118" s="279" t="str">
        <f>'[2]Plan Tron'!F200</f>
        <v>M</v>
      </c>
      <c r="F118" s="4">
        <v>19.489999999999998</v>
      </c>
      <c r="G118" s="34">
        <f>'[2]Plan Tron'!J200</f>
        <v>8.9600000000000009</v>
      </c>
      <c r="H118" s="34">
        <f t="shared" si="6"/>
        <v>11.56496429923777</v>
      </c>
      <c r="I118" s="35">
        <f>ROUND(H118*F118,2)</f>
        <v>225.4</v>
      </c>
      <c r="K118" s="15"/>
    </row>
    <row r="119" spans="1:11" s="322" customFormat="1">
      <c r="A119" s="3" t="s">
        <v>241</v>
      </c>
      <c r="B119" s="33" t="str">
        <f>'[2]Plan Tron'!B203</f>
        <v>381902</v>
      </c>
      <c r="C119" s="279" t="str">
        <f>'[2]Plan Tron'!C203</f>
        <v>CPOS</v>
      </c>
      <c r="D119" s="280" t="str">
        <f>UPPER('[2]Plan Tron'!D203)</f>
        <v>ELETRODUTO DE PVC CORRUGADO FLEXÍVEL LEVE, DIÂMETRO EXTERNO DE 20 MM</v>
      </c>
      <c r="E119" s="279" t="str">
        <f>'[2]Plan Tron'!F203</f>
        <v>M</v>
      </c>
      <c r="F119" s="4">
        <v>65</v>
      </c>
      <c r="G119" s="34">
        <f>'[2]Plan Tron'!J203</f>
        <v>10.1</v>
      </c>
      <c r="H119" s="34">
        <f t="shared" si="6"/>
        <v>13.036399489096144</v>
      </c>
      <c r="I119" s="35">
        <f t="shared" si="5"/>
        <v>847.37</v>
      </c>
      <c r="K119" s="324"/>
    </row>
    <row r="120" spans="1:11" s="322" customFormat="1">
      <c r="A120" s="3" t="s">
        <v>242</v>
      </c>
      <c r="B120" s="33" t="str">
        <f>'[2]Plan Tron'!B204</f>
        <v>402012</v>
      </c>
      <c r="C120" s="279" t="str">
        <f>'[2]Plan Tron'!C204</f>
        <v>CPOS</v>
      </c>
      <c r="D120" s="280" t="str">
        <f>UPPER('[2]Plan Tron'!D204)</f>
        <v>PLACA DE 4´ X 2´</v>
      </c>
      <c r="E120" s="279" t="str">
        <f>'[2]Plan Tron'!F204</f>
        <v>UN.</v>
      </c>
      <c r="F120" s="4">
        <v>5</v>
      </c>
      <c r="G120" s="34">
        <f>'[2]Plan Tron'!J204</f>
        <v>3.04</v>
      </c>
      <c r="H120" s="34">
        <f t="shared" si="6"/>
        <v>3.9238271729556713</v>
      </c>
      <c r="I120" s="35">
        <f t="shared" si="5"/>
        <v>19.62</v>
      </c>
      <c r="K120" s="324"/>
    </row>
    <row r="121" spans="1:11" s="322" customFormat="1">
      <c r="A121" s="3" t="s">
        <v>243</v>
      </c>
      <c r="B121" s="33" t="str">
        <f>'[2]Plan Tron'!B205</f>
        <v>402014</v>
      </c>
      <c r="C121" s="279" t="str">
        <f>'[2]Plan Tron'!C205</f>
        <v>CPOS</v>
      </c>
      <c r="D121" s="280" t="str">
        <f>UPPER('[2]Plan Tron'!D205)</f>
        <v>PLACA DE 4´ X 4´</v>
      </c>
      <c r="E121" s="279" t="str">
        <f>'[2]Plan Tron'!F205</f>
        <v>UN.</v>
      </c>
      <c r="F121" s="4">
        <v>4</v>
      </c>
      <c r="G121" s="34">
        <f>'[2]Plan Tron'!J205</f>
        <v>6.24</v>
      </c>
      <c r="H121" s="34">
        <f t="shared" si="6"/>
        <v>8.0541715655405888</v>
      </c>
      <c r="I121" s="35">
        <f t="shared" si="5"/>
        <v>32.22</v>
      </c>
      <c r="K121" s="324"/>
    </row>
    <row r="122" spans="1:11" s="5" customFormat="1">
      <c r="A122" s="3" t="s">
        <v>244</v>
      </c>
      <c r="B122" s="33" t="str">
        <f>'[2]Plan Tron'!B210</f>
        <v>400502</v>
      </c>
      <c r="C122" s="279" t="str">
        <f>'[2]Plan Tron'!C210</f>
        <v>CPOS</v>
      </c>
      <c r="D122" s="280" t="str">
        <f>UPPER('[2]Plan Tron'!D210)</f>
        <v>INTERRUPTOR COM 1 TECLA SIMPLES E PLACA</v>
      </c>
      <c r="E122" s="279" t="str">
        <f>'[2]Plan Tron'!F210</f>
        <v>CJ</v>
      </c>
      <c r="F122" s="4">
        <v>3</v>
      </c>
      <c r="G122" s="34">
        <f>'[2]Plan Tron'!J210</f>
        <v>15.63</v>
      </c>
      <c r="H122" s="34">
        <f t="shared" si="6"/>
        <v>20.174150892531955</v>
      </c>
      <c r="I122" s="35">
        <f t="shared" si="5"/>
        <v>60.52</v>
      </c>
      <c r="K122" s="15"/>
    </row>
    <row r="123" spans="1:11" s="5" customFormat="1" ht="25.5">
      <c r="A123" s="3" t="s">
        <v>245</v>
      </c>
      <c r="B123" s="33">
        <f>'[2]Plan Tron'!B211</f>
        <v>411460</v>
      </c>
      <c r="C123" s="279" t="str">
        <f>'[2]Plan Tron'!C211</f>
        <v>CPOS</v>
      </c>
      <c r="D123" s="280" t="str">
        <f>UPPER('[2]Plan Tron'!D211)</f>
        <v>LUMINÁRIA INDUSTRIAL PENDENTE TIPO CALHA ABERTA INSTALAÇÃO EM PERFILADO PARA 1 OU 2 LÂMPADAS FLUORESCENTES TUBULARES 28/54W</v>
      </c>
      <c r="E123" s="279" t="str">
        <f>'[2]Plan Tron'!F211</f>
        <v>UN.</v>
      </c>
      <c r="F123" s="4">
        <v>2</v>
      </c>
      <c r="G123" s="34">
        <f>'[2]Plan Tron'!J211</f>
        <v>97</v>
      </c>
      <c r="H123" s="34">
        <f t="shared" si="6"/>
        <v>125.20106440023031</v>
      </c>
      <c r="I123" s="35">
        <f>ROUND(H123*F123,2)</f>
        <v>250.4</v>
      </c>
      <c r="K123" s="15"/>
    </row>
    <row r="124" spans="1:11" s="5" customFormat="1">
      <c r="A124" s="3" t="s">
        <v>246</v>
      </c>
      <c r="B124" s="33">
        <f>'[2]Plan Tron'!B212</f>
        <v>83470</v>
      </c>
      <c r="C124" s="279" t="str">
        <f>'[2]Plan Tron'!C212</f>
        <v>SINAPI</v>
      </c>
      <c r="D124" s="280" t="str">
        <f>UPPER('[2]Plan Tron'!D212)</f>
        <v>LAMPADA FLUORESCENTE TP HO 85W - FORNECIMENTO E INSTALACAO</v>
      </c>
      <c r="E124" s="279" t="str">
        <f>'[2]Plan Tron'!F212</f>
        <v>UN.</v>
      </c>
      <c r="F124" s="4">
        <v>2</v>
      </c>
      <c r="G124" s="34">
        <f>'[2]Plan Tron'!J212</f>
        <v>77.22</v>
      </c>
      <c r="H124" s="34">
        <f t="shared" si="6"/>
        <v>99.670373123564787</v>
      </c>
      <c r="I124" s="35">
        <f>ROUND(H124*F124,2)</f>
        <v>199.34</v>
      </c>
      <c r="K124" s="15"/>
    </row>
    <row r="125" spans="1:11" s="5" customFormat="1" ht="25.5">
      <c r="A125" s="3" t="s">
        <v>247</v>
      </c>
      <c r="B125" s="33">
        <f>'[2]Plan Tron'!B214</f>
        <v>93043</v>
      </c>
      <c r="C125" s="279" t="str">
        <f>'[2]Plan Tron'!C214</f>
        <v>SINAPI</v>
      </c>
      <c r="D125" s="280" t="str">
        <f>UPPER('[2]Plan Tron'!D214)</f>
        <v>LÂMPADA LED 10 W BIVOLT BRANCA, FORMATO TRADICIONAL (BASE E27) - FORNECIMENTO E INSTALAÇÃO</v>
      </c>
      <c r="E125" s="279" t="str">
        <f>'[2]Plan Tron'!F214</f>
        <v>UN.</v>
      </c>
      <c r="F125" s="4">
        <v>18</v>
      </c>
      <c r="G125" s="34">
        <f>'[2]Plan Tron'!J214</f>
        <v>33.25</v>
      </c>
      <c r="H125" s="34">
        <f t="shared" si="6"/>
        <v>42.916859704202658</v>
      </c>
      <c r="I125" s="35">
        <f>ROUND(H125*F125,2)</f>
        <v>772.5</v>
      </c>
      <c r="K125" s="15"/>
    </row>
    <row r="126" spans="1:11" s="322" customFormat="1" ht="25.5">
      <c r="A126" s="3" t="s">
        <v>248</v>
      </c>
      <c r="B126" s="33" t="str">
        <f>'[2]Plan Tron'!B217</f>
        <v>73953/006</v>
      </c>
      <c r="C126" s="279" t="str">
        <f>'[2]Plan Tron'!C217</f>
        <v>SINAPI</v>
      </c>
      <c r="D126" s="280" t="str">
        <f>UPPER('[2]Plan Tron'!D217)</f>
        <v xml:space="preserve"> LUMINARIA TIPO CALHA, DE SOBREPOR, COM REATOR DE PARTIDA RAPIDA E LAMPADA FLUORESCENTE 2X40W, COMPLETA, FORNECIMENTO E INSTALACAO</v>
      </c>
      <c r="E126" s="279" t="str">
        <f>'[2]Plan Tron'!F217</f>
        <v>UN.</v>
      </c>
      <c r="F126" s="4">
        <v>9</v>
      </c>
      <c r="G126" s="34">
        <f>'[2]Plan Tron'!J217</f>
        <v>91.07</v>
      </c>
      <c r="H126" s="34">
        <f t="shared" si="6"/>
        <v>117.54701994772137</v>
      </c>
      <c r="I126" s="35">
        <f t="shared" si="5"/>
        <v>1057.92</v>
      </c>
      <c r="K126" s="324"/>
    </row>
    <row r="127" spans="1:11" s="5" customFormat="1">
      <c r="A127" s="3" t="s">
        <v>249</v>
      </c>
      <c r="B127" s="33" t="str">
        <f>'[2]Plan Tron'!B229</f>
        <v>400445</v>
      </c>
      <c r="C127" s="279" t="str">
        <f>'[2]Plan Tron'!C229</f>
        <v>CPOS</v>
      </c>
      <c r="D127" s="280" t="str">
        <f>UPPER('[2]Plan Tron'!D229)</f>
        <v>TOMADA 2P+T, 10A 250V, COMPLETA</v>
      </c>
      <c r="E127" s="279" t="str">
        <f>'[2]Plan Tron'!F229</f>
        <v>CJ</v>
      </c>
      <c r="F127" s="4">
        <v>18</v>
      </c>
      <c r="G127" s="34">
        <f>'[2]Plan Tron'!J229</f>
        <v>16.260000000000002</v>
      </c>
      <c r="H127" s="34">
        <f t="shared" si="6"/>
        <v>20.987312444822113</v>
      </c>
      <c r="I127" s="35">
        <f t="shared" ref="I127:I160" si="7">ROUND(H127*F127,2)</f>
        <v>377.77</v>
      </c>
      <c r="K127" s="6"/>
    </row>
    <row r="128" spans="1:11" s="320" customFormat="1">
      <c r="A128" s="11" t="s">
        <v>33</v>
      </c>
      <c r="B128" s="46"/>
      <c r="C128" s="284"/>
      <c r="D128" s="285" t="str">
        <f>UPPER('[2]Plan Tron'!D253)</f>
        <v>S.P.D.ATMOSFERICAS</v>
      </c>
      <c r="E128" s="284"/>
      <c r="F128" s="263"/>
      <c r="G128" s="47"/>
      <c r="H128" s="47"/>
      <c r="I128" s="48"/>
      <c r="K128" s="321"/>
    </row>
    <row r="129" spans="1:11" s="322" customFormat="1">
      <c r="A129" s="3" t="s">
        <v>154</v>
      </c>
      <c r="B129" s="33">
        <f>'[2]Plan Tron'!B254</f>
        <v>72251</v>
      </c>
      <c r="C129" s="279" t="str">
        <f>'[2]Plan Tron'!C254</f>
        <v>SINAPI</v>
      </c>
      <c r="D129" s="280" t="str">
        <f>UPPER('[2]Plan Tron'!D254)</f>
        <v>CABO DE COBRE NU 16 MM2</v>
      </c>
      <c r="E129" s="279" t="str">
        <f>'[2]Plan Tron'!F254</f>
        <v>M</v>
      </c>
      <c r="F129" s="4">
        <v>25</v>
      </c>
      <c r="G129" s="34">
        <f>'[2]Plan Tron'!J254</f>
        <v>11.44</v>
      </c>
      <c r="H129" s="34">
        <f t="shared" ref="H129:H134" si="8">G129*(1+$E$179)</f>
        <v>14.765981203491078</v>
      </c>
      <c r="I129" s="35">
        <f t="shared" si="7"/>
        <v>369.15</v>
      </c>
      <c r="K129" s="323"/>
    </row>
    <row r="130" spans="1:11" s="322" customFormat="1">
      <c r="A130" s="3" t="s">
        <v>155</v>
      </c>
      <c r="B130" s="33">
        <f>'[2]Plan Tron'!B255</f>
        <v>72254</v>
      </c>
      <c r="C130" s="279" t="str">
        <f>'[2]Plan Tron'!C255</f>
        <v>SINAPI</v>
      </c>
      <c r="D130" s="280" t="str">
        <f>UPPER('[2]Plan Tron'!D255)</f>
        <v>CABO DE COBRE NU 50 MM2</v>
      </c>
      <c r="E130" s="279" t="str">
        <f>'[2]Plan Tron'!F255</f>
        <v>M</v>
      </c>
      <c r="F130" s="4">
        <v>65</v>
      </c>
      <c r="G130" s="34">
        <f>'[2]Plan Tron'!J255</f>
        <v>31.11</v>
      </c>
      <c r="H130" s="34">
        <f t="shared" si="8"/>
        <v>40.154691891661493</v>
      </c>
      <c r="I130" s="35">
        <f t="shared" si="7"/>
        <v>2610.0500000000002</v>
      </c>
      <c r="K130" s="323"/>
    </row>
    <row r="131" spans="1:11" s="322" customFormat="1">
      <c r="A131" s="3" t="s">
        <v>156</v>
      </c>
      <c r="B131" s="33" t="str">
        <f>'[2]Plan Tron'!B256</f>
        <v>420520</v>
      </c>
      <c r="C131" s="279" t="str">
        <f>'[2]Plan Tron'!C256</f>
        <v>CPOS</v>
      </c>
      <c r="D131" s="280" t="str">
        <f>UPPER('[2]Plan Tron'!D256)</f>
        <v>HASTE DE ATERRAMENTO DE 5/8´ X 2,40 M</v>
      </c>
      <c r="E131" s="279" t="str">
        <f>'[2]Plan Tron'!F256</f>
        <v>UN.</v>
      </c>
      <c r="F131" s="4">
        <v>4</v>
      </c>
      <c r="G131" s="34">
        <f>'[2]Plan Tron'!J256</f>
        <v>61.8</v>
      </c>
      <c r="H131" s="34">
        <f t="shared" si="8"/>
        <v>79.767276081796211</v>
      </c>
      <c r="I131" s="35">
        <f t="shared" si="7"/>
        <v>319.07</v>
      </c>
      <c r="K131" s="323"/>
    </row>
    <row r="132" spans="1:11" s="322" customFormat="1" ht="25.5">
      <c r="A132" s="3" t="s">
        <v>157</v>
      </c>
      <c r="B132" s="33" t="str">
        <f>'[2]Plan Tron'!B258</f>
        <v>420527</v>
      </c>
      <c r="C132" s="279" t="str">
        <f>'[2]Plan Tron'!C258</f>
        <v>CPOS</v>
      </c>
      <c r="D132" s="280" t="str">
        <f>UPPER('[2]Plan Tron'!D258)</f>
        <v>CONECTOR EM LATÃO ESTANHADO PARA CABOS DE 16 A 50 MM² E VERGALHÕES ATÉ 3/8´</v>
      </c>
      <c r="E132" s="279" t="str">
        <f>'[2]Plan Tron'!F258</f>
        <v>UN.</v>
      </c>
      <c r="F132" s="4">
        <v>8</v>
      </c>
      <c r="G132" s="34">
        <f>'[2]Plan Tron'!J258</f>
        <v>23.78</v>
      </c>
      <c r="H132" s="34">
        <f t="shared" si="8"/>
        <v>30.693621767396667</v>
      </c>
      <c r="I132" s="35">
        <f t="shared" si="7"/>
        <v>245.55</v>
      </c>
      <c r="K132" s="323"/>
    </row>
    <row r="133" spans="1:11" s="322" customFormat="1">
      <c r="A133" s="3" t="s">
        <v>158</v>
      </c>
      <c r="B133" s="33" t="str">
        <f>'[2]Plan Tron'!B259</f>
        <v>420530</v>
      </c>
      <c r="C133" s="279" t="str">
        <f>'[2]Plan Tron'!C259</f>
        <v>CPOS</v>
      </c>
      <c r="D133" s="280" t="str">
        <f>UPPER('[2]Plan Tron'!D259)</f>
        <v>TAMPA PARA CAIXA DE INSPEÇÃO CILÍNDRICA, AÇO GALVANIZADO</v>
      </c>
      <c r="E133" s="279" t="str">
        <f>'[2]Plan Tron'!F259</f>
        <v>UN.</v>
      </c>
      <c r="F133" s="4">
        <v>4</v>
      </c>
      <c r="G133" s="34">
        <f>'[2]Plan Tron'!J259</f>
        <v>24.01</v>
      </c>
      <c r="H133" s="34">
        <f t="shared" si="8"/>
        <v>30.990490270613709</v>
      </c>
      <c r="I133" s="35">
        <f t="shared" si="7"/>
        <v>123.96</v>
      </c>
      <c r="K133" s="323"/>
    </row>
    <row r="134" spans="1:11" s="322" customFormat="1" ht="25.5">
      <c r="A134" s="3" t="s">
        <v>159</v>
      </c>
      <c r="B134" s="33" t="str">
        <f>'[2]Plan Tron'!B260</f>
        <v>420532</v>
      </c>
      <c r="C134" s="279" t="str">
        <f>'[2]Plan Tron'!C260</f>
        <v>CPOS</v>
      </c>
      <c r="D134" s="280" t="str">
        <f>UPPER('[2]Plan Tron'!D260)</f>
        <v>CAIXA DE INSPEÇÃO DO TERRA CILÍNDRICA EM PVC RÍGIDO, DIÂMETRO DE 300 MM - H= 400 MM</v>
      </c>
      <c r="E134" s="279" t="str">
        <f>'[2]Plan Tron'!F260</f>
        <v>UN.</v>
      </c>
      <c r="F134" s="4">
        <v>4</v>
      </c>
      <c r="G134" s="34">
        <f>'[2]Plan Tron'!J260</f>
        <v>28.2</v>
      </c>
      <c r="H134" s="34">
        <f t="shared" si="8"/>
        <v>36.39865995965458</v>
      </c>
      <c r="I134" s="35">
        <f t="shared" si="7"/>
        <v>145.59</v>
      </c>
      <c r="K134" s="323"/>
    </row>
    <row r="135" spans="1:11" s="5" customFormat="1">
      <c r="A135" s="20"/>
      <c r="B135" s="36"/>
      <c r="C135" s="20"/>
      <c r="D135" s="16" t="s">
        <v>44</v>
      </c>
      <c r="E135" s="17">
        <f>A105</f>
        <v>9</v>
      </c>
      <c r="F135" s="4"/>
      <c r="G135" s="37"/>
      <c r="H135" s="37"/>
      <c r="I135" s="38">
        <f>SUM(I106:I134)</f>
        <v>13419.739999999998</v>
      </c>
      <c r="K135" s="15"/>
    </row>
    <row r="136" spans="1:11" s="5" customFormat="1">
      <c r="A136" s="21"/>
      <c r="B136" s="82"/>
      <c r="C136" s="21"/>
      <c r="D136" s="83"/>
      <c r="E136" s="21"/>
      <c r="F136" s="7"/>
      <c r="G136" s="39"/>
      <c r="H136" s="39"/>
      <c r="I136" s="40"/>
      <c r="K136" s="15"/>
    </row>
    <row r="137" spans="1:11" s="5" customFormat="1">
      <c r="A137" s="14">
        <v>10</v>
      </c>
      <c r="B137" s="43"/>
      <c r="C137" s="281"/>
      <c r="D137" s="282" t="str">
        <f>UPPER('[2]Plan Tron'!D263)</f>
        <v>REVESTIMENTO DE FORROS</v>
      </c>
      <c r="E137" s="281"/>
      <c r="F137" s="283"/>
      <c r="G137" s="44"/>
      <c r="H137" s="44"/>
      <c r="I137" s="45"/>
      <c r="K137" s="15"/>
    </row>
    <row r="138" spans="1:11" s="5" customFormat="1" ht="38.25">
      <c r="A138" s="3" t="s">
        <v>177</v>
      </c>
      <c r="B138" s="33" t="str">
        <f>'[2]Plan Tron'!B264</f>
        <v>87873</v>
      </c>
      <c r="C138" s="279" t="str">
        <f>'[2]Plan Tron'!C264</f>
        <v>SINAPI</v>
      </c>
      <c r="D138" s="280" t="str">
        <f>UPPER('[2]Plan Tron'!D264)</f>
        <v>CHAPISCO APLICADO EM ALVENARIAS E ESTRUTURAS DE CONCRETO INTERNAS, COM ROLO PARA TEXTURA ACRÍLICA. ARGAMASSA TRAÇO 1:4 E EMULSÃO POLIMÉRICA (ADESIVO) COM PREPARO MANUAL. AF_06/2014</v>
      </c>
      <c r="E138" s="279" t="str">
        <f>'[2]Plan Tron'!F264</f>
        <v>M²</v>
      </c>
      <c r="F138" s="4">
        <f>(28.65+28.65+6.9+2.58+2.58)</f>
        <v>69.36</v>
      </c>
      <c r="G138" s="34">
        <f>'[2]Plan Tron'!J264</f>
        <v>3.73</v>
      </c>
      <c r="H138" s="34">
        <f>G138*(1+$E$179)</f>
        <v>4.8144326826067942</v>
      </c>
      <c r="I138" s="35">
        <f t="shared" si="7"/>
        <v>333.93</v>
      </c>
      <c r="K138" s="6"/>
    </row>
    <row r="139" spans="1:11" s="5" customFormat="1" ht="38.25">
      <c r="A139" s="3" t="s">
        <v>178</v>
      </c>
      <c r="B139" s="33" t="str">
        <f>'[2]Plan Tron'!B265</f>
        <v xml:space="preserve">87530 </v>
      </c>
      <c r="C139" s="279" t="str">
        <f>'[2]Plan Tron'!C265</f>
        <v>SINAPI</v>
      </c>
      <c r="D139" s="280" t="str">
        <f>UPPER('[2]Plan Tron'!D265)</f>
        <v>MASSA ÚNICA, PARA RECEBIMENTO DE PINTURA, EM ARGAMASSA TRAÇO 1:2:8, PREPARO MANUAL, APLICADA MANUALMENTE EM FACES INTERNAS DE PAREDES, ESPESSURA DE 20MM, COM EXECUÇÃO DE TALISCAS. AF_06/2014</v>
      </c>
      <c r="E139" s="279" t="str">
        <f>'[2]Plan Tron'!F265</f>
        <v>M²</v>
      </c>
      <c r="F139" s="4">
        <f>F138</f>
        <v>69.36</v>
      </c>
      <c r="G139" s="34">
        <f>'[2]Plan Tron'!J265</f>
        <v>28.1</v>
      </c>
      <c r="H139" s="34">
        <f>G139*(1+$E$179)</f>
        <v>36.269586697386309</v>
      </c>
      <c r="I139" s="35">
        <f t="shared" si="7"/>
        <v>2515.66</v>
      </c>
      <c r="K139" s="6"/>
    </row>
    <row r="140" spans="1:11" s="5" customFormat="1">
      <c r="A140" s="20"/>
      <c r="B140" s="36"/>
      <c r="C140" s="20"/>
      <c r="D140" s="16" t="s">
        <v>44</v>
      </c>
      <c r="E140" s="17">
        <f>A137</f>
        <v>10</v>
      </c>
      <c r="F140" s="4"/>
      <c r="G140" s="37"/>
      <c r="H140" s="37"/>
      <c r="I140" s="38">
        <f>SUM(I138:I139)</f>
        <v>2849.5899999999997</v>
      </c>
      <c r="K140" s="15"/>
    </row>
    <row r="141" spans="1:11" s="5" customFormat="1">
      <c r="A141" s="21"/>
      <c r="B141" s="82"/>
      <c r="C141" s="21"/>
      <c r="D141" s="83"/>
      <c r="E141" s="21"/>
      <c r="F141" s="7"/>
      <c r="G141" s="39"/>
      <c r="H141" s="39"/>
      <c r="I141" s="40"/>
      <c r="K141" s="15"/>
    </row>
    <row r="142" spans="1:11" s="5" customFormat="1">
      <c r="A142" s="14">
        <v>11</v>
      </c>
      <c r="B142" s="43"/>
      <c r="C142" s="281"/>
      <c r="D142" s="282" t="str">
        <f>UPPER('[2]Plan Tron'!D270)</f>
        <v>REVESTIMENTO DE PAREDES INTERNAS</v>
      </c>
      <c r="E142" s="281"/>
      <c r="F142" s="283"/>
      <c r="G142" s="44"/>
      <c r="H142" s="44"/>
      <c r="I142" s="45"/>
      <c r="K142" s="15"/>
    </row>
    <row r="143" spans="1:11" s="5" customFormat="1" ht="38.25">
      <c r="A143" s="3" t="s">
        <v>258</v>
      </c>
      <c r="B143" s="33" t="str">
        <f>'[2]Plan Tron'!B271</f>
        <v>87873</v>
      </c>
      <c r="C143" s="279" t="str">
        <f>'[2]Plan Tron'!C271</f>
        <v>SINAPI</v>
      </c>
      <c r="D143" s="280" t="str">
        <f>UPPER('[2]Plan Tron'!D271)</f>
        <v>CHAPISCO APLICADO EM ALVENARIAS E ESTRUTURAS DE CONCRETO INTERNAS, COM ROLO PARA TEXTURA ACRÍLICA. ARGAMASSA TRAÇO 1:4 E EMULSÃO POLIMÉRICA (ADESIVO) COM PREPARO MANUAL. AF_06/2014</v>
      </c>
      <c r="E143" s="279" t="str">
        <f>'[2]Plan Tron'!F271</f>
        <v>M²</v>
      </c>
      <c r="F143" s="4">
        <f>'[1]Quant Vest'!$D$92</f>
        <v>206.92000000000002</v>
      </c>
      <c r="G143" s="34">
        <f>'[2]Plan Tron'!J271</f>
        <v>3.73</v>
      </c>
      <c r="H143" s="34">
        <f>G143*(1+$E$179)</f>
        <v>4.8144326826067942</v>
      </c>
      <c r="I143" s="35">
        <f t="shared" si="7"/>
        <v>996.2</v>
      </c>
      <c r="K143" s="6"/>
    </row>
    <row r="144" spans="1:11" s="5" customFormat="1" ht="51">
      <c r="A144" s="3" t="s">
        <v>34</v>
      </c>
      <c r="B144" s="33" t="str">
        <f>'[2]Plan Tron'!B272</f>
        <v xml:space="preserve">87528 </v>
      </c>
      <c r="C144" s="279" t="str">
        <f>'[2]Plan Tron'!C272</f>
        <v>SINAPI</v>
      </c>
      <c r="D144" s="280" t="str">
        <f>UPPER('[2]Plan Tron'!D272)</f>
        <v>EMBOÇO, PARA RECEBIMENTO DE CERÂMICA, EM ARGAMASSA TRAÇO 1:2:8, PREPARO MANUAL, APLICADO MANUALMENTE EM FACES INTERNAS DE PAREDES, PARA AMBIENTE COM ÁREA MENOR QUE 5M2, ESPESSURA DE 20MM, COM EXECUÇÃO DE TALISCAS. AF_06/2014</v>
      </c>
      <c r="E144" s="279" t="str">
        <f>'[2]Plan Tron'!F272</f>
        <v>M²</v>
      </c>
      <c r="F144" s="4">
        <f>'[1]Quant Vest'!$D$93</f>
        <v>176.12</v>
      </c>
      <c r="G144" s="34">
        <f>'[2]Plan Tron'!J272</f>
        <v>30.87</v>
      </c>
      <c r="H144" s="34">
        <f>G144*(1+$E$179)</f>
        <v>39.844916062217628</v>
      </c>
      <c r="I144" s="35">
        <f t="shared" si="7"/>
        <v>7017.49</v>
      </c>
      <c r="K144" s="6"/>
    </row>
    <row r="145" spans="1:11" s="5" customFormat="1" ht="38.25">
      <c r="A145" s="3" t="s">
        <v>259</v>
      </c>
      <c r="B145" s="33" t="str">
        <f>'[2]Plan Tron'!B273</f>
        <v xml:space="preserve">87530 </v>
      </c>
      <c r="C145" s="279" t="str">
        <f>'[2]Plan Tron'!C273</f>
        <v>SINAPI</v>
      </c>
      <c r="D145" s="280" t="str">
        <f>UPPER('[2]Plan Tron'!D273)</f>
        <v>MASSA ÚNICA, PARA RECEBIMENTO DE PINTURA, EM ARGAMASSA TRAÇO 1:2:8, PREPARO MANUAL, APLICADA MANUALMENTE EM FACES INTERNAS DE PAREDES, ESPESSURA DE 20MM, COM EXECUÇÃO DE TALISCAS. AF_06/2014</v>
      </c>
      <c r="E145" s="279" t="str">
        <f>'[2]Plan Tron'!F273</f>
        <v>M²</v>
      </c>
      <c r="F145" s="4">
        <f>'[1]Quant Vest'!$D$94</f>
        <v>30.800000000000011</v>
      </c>
      <c r="G145" s="34">
        <f>'[2]Plan Tron'!J273</f>
        <v>28.1</v>
      </c>
      <c r="H145" s="34">
        <f>G145*(1+$E$179)</f>
        <v>36.269586697386309</v>
      </c>
      <c r="I145" s="35">
        <f t="shared" si="7"/>
        <v>1117.0999999999999</v>
      </c>
      <c r="K145" s="6"/>
    </row>
    <row r="146" spans="1:11" s="5" customFormat="1" ht="38.25">
      <c r="A146" s="3" t="s">
        <v>260</v>
      </c>
      <c r="B146" s="33">
        <f>'[2]Plan Tron'!B274</f>
        <v>87269</v>
      </c>
      <c r="C146" s="279" t="str">
        <f>'[2]Plan Tron'!C274</f>
        <v>SINAPI</v>
      </c>
      <c r="D146" s="280" t="str">
        <f>UPPER('[2]Plan Tron'!D274)</f>
        <v>REVESTIMENTO CERÂMICO PARA PAREDES INTERNAS COM PLACAS TIPO GRÊS OU SE MI-GRÊS DE DIMENSÕES 25X35 CM APLICADAS EM AMBIENTES DE ÁREA MAIOR QUE 5 M² NA ALTURA INTEIRA DAS PAREDES. AF_06/2014</v>
      </c>
      <c r="E146" s="279" t="str">
        <f>'[2]Plan Tron'!F274</f>
        <v>M²</v>
      </c>
      <c r="F146" s="4">
        <f>'[1]Quant Vest'!$D$95</f>
        <v>176.12</v>
      </c>
      <c r="G146" s="34">
        <f>'[2]Plan Tron'!J274</f>
        <v>49.08</v>
      </c>
      <c r="H146" s="34">
        <f>G146*(1+$E$179)</f>
        <v>63.349157121271169</v>
      </c>
      <c r="I146" s="35">
        <f t="shared" si="7"/>
        <v>11157.05</v>
      </c>
      <c r="K146" s="6"/>
    </row>
    <row r="147" spans="1:11" s="5" customFormat="1">
      <c r="A147" s="20"/>
      <c r="B147" s="36"/>
      <c r="C147" s="20"/>
      <c r="D147" s="16" t="s">
        <v>44</v>
      </c>
      <c r="E147" s="17">
        <f>A142</f>
        <v>11</v>
      </c>
      <c r="F147" s="4"/>
      <c r="G147" s="37"/>
      <c r="H147" s="37"/>
      <c r="I147" s="38">
        <f>SUM(I143:I146)</f>
        <v>20287.839999999997</v>
      </c>
      <c r="K147" s="15"/>
    </row>
    <row r="148" spans="1:11" s="5" customFormat="1">
      <c r="A148" s="21"/>
      <c r="B148" s="82"/>
      <c r="C148" s="21"/>
      <c r="D148" s="83"/>
      <c r="E148" s="21"/>
      <c r="F148" s="7"/>
      <c r="G148" s="39"/>
      <c r="H148" s="39"/>
      <c r="I148" s="40"/>
      <c r="K148" s="15"/>
    </row>
    <row r="149" spans="1:11" s="5" customFormat="1">
      <c r="A149" s="14">
        <v>12</v>
      </c>
      <c r="B149" s="43"/>
      <c r="C149" s="281"/>
      <c r="D149" s="282" t="str">
        <f>UPPER('[2]Plan Tron'!D277)</f>
        <v>REVESTIMENTO DE PAREDES EXTERNAS</v>
      </c>
      <c r="E149" s="281"/>
      <c r="F149" s="283"/>
      <c r="G149" s="44"/>
      <c r="H149" s="44"/>
      <c r="I149" s="45"/>
      <c r="K149" s="15"/>
    </row>
    <row r="150" spans="1:11" s="5" customFormat="1" ht="38.25">
      <c r="A150" s="3" t="s">
        <v>35</v>
      </c>
      <c r="B150" s="33" t="str">
        <f>'[2]Plan Tron'!B278</f>
        <v>87894</v>
      </c>
      <c r="C150" s="279" t="str">
        <f>'[2]Plan Tron'!C278</f>
        <v>SINAPI</v>
      </c>
      <c r="D150" s="280" t="str">
        <f>UPPER('[2]Plan Tron'!D278)</f>
        <v>CHAPISCO APLICADO EM ALVENARIA (SEM PRESENÇA DE VÃOS) E ESTRUTURAS DE CONCRETO DE FACHADA, COM COLHER DE PEDREIRO. ARGAMASSA TRAÇO 1:3 COM PREPARO EM BETONEIRA 400L. AF_06/2014</v>
      </c>
      <c r="E150" s="279" t="str">
        <f>'[2]Plan Tron'!F278</f>
        <v>M²</v>
      </c>
      <c r="F150" s="4">
        <f>'[1]Quant Vest'!$D$99</f>
        <v>228.16800000000001</v>
      </c>
      <c r="G150" s="34">
        <f>'[2]Plan Tron'!J278</f>
        <v>4.6900000000000004</v>
      </c>
      <c r="H150" s="34">
        <f>G150*(1+$E$179)</f>
        <v>6.0535360003822696</v>
      </c>
      <c r="I150" s="35">
        <f t="shared" si="7"/>
        <v>1381.22</v>
      </c>
      <c r="K150" s="6"/>
    </row>
    <row r="151" spans="1:11" s="5" customFormat="1" ht="38.25">
      <c r="A151" s="3" t="s">
        <v>36</v>
      </c>
      <c r="B151" s="33">
        <f>'[2]Plan Tron'!B279</f>
        <v>87777</v>
      </c>
      <c r="C151" s="279" t="str">
        <f>'[2]Plan Tron'!C279</f>
        <v>SINAPI</v>
      </c>
      <c r="D151" s="280" t="str">
        <f>UPPER('[2]Plan Tron'!D279)</f>
        <v>EMBOÇO OU MASSA ÚNICA EM ARGAMASSA TRAÇO 1:2:8, PREPARO MANUAL, APLICADA MANUALMENTE EM PANOS DE FACHADA COM PRESENÇA DE VÃOS, ESPESSURA DE 25 MM. AF_06/2014</v>
      </c>
      <c r="E151" s="279" t="str">
        <f>'[2]Plan Tron'!F279</f>
        <v>M²</v>
      </c>
      <c r="F151" s="4">
        <f>'[1]Quant Vest'!$D$100</f>
        <v>228.16800000000001</v>
      </c>
      <c r="G151" s="34">
        <f>'[2]Plan Tron'!J279</f>
        <v>42.72</v>
      </c>
      <c r="H151" s="34">
        <f>G151*(1+$E$179)</f>
        <v>55.140097641008644</v>
      </c>
      <c r="I151" s="35">
        <f t="shared" si="7"/>
        <v>12581.21</v>
      </c>
      <c r="K151" s="6"/>
    </row>
    <row r="152" spans="1:11" s="5" customFormat="1">
      <c r="A152" s="3" t="s">
        <v>82</v>
      </c>
      <c r="B152" s="33" t="str">
        <f>'[2]Plan Tron'!B280</f>
        <v>17.05.420</v>
      </c>
      <c r="C152" s="279" t="str">
        <f>'[2]Plan Tron'!C280</f>
        <v>CPOS</v>
      </c>
      <c r="D152" s="280" t="str">
        <f>UPPER('[2]Plan Tron'!D280)</f>
        <v>PEITORIL EM CONCRETO SIMPLES</v>
      </c>
      <c r="E152" s="279" t="str">
        <f>'[2]Plan Tron'!F280</f>
        <v>M</v>
      </c>
      <c r="F152" s="4">
        <f>'[1]Quant Vest'!$D$101</f>
        <v>9.3000000000000007</v>
      </c>
      <c r="G152" s="34">
        <f>'[2]Plan Tron'!J280</f>
        <v>47.25</v>
      </c>
      <c r="H152" s="34">
        <f>G152*(1+$E$179)</f>
        <v>60.987116421761669</v>
      </c>
      <c r="I152" s="35">
        <f t="shared" si="7"/>
        <v>567.17999999999995</v>
      </c>
      <c r="K152" s="6"/>
    </row>
    <row r="153" spans="1:11" s="5" customFormat="1">
      <c r="A153" s="20"/>
      <c r="B153" s="36"/>
      <c r="C153" s="20"/>
      <c r="D153" s="16" t="s">
        <v>44</v>
      </c>
      <c r="E153" s="17">
        <f>A149</f>
        <v>12</v>
      </c>
      <c r="F153" s="4"/>
      <c r="G153" s="37"/>
      <c r="H153" s="37"/>
      <c r="I153" s="38">
        <f>SUM(I150:I152)</f>
        <v>14529.609999999999</v>
      </c>
      <c r="K153" s="15"/>
    </row>
    <row r="154" spans="1:11" s="5" customFormat="1">
      <c r="A154" s="21"/>
      <c r="B154" s="82"/>
      <c r="C154" s="21"/>
      <c r="D154" s="83"/>
      <c r="E154" s="21"/>
      <c r="F154" s="7"/>
      <c r="G154" s="39"/>
      <c r="H154" s="39"/>
      <c r="I154" s="40"/>
      <c r="K154" s="15"/>
    </row>
    <row r="155" spans="1:11" s="5" customFormat="1">
      <c r="A155" s="14">
        <v>13</v>
      </c>
      <c r="B155" s="43"/>
      <c r="C155" s="281"/>
      <c r="D155" s="282" t="str">
        <f>UPPER('[2]Plan Tron'!D283)</f>
        <v>PISOS</v>
      </c>
      <c r="E155" s="281"/>
      <c r="F155" s="283"/>
      <c r="G155" s="44"/>
      <c r="H155" s="44"/>
      <c r="I155" s="45"/>
      <c r="K155" s="15"/>
    </row>
    <row r="156" spans="1:11" s="5" customFormat="1" ht="38.25">
      <c r="A156" s="3" t="s">
        <v>37</v>
      </c>
      <c r="B156" s="33" t="str">
        <f>'[2]Plan Tron'!B284</f>
        <v>87692</v>
      </c>
      <c r="C156" s="279" t="str">
        <f>'[2]Plan Tron'!C284</f>
        <v>SINAPI</v>
      </c>
      <c r="D156" s="280" t="str">
        <f>UPPER('[2]Plan Tron'!D284)</f>
        <v>CONTRAPISO EM ARGAMASSA TRAÇO 1:4 (CIMENTO E AREIA), PREPARO MANUAL, APLICADO EM ÁREAS SECAS SOBRE LAJE, NÃO ADERIDO, ESPESSURA 5CM. AF_06/2014</v>
      </c>
      <c r="E156" s="279" t="str">
        <f>'[2]Plan Tron'!F284</f>
        <v>M²</v>
      </c>
      <c r="F156" s="4">
        <f>'[1]Quant Vest'!$D$105</f>
        <v>69.22</v>
      </c>
      <c r="G156" s="34">
        <f>'[2]Plan Tron'!J284</f>
        <v>37.99</v>
      </c>
      <c r="H156" s="34">
        <f>G156*(1+$E$179)</f>
        <v>49.03493233571907</v>
      </c>
      <c r="I156" s="35">
        <f t="shared" si="7"/>
        <v>3394.2</v>
      </c>
      <c r="K156" s="6"/>
    </row>
    <row r="157" spans="1:11" s="5" customFormat="1" ht="25.5">
      <c r="A157" s="3" t="s">
        <v>261</v>
      </c>
      <c r="B157" s="33" t="str">
        <f>'[2]Plan Tron'!B285</f>
        <v>73922/004</v>
      </c>
      <c r="C157" s="279" t="str">
        <f>'[2]Plan Tron'!C285</f>
        <v>SINAPI</v>
      </c>
      <c r="D157" s="280" t="str">
        <f>UPPER('[2]Plan Tron'!D285)</f>
        <v>PISO CIMENTADO TRACO 1:4 (CIMENTO E AREIA) ACABAMENTO LISO ESPESSURA 2,0CM, PREPARO MANUAL DA ARGAMASSA</v>
      </c>
      <c r="E157" s="279" t="str">
        <f>'[2]Plan Tron'!F285</f>
        <v>M²</v>
      </c>
      <c r="F157" s="4">
        <f>'[1]Quant Vest'!$D$106</f>
        <v>69.22</v>
      </c>
      <c r="G157" s="34">
        <f>'[2]Plan Tron'!J285</f>
        <v>43.14</v>
      </c>
      <c r="H157" s="34">
        <f>G157*(1+$E$179)</f>
        <v>55.682205342535418</v>
      </c>
      <c r="I157" s="35">
        <f t="shared" si="7"/>
        <v>3854.32</v>
      </c>
      <c r="K157" s="6"/>
    </row>
    <row r="158" spans="1:11" s="5" customFormat="1" ht="25.5">
      <c r="A158" s="3" t="s">
        <v>262</v>
      </c>
      <c r="B158" s="33">
        <f>'[2]Plan Tron'!B286</f>
        <v>84191</v>
      </c>
      <c r="C158" s="279" t="str">
        <f>'[2]Plan Tron'!C286</f>
        <v>SINAPI</v>
      </c>
      <c r="D158" s="280" t="str">
        <f>UPPER('[2]Plan Tron'!D286)</f>
        <v>PISO EM GRANILITE, MARMORITE OU GRANITINA ESPESSURA 8 MM, INCLUSO JUNTAS DE DILATACAO PLASTICAS</v>
      </c>
      <c r="E158" s="279" t="str">
        <f>'[2]Plan Tron'!F286</f>
        <v>M²</v>
      </c>
      <c r="F158" s="4">
        <f>'[1]Quant Vest'!$D$107</f>
        <v>69.22</v>
      </c>
      <c r="G158" s="34">
        <f>'[2]Plan Tron'!J286</f>
        <v>86.25</v>
      </c>
      <c r="H158" s="34">
        <f>G158*(1+$E$179)</f>
        <v>111.32568870639035</v>
      </c>
      <c r="I158" s="35">
        <f t="shared" si="7"/>
        <v>7705.96</v>
      </c>
      <c r="K158" s="6"/>
    </row>
    <row r="159" spans="1:11" s="5" customFormat="1">
      <c r="A159" s="3" t="s">
        <v>263</v>
      </c>
      <c r="B159" s="33" t="str">
        <f>'[2]Plan Tron'!B287</f>
        <v>13.05.020</v>
      </c>
      <c r="C159" s="279" t="str">
        <f>'[2]Plan Tron'!C287</f>
        <v>FDE</v>
      </c>
      <c r="D159" s="280" t="str">
        <f>UPPER('[2]Plan Tron'!D287)</f>
        <v>RODAPES DE GRANILITE SIMPLES DE 10 CM</v>
      </c>
      <c r="E159" s="279" t="str">
        <f>'[2]Plan Tron'!F287</f>
        <v>M</v>
      </c>
      <c r="F159" s="4">
        <f>'[1]Quant Vest'!$D$108</f>
        <v>8.1999999999999993</v>
      </c>
      <c r="G159" s="34">
        <f>'[2]Plan Tron'!J287</f>
        <v>27.089765999999997</v>
      </c>
      <c r="H159" s="34">
        <f>G159*(1+$E$179)</f>
        <v>34.965644717042977</v>
      </c>
      <c r="I159" s="35">
        <f t="shared" si="7"/>
        <v>286.72000000000003</v>
      </c>
      <c r="K159" s="6"/>
    </row>
    <row r="160" spans="1:11" s="5" customFormat="1">
      <c r="A160" s="3" t="s">
        <v>264</v>
      </c>
      <c r="B160" s="33" t="str">
        <f>'[2]Plan Tron'!B288</f>
        <v>17.10.100</v>
      </c>
      <c r="C160" s="279" t="str">
        <f>'[2]Plan Tron'!C288</f>
        <v>CPOS</v>
      </c>
      <c r="D160" s="280" t="str">
        <f>UPPER('[2]Plan Tron'!D288)</f>
        <v>SOLEIRA EM GRANILITE MOLDADO NO LOCAL</v>
      </c>
      <c r="E160" s="279" t="str">
        <f>'[2]Plan Tron'!F288</f>
        <v>M</v>
      </c>
      <c r="F160" s="4">
        <f>'[1]Quant Vest'!$D$109</f>
        <v>2.8</v>
      </c>
      <c r="G160" s="34">
        <f>'[2]Plan Tron'!J288</f>
        <v>35.619999999999997</v>
      </c>
      <c r="H160" s="34">
        <f>G160*(1+$E$179)</f>
        <v>45.975896019960857</v>
      </c>
      <c r="I160" s="35">
        <f t="shared" si="7"/>
        <v>128.72999999999999</v>
      </c>
      <c r="K160" s="6"/>
    </row>
    <row r="161" spans="1:11" s="5" customFormat="1">
      <c r="A161" s="20"/>
      <c r="B161" s="36"/>
      <c r="C161" s="20"/>
      <c r="D161" s="16" t="s">
        <v>44</v>
      </c>
      <c r="E161" s="17">
        <f>A155</f>
        <v>13</v>
      </c>
      <c r="F161" s="4"/>
      <c r="G161" s="37"/>
      <c r="H161" s="37"/>
      <c r="I161" s="38">
        <f>SUM(I156:I160)</f>
        <v>15369.929999999998</v>
      </c>
      <c r="K161" s="15"/>
    </row>
    <row r="162" spans="1:11" s="5" customFormat="1">
      <c r="A162" s="21"/>
      <c r="B162" s="82"/>
      <c r="C162" s="21"/>
      <c r="D162" s="83"/>
      <c r="E162" s="21"/>
      <c r="F162" s="7"/>
      <c r="G162" s="39"/>
      <c r="H162" s="39"/>
      <c r="I162" s="40"/>
      <c r="K162" s="15"/>
    </row>
    <row r="163" spans="1:11" s="5" customFormat="1">
      <c r="A163" s="14">
        <v>14</v>
      </c>
      <c r="B163" s="43"/>
      <c r="C163" s="281"/>
      <c r="D163" s="282" t="str">
        <f>UPPER('[2]Plan Tron'!D297)</f>
        <v>PINTURA</v>
      </c>
      <c r="E163" s="281"/>
      <c r="F163" s="283"/>
      <c r="G163" s="44"/>
      <c r="H163" s="44"/>
      <c r="I163" s="45"/>
      <c r="K163" s="15"/>
    </row>
    <row r="164" spans="1:11" s="5" customFormat="1" ht="25.5">
      <c r="A164" s="3" t="s">
        <v>38</v>
      </c>
      <c r="B164" s="33" t="str">
        <f>'[2]Plan Tron'!B298</f>
        <v xml:space="preserve">88489 </v>
      </c>
      <c r="C164" s="279" t="str">
        <f>'[2]Plan Tron'!C298</f>
        <v>SINAPI</v>
      </c>
      <c r="D164" s="280" t="str">
        <f>UPPER('[2]Plan Tron'!D298)</f>
        <v>APLICAÇÃO MANUAL DE PINTURA COM TINTA LÁTEX ACRÍLICA EM PAREDES, DUAS DEMÃOS. AF_06/2014</v>
      </c>
      <c r="E164" s="279" t="str">
        <f>'[2]Plan Tron'!F298</f>
        <v>M²</v>
      </c>
      <c r="F164" s="4">
        <f>'[1]Quant Vest'!$D$113</f>
        <v>309.89</v>
      </c>
      <c r="G164" s="34">
        <f>'[2]Plan Tron'!J298</f>
        <v>9.69</v>
      </c>
      <c r="H164" s="34">
        <f>G164*(1+$E$179)</f>
        <v>12.507199113796203</v>
      </c>
      <c r="I164" s="35">
        <f t="shared" ref="I164:I175" si="9">ROUND(H164*F164,2)</f>
        <v>3875.86</v>
      </c>
      <c r="K164" s="6"/>
    </row>
    <row r="165" spans="1:11" s="5" customFormat="1" ht="25.5">
      <c r="A165" s="3" t="s">
        <v>83</v>
      </c>
      <c r="B165" s="33">
        <f>'[2]Plan Tron'!B300</f>
        <v>95468</v>
      </c>
      <c r="C165" s="279" t="str">
        <f>'[2]Plan Tron'!C300</f>
        <v>SINAPI</v>
      </c>
      <c r="D165" s="280" t="str">
        <f>UPPER('[2]Plan Tron'!D300)</f>
        <v>PINTURA ESMALTE BRILHANTE (2 DEMAOS) SOBRE SUPERFICIE METALICA, INCLUSIVE PROTECAO COM ZARCAO (1 DEMAO)</v>
      </c>
      <c r="E165" s="279" t="str">
        <f>'[2]Plan Tron'!F300</f>
        <v>M²</v>
      </c>
      <c r="F165" s="4">
        <f>'[1]Quant Vest'!$D$114</f>
        <v>15.840000000000002</v>
      </c>
      <c r="G165" s="34">
        <f>'[2]Plan Tron'!J300</f>
        <v>35.130000000000003</v>
      </c>
      <c r="H165" s="34">
        <f>G165*(1+$E$179)</f>
        <v>45.343437034846296</v>
      </c>
      <c r="I165" s="35">
        <f t="shared" si="9"/>
        <v>718.24</v>
      </c>
      <c r="K165" s="6"/>
    </row>
    <row r="166" spans="1:11" s="5" customFormat="1">
      <c r="A166" s="3" t="s">
        <v>85</v>
      </c>
      <c r="B166" s="33">
        <f>'[2]Plan Tron'!B302</f>
        <v>6082</v>
      </c>
      <c r="C166" s="279" t="str">
        <f>'[2]Plan Tron'!C302</f>
        <v>SINAPI</v>
      </c>
      <c r="D166" s="280" t="str">
        <f>UPPER('[2]Plan Tron'!D302)</f>
        <v>PINTURA EM VERNIZ SINTETICO BRILHANTE EM MADEIRA, TRES DEMAOS</v>
      </c>
      <c r="E166" s="279" t="str">
        <f>'[2]Plan Tron'!F302</f>
        <v>M²</v>
      </c>
      <c r="F166" s="4">
        <f>'[1]Quant Vest'!$D$115</f>
        <v>43.56</v>
      </c>
      <c r="G166" s="34">
        <f>'[2]Plan Tron'!J302</f>
        <v>15.36</v>
      </c>
      <c r="H166" s="34">
        <f>G166*(1+$E$179)</f>
        <v>19.825653084407602</v>
      </c>
      <c r="I166" s="35">
        <f t="shared" si="9"/>
        <v>863.61</v>
      </c>
      <c r="K166" s="6"/>
    </row>
    <row r="167" spans="1:11" s="5" customFormat="1">
      <c r="A167" s="3" t="s">
        <v>86</v>
      </c>
      <c r="B167" s="33">
        <f>'[2]Plan Tron'!B304</f>
        <v>150314</v>
      </c>
      <c r="C167" s="279" t="str">
        <f>'[2]Plan Tron'!C304</f>
        <v>SIURB</v>
      </c>
      <c r="D167" s="280" t="str">
        <f>UPPER('[2]Plan Tron'!D304)</f>
        <v>ESMALTE SINTÉTICO - EXTERIOR DE CALHAS, RUFOS E CONDUTORES</v>
      </c>
      <c r="E167" s="279" t="str">
        <f>'[2]Plan Tron'!F304</f>
        <v>M</v>
      </c>
      <c r="F167" s="4">
        <f>'[1]Quant Vest'!$D$116</f>
        <v>72</v>
      </c>
      <c r="G167" s="34">
        <f>'[2]Plan Tron'!J304</f>
        <v>9.89</v>
      </c>
      <c r="H167" s="34">
        <f>G167*(1+$E$179)</f>
        <v>12.765345638332761</v>
      </c>
      <c r="I167" s="35">
        <f t="shared" si="9"/>
        <v>919.1</v>
      </c>
      <c r="K167" s="6"/>
    </row>
    <row r="168" spans="1:11" s="5" customFormat="1">
      <c r="A168" s="20"/>
      <c r="B168" s="36"/>
      <c r="C168" s="20"/>
      <c r="D168" s="16" t="s">
        <v>44</v>
      </c>
      <c r="E168" s="17">
        <f>A163</f>
        <v>14</v>
      </c>
      <c r="F168" s="4"/>
      <c r="G168" s="37"/>
      <c r="H168" s="37"/>
      <c r="I168" s="38">
        <f>SUM(I164:I167)</f>
        <v>6376.81</v>
      </c>
      <c r="K168" s="15"/>
    </row>
    <row r="169" spans="1:11" s="5" customFormat="1">
      <c r="A169" s="21"/>
      <c r="B169" s="82"/>
      <c r="C169" s="21"/>
      <c r="D169" s="83"/>
      <c r="E169" s="21"/>
      <c r="F169" s="7"/>
      <c r="G169" s="39"/>
      <c r="H169" s="39"/>
      <c r="I169" s="40"/>
      <c r="K169" s="15"/>
    </row>
    <row r="170" spans="1:11" s="5" customFormat="1">
      <c r="A170" s="14">
        <v>15</v>
      </c>
      <c r="B170" s="43"/>
      <c r="C170" s="281"/>
      <c r="D170" s="282" t="str">
        <f>UPPER('[2]Plan Tron'!D307)</f>
        <v>VIDROS</v>
      </c>
      <c r="E170" s="281"/>
      <c r="F170" s="283"/>
      <c r="G170" s="44"/>
      <c r="H170" s="44"/>
      <c r="I170" s="45"/>
      <c r="K170" s="15"/>
    </row>
    <row r="171" spans="1:11" s="5" customFormat="1">
      <c r="A171" s="3" t="s">
        <v>84</v>
      </c>
      <c r="B171" s="33">
        <f>'[2]Plan Tron'!B308</f>
        <v>72117</v>
      </c>
      <c r="C171" s="279" t="str">
        <f>'[2]Plan Tron'!C308</f>
        <v>SINAPI</v>
      </c>
      <c r="D171" s="280" t="str">
        <f>UPPER('[2]Plan Tron'!D308)</f>
        <v xml:space="preserve">VIDRO LISO COMUM TRANSPARENTE, ESPESSURA 4MM </v>
      </c>
      <c r="E171" s="279" t="str">
        <f>'[2]Plan Tron'!F308</f>
        <v>M²</v>
      </c>
      <c r="F171" s="4">
        <f>'[1]Quant Vest'!$D$120</f>
        <v>7.2</v>
      </c>
      <c r="G171" s="34">
        <f>'[2]Plan Tron'!J308</f>
        <v>124.55</v>
      </c>
      <c r="H171" s="34">
        <f>G171*(1+$E$179)</f>
        <v>160.76074815514107</v>
      </c>
      <c r="I171" s="35">
        <f t="shared" si="9"/>
        <v>1157.48</v>
      </c>
      <c r="K171" s="6"/>
    </row>
    <row r="172" spans="1:11" s="5" customFormat="1">
      <c r="A172" s="20"/>
      <c r="B172" s="36"/>
      <c r="C172" s="20"/>
      <c r="D172" s="16" t="s">
        <v>44</v>
      </c>
      <c r="E172" s="17">
        <f>A170</f>
        <v>15</v>
      </c>
      <c r="F172" s="4"/>
      <c r="G172" s="37"/>
      <c r="H172" s="37"/>
      <c r="I172" s="38">
        <f>SUM(I171)</f>
        <v>1157.48</v>
      </c>
      <c r="K172" s="15"/>
    </row>
    <row r="173" spans="1:11" s="5" customFormat="1">
      <c r="A173" s="21"/>
      <c r="B173" s="82"/>
      <c r="C173" s="21"/>
      <c r="D173" s="83"/>
      <c r="E173" s="21"/>
      <c r="F173" s="7"/>
      <c r="G173" s="39"/>
      <c r="H173" s="39"/>
      <c r="I173" s="40"/>
      <c r="K173" s="15"/>
    </row>
    <row r="174" spans="1:11" s="5" customFormat="1">
      <c r="A174" s="14">
        <v>16</v>
      </c>
      <c r="B174" s="43"/>
      <c r="C174" s="281"/>
      <c r="D174" s="282" t="str">
        <f>UPPER('[2]Plan Tron'!D333)</f>
        <v>SERVIÇOS COMPLEMENTARES</v>
      </c>
      <c r="E174" s="281"/>
      <c r="F174" s="283"/>
      <c r="G174" s="44"/>
      <c r="H174" s="44"/>
      <c r="I174" s="45"/>
      <c r="K174" s="15"/>
    </row>
    <row r="175" spans="1:11" s="5" customFormat="1">
      <c r="A175" s="3" t="s">
        <v>265</v>
      </c>
      <c r="B175" s="33">
        <f>'[2]Plan Tron'!B335</f>
        <v>9537</v>
      </c>
      <c r="C175" s="279" t="str">
        <f>'[2]Plan Tron'!C335</f>
        <v>SINAPI</v>
      </c>
      <c r="D175" s="280" t="str">
        <f>UPPER('[2]Plan Tron'!D335)</f>
        <v>LIMPEZA FINAL DA OBRA</v>
      </c>
      <c r="E175" s="279" t="str">
        <f>'[2]Plan Tron'!F335</f>
        <v>M²</v>
      </c>
      <c r="F175" s="4">
        <f>'[1]Quant Vest'!$D$124</f>
        <v>77.400000000000006</v>
      </c>
      <c r="G175" s="34">
        <f>'[2]Plan Tron'!J335</f>
        <v>2.46</v>
      </c>
      <c r="H175" s="34">
        <f>G175*(1+$E$179)</f>
        <v>3.175202251799655</v>
      </c>
      <c r="I175" s="35">
        <f t="shared" si="9"/>
        <v>245.76</v>
      </c>
      <c r="K175" s="6"/>
    </row>
    <row r="176" spans="1:11" s="5" customFormat="1">
      <c r="A176" s="20"/>
      <c r="B176" s="36"/>
      <c r="C176" s="20"/>
      <c r="D176" s="16" t="s">
        <v>44</v>
      </c>
      <c r="E176" s="17">
        <f>A174</f>
        <v>16</v>
      </c>
      <c r="F176" s="4"/>
      <c r="G176" s="37"/>
      <c r="H176" s="37"/>
      <c r="I176" s="38">
        <f>SUM(I175:I175)</f>
        <v>245.76</v>
      </c>
      <c r="K176" s="15"/>
    </row>
    <row r="177" spans="1:11" s="5" customFormat="1">
      <c r="A177" s="21"/>
      <c r="B177" s="82"/>
      <c r="C177" s="21"/>
      <c r="D177" s="83"/>
      <c r="E177" s="21"/>
      <c r="F177" s="7"/>
      <c r="G177" s="39"/>
      <c r="H177" s="39"/>
      <c r="I177" s="40"/>
      <c r="K177" s="15"/>
    </row>
    <row r="178" spans="1:11" s="5" customFormat="1">
      <c r="A178" s="92"/>
      <c r="B178" s="93"/>
      <c r="C178" s="92"/>
      <c r="D178" s="94" t="s">
        <v>45</v>
      </c>
      <c r="E178" s="95"/>
      <c r="F178" s="96"/>
      <c r="G178" s="97"/>
      <c r="H178" s="97"/>
      <c r="I178" s="96">
        <f>I16+I31+I39+I45+I52+I56+I62+I103+I135+I140+I147+I153+I161+I168+I172+I176</f>
        <v>194813.47999999998</v>
      </c>
      <c r="K178" s="15"/>
    </row>
    <row r="179" spans="1:11">
      <c r="A179" s="98"/>
      <c r="B179" s="93"/>
      <c r="C179" s="98"/>
      <c r="D179" s="94" t="s">
        <v>145</v>
      </c>
      <c r="E179" s="99">
        <f>I204</f>
        <v>0.29073262268278666</v>
      </c>
      <c r="F179" s="100"/>
      <c r="G179" s="97"/>
      <c r="H179" s="97"/>
      <c r="I179" s="96"/>
    </row>
    <row r="180" spans="1:11">
      <c r="A180" s="308"/>
      <c r="B180" s="309"/>
      <c r="C180" s="310"/>
      <c r="D180" s="311"/>
      <c r="E180" s="77"/>
      <c r="F180" s="312"/>
      <c r="G180" s="84"/>
      <c r="H180" s="84"/>
      <c r="I180" s="84"/>
      <c r="J180" s="8"/>
      <c r="K180" s="8"/>
    </row>
    <row r="181" spans="1:11" ht="25.5">
      <c r="A181" s="85"/>
      <c r="B181" s="49"/>
      <c r="C181" s="305" t="s">
        <v>61</v>
      </c>
      <c r="D181" s="306" t="s">
        <v>0</v>
      </c>
      <c r="E181" s="306" t="s">
        <v>62</v>
      </c>
      <c r="F181" s="50"/>
      <c r="G181" s="51"/>
      <c r="H181" s="51"/>
      <c r="I181" s="52"/>
      <c r="J181" s="8"/>
      <c r="K181" s="8"/>
    </row>
    <row r="182" spans="1:11" ht="25.5">
      <c r="A182" s="85"/>
      <c r="B182" s="49"/>
      <c r="C182" s="265" t="s">
        <v>5</v>
      </c>
      <c r="D182" s="53" t="s">
        <v>63</v>
      </c>
      <c r="E182" s="54">
        <v>42767</v>
      </c>
      <c r="F182" s="503" t="s">
        <v>168</v>
      </c>
      <c r="G182" s="504"/>
      <c r="H182" s="504"/>
      <c r="I182" s="504"/>
      <c r="J182" s="302"/>
      <c r="K182" s="302"/>
    </row>
    <row r="183" spans="1:11">
      <c r="A183" s="85"/>
      <c r="B183" s="49"/>
      <c r="C183" s="55" t="s">
        <v>10</v>
      </c>
      <c r="D183" s="266" t="s">
        <v>314</v>
      </c>
      <c r="E183" s="54">
        <v>42795</v>
      </c>
      <c r="F183" s="505" t="s">
        <v>137</v>
      </c>
      <c r="G183" s="506"/>
      <c r="H183" s="506"/>
      <c r="I183" s="506"/>
      <c r="J183" s="303"/>
      <c r="K183" s="303"/>
    </row>
    <row r="184" spans="1:11">
      <c r="A184" s="85"/>
      <c r="C184" s="55" t="s">
        <v>27</v>
      </c>
      <c r="D184" s="53" t="s">
        <v>64</v>
      </c>
      <c r="E184" s="54">
        <v>42644</v>
      </c>
      <c r="F184" s="507" t="s">
        <v>169</v>
      </c>
      <c r="G184" s="508"/>
      <c r="H184" s="508"/>
      <c r="I184" s="508"/>
      <c r="J184" s="304"/>
      <c r="K184" s="304"/>
    </row>
    <row r="185" spans="1:11">
      <c r="A185" s="85"/>
      <c r="C185" s="55" t="s">
        <v>164</v>
      </c>
      <c r="D185" s="313" t="s">
        <v>171</v>
      </c>
      <c r="E185" s="54">
        <v>42736</v>
      </c>
      <c r="F185" s="1"/>
      <c r="G185" s="1"/>
      <c r="H185" s="1"/>
      <c r="I185" s="1"/>
      <c r="J185" s="304"/>
      <c r="K185" s="304"/>
    </row>
    <row r="186" spans="1:11">
      <c r="A186" s="85"/>
      <c r="C186" s="55" t="s">
        <v>160</v>
      </c>
      <c r="D186" s="313" t="s">
        <v>170</v>
      </c>
      <c r="E186" s="54">
        <v>42437</v>
      </c>
      <c r="F186" s="1"/>
      <c r="G186" s="1"/>
      <c r="H186" s="1"/>
      <c r="I186" s="1"/>
      <c r="J186" s="304"/>
      <c r="K186" s="304"/>
    </row>
    <row r="187" spans="1:11">
      <c r="A187" s="85"/>
      <c r="B187" s="57"/>
      <c r="C187" s="55" t="s">
        <v>58</v>
      </c>
      <c r="D187" s="53" t="s">
        <v>65</v>
      </c>
      <c r="E187" s="54">
        <v>42856</v>
      </c>
      <c r="F187" s="58"/>
      <c r="G187" s="58"/>
      <c r="H187" s="58"/>
      <c r="I187" s="59"/>
      <c r="J187" s="8"/>
      <c r="K187" s="8"/>
    </row>
    <row r="188" spans="1:11">
      <c r="A188" s="77"/>
      <c r="B188" s="57"/>
      <c r="C188" s="60"/>
      <c r="D188" s="61"/>
      <c r="E188" s="62"/>
      <c r="F188" s="58"/>
      <c r="G188" s="58"/>
      <c r="H188" s="58"/>
      <c r="I188" s="59"/>
      <c r="J188" s="8"/>
      <c r="K188" s="8"/>
    </row>
    <row r="189" spans="1:11">
      <c r="A189" s="77"/>
      <c r="B189" s="57"/>
      <c r="C189" s="60"/>
      <c r="D189" s="61"/>
      <c r="E189" s="62"/>
      <c r="F189" s="58"/>
      <c r="G189" s="58"/>
      <c r="H189" s="58"/>
      <c r="I189" s="59"/>
      <c r="J189" s="8"/>
      <c r="K189" s="8"/>
    </row>
    <row r="190" spans="1:11">
      <c r="A190" s="77"/>
      <c r="B190" s="57"/>
      <c r="C190" s="274" t="s">
        <v>139</v>
      </c>
      <c r="D190" s="272" t="s">
        <v>143</v>
      </c>
      <c r="E190" s="62"/>
      <c r="F190" s="58"/>
      <c r="G190" s="58"/>
      <c r="H190" s="58"/>
      <c r="I190" s="59"/>
      <c r="J190" s="8"/>
      <c r="K190" s="8"/>
    </row>
    <row r="191" spans="1:11" ht="25.5">
      <c r="A191" s="77"/>
      <c r="B191" s="57"/>
      <c r="C191" s="60"/>
      <c r="D191" s="273" t="s">
        <v>140</v>
      </c>
      <c r="E191" s="62"/>
      <c r="F191" s="58"/>
      <c r="G191" s="58"/>
      <c r="H191" s="58"/>
      <c r="I191" s="59"/>
      <c r="J191" s="8"/>
      <c r="K191" s="8"/>
    </row>
    <row r="192" spans="1:11">
      <c r="A192" s="77"/>
      <c r="B192" s="57"/>
      <c r="C192" s="8"/>
      <c r="D192" s="8"/>
      <c r="E192" s="8"/>
      <c r="F192" s="8"/>
      <c r="G192" s="8"/>
      <c r="H192" s="8"/>
      <c r="I192" s="59"/>
      <c r="J192" s="8"/>
      <c r="K192" s="8"/>
    </row>
    <row r="193" spans="1:11" ht="15.75">
      <c r="A193" s="77"/>
      <c r="B193" s="57"/>
      <c r="C193" s="8"/>
      <c r="D193" s="63" t="s">
        <v>66</v>
      </c>
      <c r="E193" s="63"/>
      <c r="F193" s="63"/>
      <c r="G193" s="63"/>
      <c r="H193" s="63"/>
      <c r="I193" s="63"/>
      <c r="J193" s="8"/>
      <c r="K193" s="8"/>
    </row>
    <row r="194" spans="1:11" ht="15">
      <c r="A194" s="77"/>
      <c r="B194" s="57"/>
      <c r="C194" s="8"/>
      <c r="D194" s="64" t="s">
        <v>67</v>
      </c>
      <c r="E194" s="65"/>
      <c r="F194" s="65"/>
      <c r="G194" s="65"/>
      <c r="H194" s="65"/>
      <c r="I194" s="66">
        <f>'Planilha salao multiplouso'!I201</f>
        <v>0.03</v>
      </c>
      <c r="J194" s="8"/>
      <c r="K194" s="276"/>
    </row>
    <row r="195" spans="1:11" ht="15">
      <c r="A195" s="77"/>
      <c r="B195" s="57"/>
      <c r="C195" s="8"/>
      <c r="D195" s="64" t="s">
        <v>68</v>
      </c>
      <c r="E195" s="65"/>
      <c r="F195" s="65"/>
      <c r="G195" s="65"/>
      <c r="H195" s="65"/>
      <c r="I195" s="66">
        <f>'Planilha salao multiplouso'!I202</f>
        <v>8.0000000000000002E-3</v>
      </c>
      <c r="J195" s="8"/>
      <c r="K195" s="276"/>
    </row>
    <row r="196" spans="1:11" ht="15">
      <c r="A196" s="77"/>
      <c r="B196" s="57"/>
      <c r="C196" s="8"/>
      <c r="D196" s="64" t="s">
        <v>69</v>
      </c>
      <c r="E196" s="65"/>
      <c r="F196" s="65"/>
      <c r="G196" s="65"/>
      <c r="H196" s="65"/>
      <c r="I196" s="66">
        <f>'Planilha salao multiplouso'!I203</f>
        <v>9.7000000000000003E-3</v>
      </c>
      <c r="J196" s="8"/>
      <c r="K196" s="276"/>
    </row>
    <row r="197" spans="1:11" ht="15">
      <c r="A197" s="77"/>
      <c r="B197" s="57"/>
      <c r="C197" s="8"/>
      <c r="D197" s="64" t="s">
        <v>70</v>
      </c>
      <c r="E197" s="65"/>
      <c r="F197" s="65"/>
      <c r="G197" s="65"/>
      <c r="H197" s="65"/>
      <c r="I197" s="66">
        <f>'Planilha salao multiplouso'!I204</f>
        <v>9.4000000000000004E-3</v>
      </c>
      <c r="J197" s="8"/>
      <c r="K197" s="276"/>
    </row>
    <row r="198" spans="1:11" ht="15">
      <c r="A198" s="77"/>
      <c r="B198" s="57"/>
      <c r="C198" s="8"/>
      <c r="D198" s="64" t="s">
        <v>71</v>
      </c>
      <c r="E198" s="65"/>
      <c r="F198" s="65"/>
      <c r="G198" s="65"/>
      <c r="H198" s="65"/>
      <c r="I198" s="66">
        <f>'Planilha salao multiplouso'!I205</f>
        <v>0.06</v>
      </c>
      <c r="J198" s="8"/>
      <c r="K198" s="276"/>
    </row>
    <row r="199" spans="1:11" ht="15">
      <c r="A199" s="77"/>
      <c r="B199" s="57"/>
      <c r="C199" s="8"/>
      <c r="D199" s="498" t="s">
        <v>72</v>
      </c>
      <c r="E199" s="499"/>
      <c r="F199" s="499"/>
      <c r="G199" s="499"/>
      <c r="H199" s="268"/>
      <c r="I199" s="66">
        <f>'Planilha salao multiplouso'!I206</f>
        <v>3.6499999999999998E-2</v>
      </c>
      <c r="J199" s="8"/>
      <c r="K199" s="276"/>
    </row>
    <row r="200" spans="1:11" ht="15">
      <c r="A200" s="77"/>
      <c r="B200" s="57"/>
      <c r="C200" s="8"/>
      <c r="D200" s="498" t="s">
        <v>73</v>
      </c>
      <c r="E200" s="499"/>
      <c r="F200" s="499"/>
      <c r="G200" s="499"/>
      <c r="H200" s="268"/>
      <c r="I200" s="66">
        <f>'Planilha salao multiplouso'!I207</f>
        <v>0.05</v>
      </c>
      <c r="J200" s="8"/>
      <c r="K200" s="276"/>
    </row>
    <row r="201" spans="1:11" ht="15">
      <c r="A201" s="77"/>
      <c r="B201" s="57"/>
      <c r="C201" s="8"/>
      <c r="D201" s="501" t="s">
        <v>138</v>
      </c>
      <c r="E201" s="501"/>
      <c r="F201" s="501"/>
      <c r="G201" s="501"/>
      <c r="H201" s="307"/>
      <c r="I201" s="66">
        <f>'Planilha salao multiplouso'!I208</f>
        <v>4.4999999999999998E-2</v>
      </c>
      <c r="J201" s="8"/>
      <c r="K201" s="276"/>
    </row>
    <row r="202" spans="1:11">
      <c r="A202" s="77"/>
      <c r="B202" s="57"/>
      <c r="C202" s="8"/>
      <c r="D202" s="67"/>
      <c r="E202" s="67"/>
      <c r="F202" s="67"/>
      <c r="G202" s="67"/>
      <c r="H202" s="67"/>
      <c r="I202" s="68"/>
      <c r="J202" s="8"/>
      <c r="K202" s="8"/>
    </row>
    <row r="203" spans="1:11" ht="15.75">
      <c r="A203" s="77"/>
      <c r="B203" s="57"/>
      <c r="C203" s="8"/>
      <c r="D203" s="500" t="s">
        <v>74</v>
      </c>
      <c r="E203" s="500"/>
      <c r="F203" s="500"/>
      <c r="G203" s="500"/>
      <c r="H203" s="270"/>
      <c r="I203" s="69">
        <v>0.251</v>
      </c>
      <c r="J203" s="8"/>
      <c r="K203" s="8"/>
    </row>
    <row r="204" spans="1:11" ht="15.75">
      <c r="A204" s="77"/>
      <c r="B204" s="70"/>
      <c r="C204" s="71"/>
      <c r="D204" s="486" t="s">
        <v>75</v>
      </c>
      <c r="E204" s="486"/>
      <c r="F204" s="486"/>
      <c r="G204" s="486"/>
      <c r="H204" s="269"/>
      <c r="I204" s="72">
        <f>((1+I194+I195+I196)*(1+I197)*(1+I198))/(1-I199-I200-I201)-1</f>
        <v>0.29073262268278666</v>
      </c>
      <c r="J204" s="8"/>
      <c r="K204" s="8"/>
    </row>
    <row r="205" spans="1:11">
      <c r="A205" s="77"/>
      <c r="B205" s="70"/>
      <c r="C205" s="71"/>
      <c r="D205" s="487"/>
      <c r="E205" s="487"/>
      <c r="F205" s="73"/>
      <c r="G205" s="59"/>
      <c r="H205" s="59"/>
      <c r="I205" s="59"/>
      <c r="J205" s="8"/>
      <c r="K205" s="8"/>
    </row>
    <row r="206" spans="1:11">
      <c r="A206" s="77"/>
      <c r="B206" s="57"/>
      <c r="C206" s="60"/>
      <c r="D206" s="75"/>
      <c r="E206" s="62"/>
      <c r="F206" s="58"/>
      <c r="G206" s="59"/>
      <c r="H206" s="59"/>
      <c r="I206" s="59"/>
      <c r="J206" s="8"/>
      <c r="K206" s="8"/>
    </row>
    <row r="207" spans="1:11">
      <c r="A207" s="77"/>
      <c r="B207" s="488"/>
      <c r="C207" s="488"/>
      <c r="D207" s="488"/>
      <c r="E207" s="62"/>
      <c r="F207" s="58"/>
      <c r="G207" s="59"/>
      <c r="H207" s="59"/>
      <c r="I207" s="59"/>
      <c r="J207" s="8"/>
      <c r="K207" s="8"/>
    </row>
    <row r="208" spans="1:11">
      <c r="A208" s="77"/>
      <c r="B208" s="488"/>
      <c r="C208" s="488"/>
      <c r="D208" s="488"/>
      <c r="F208" s="77"/>
      <c r="G208" s="59"/>
      <c r="H208" s="59"/>
      <c r="I208" s="59"/>
      <c r="J208" s="8"/>
      <c r="K208" s="8"/>
    </row>
    <row r="209" spans="1:19">
      <c r="A209" s="77"/>
      <c r="B209" s="488"/>
      <c r="C209" s="488"/>
      <c r="D209" s="488"/>
      <c r="E209" s="78"/>
      <c r="F209" s="26"/>
      <c r="G209" s="59"/>
      <c r="H209" s="59"/>
      <c r="I209" s="59"/>
      <c r="J209" s="8"/>
      <c r="K209" s="8"/>
    </row>
    <row r="210" spans="1:19">
      <c r="A210" s="77"/>
      <c r="B210" s="277"/>
      <c r="C210" s="277"/>
      <c r="D210" s="277"/>
      <c r="E210" s="78"/>
      <c r="F210" s="26"/>
      <c r="G210" s="59"/>
      <c r="H210" s="59"/>
      <c r="I210" s="59"/>
      <c r="J210" s="8"/>
      <c r="K210" s="8"/>
    </row>
    <row r="211" spans="1:19" ht="12.75" customHeight="1" thickBot="1">
      <c r="A211" s="77"/>
      <c r="B211" s="57"/>
      <c r="C211" s="60"/>
      <c r="D211" s="75"/>
      <c r="E211" s="62"/>
      <c r="F211" s="58"/>
      <c r="G211" s="59"/>
      <c r="H211" s="59"/>
      <c r="I211" s="59"/>
      <c r="J211" s="8"/>
      <c r="K211" s="8"/>
    </row>
    <row r="212" spans="1:19">
      <c r="A212" s="77"/>
      <c r="B212" s="24"/>
      <c r="C212" s="489" t="s">
        <v>76</v>
      </c>
      <c r="D212" s="490"/>
      <c r="E212" s="491"/>
      <c r="F212" s="58"/>
      <c r="G212" s="58"/>
      <c r="H212" s="58"/>
      <c r="I212" s="59"/>
      <c r="J212" s="8"/>
      <c r="K212" s="8"/>
    </row>
    <row r="213" spans="1:19">
      <c r="A213" s="77"/>
      <c r="B213" s="24"/>
      <c r="C213" s="492"/>
      <c r="D213" s="493"/>
      <c r="E213" s="494"/>
      <c r="F213" s="77"/>
      <c r="G213" s="77"/>
      <c r="H213" s="77"/>
      <c r="I213" s="59"/>
      <c r="J213" s="8"/>
      <c r="K213" s="8"/>
    </row>
    <row r="214" spans="1:19">
      <c r="A214" s="77"/>
      <c r="B214" s="24"/>
      <c r="C214" s="492"/>
      <c r="D214" s="493"/>
      <c r="E214" s="494"/>
      <c r="F214" s="26"/>
      <c r="G214" s="26"/>
      <c r="H214" s="26"/>
      <c r="I214" s="59"/>
      <c r="J214" s="8"/>
      <c r="K214" s="8"/>
    </row>
    <row r="215" spans="1:19">
      <c r="A215" s="77"/>
      <c r="B215" s="24"/>
      <c r="C215" s="492"/>
      <c r="D215" s="493"/>
      <c r="E215" s="494"/>
      <c r="F215" s="79"/>
      <c r="G215" s="79"/>
      <c r="H215" s="79"/>
      <c r="I215" s="59"/>
      <c r="J215" s="8"/>
      <c r="K215" s="8"/>
    </row>
    <row r="216" spans="1:19">
      <c r="A216" s="77"/>
      <c r="B216" s="24"/>
      <c r="C216" s="492"/>
      <c r="D216" s="493"/>
      <c r="E216" s="494"/>
      <c r="F216" s="79"/>
      <c r="G216" s="79"/>
      <c r="H216" s="79"/>
      <c r="I216" s="59"/>
      <c r="J216" s="8"/>
      <c r="K216" s="8"/>
    </row>
    <row r="217" spans="1:19">
      <c r="A217" s="77"/>
      <c r="B217" s="24"/>
      <c r="C217" s="492"/>
      <c r="D217" s="493"/>
      <c r="E217" s="494"/>
      <c r="F217" s="79"/>
      <c r="G217" s="79"/>
      <c r="H217" s="79"/>
      <c r="I217" s="59"/>
      <c r="J217" s="8"/>
      <c r="K217" s="8"/>
    </row>
    <row r="218" spans="1:19" ht="13.5" thickBot="1">
      <c r="A218" s="77"/>
      <c r="B218" s="24"/>
      <c r="C218" s="495"/>
      <c r="D218" s="496"/>
      <c r="E218" s="497"/>
      <c r="F218" s="76"/>
      <c r="G218" s="76"/>
      <c r="H218" s="76"/>
      <c r="I218" s="59"/>
      <c r="J218" s="8"/>
      <c r="K218" s="8"/>
    </row>
    <row r="219" spans="1:19">
      <c r="A219" s="77"/>
      <c r="B219" s="80"/>
      <c r="C219" s="2"/>
      <c r="D219" s="2"/>
      <c r="E219" s="2"/>
      <c r="F219" s="2"/>
      <c r="G219" s="84"/>
      <c r="H219" s="84"/>
      <c r="I219" s="84"/>
      <c r="J219" s="8"/>
      <c r="K219" s="8"/>
    </row>
    <row r="220" spans="1:19" ht="15.75">
      <c r="B220" s="80"/>
      <c r="C220" s="60"/>
      <c r="D220" s="75"/>
      <c r="E220" s="62"/>
      <c r="F220" s="74"/>
      <c r="G220" s="8"/>
      <c r="H220" s="8"/>
      <c r="I220" s="8"/>
      <c r="J220" s="8"/>
      <c r="K220" s="8"/>
    </row>
    <row r="221" spans="1:19" s="76" customFormat="1">
      <c r="B221" s="56"/>
      <c r="C221" s="77"/>
      <c r="D221" s="24"/>
      <c r="E221" s="77"/>
      <c r="F221" s="81"/>
      <c r="G221" s="22"/>
      <c r="H221" s="22"/>
      <c r="I221" s="23"/>
      <c r="J221" s="18"/>
      <c r="K221" s="6"/>
      <c r="L221" s="19"/>
      <c r="M221" s="19"/>
      <c r="N221" s="19"/>
      <c r="O221" s="19"/>
      <c r="P221" s="19"/>
      <c r="Q221" s="19"/>
      <c r="R221" s="19"/>
      <c r="S221" s="19"/>
    </row>
    <row r="222" spans="1:19" s="76" customFormat="1">
      <c r="B222" s="56"/>
      <c r="D222" s="86"/>
      <c r="F222" s="81"/>
      <c r="G222" s="22"/>
      <c r="H222" s="22"/>
      <c r="I222" s="23"/>
      <c r="J222" s="18"/>
      <c r="K222" s="6"/>
      <c r="L222" s="19"/>
      <c r="M222" s="19"/>
      <c r="N222" s="19"/>
      <c r="O222" s="19"/>
      <c r="P222" s="19"/>
      <c r="Q222" s="19"/>
      <c r="R222" s="19"/>
      <c r="S222" s="19"/>
    </row>
    <row r="223" spans="1:19" s="76" customFormat="1">
      <c r="B223" s="56"/>
      <c r="D223" s="86"/>
      <c r="F223" s="81"/>
      <c r="G223" s="22"/>
      <c r="H223" s="22"/>
      <c r="I223" s="23"/>
      <c r="J223" s="18"/>
      <c r="K223" s="6"/>
      <c r="L223" s="19"/>
      <c r="M223" s="19"/>
      <c r="N223" s="19"/>
      <c r="O223" s="19"/>
      <c r="P223" s="19"/>
      <c r="Q223" s="19"/>
      <c r="R223" s="19"/>
      <c r="S223" s="19"/>
    </row>
    <row r="224" spans="1:19" s="76" customFormat="1">
      <c r="B224" s="56"/>
      <c r="D224" s="86"/>
      <c r="F224" s="81"/>
      <c r="G224" s="22"/>
      <c r="H224" s="22"/>
      <c r="I224" s="23"/>
      <c r="J224" s="18"/>
      <c r="K224" s="6"/>
      <c r="L224" s="19"/>
      <c r="M224" s="19"/>
      <c r="N224" s="19"/>
      <c r="O224" s="19"/>
      <c r="P224" s="19"/>
      <c r="Q224" s="19"/>
      <c r="R224" s="19"/>
      <c r="S224" s="19"/>
    </row>
    <row r="225" spans="2:19" s="76" customFormat="1">
      <c r="B225" s="56"/>
      <c r="D225" s="86"/>
      <c r="F225" s="81"/>
      <c r="G225" s="22"/>
      <c r="H225" s="22"/>
      <c r="I225" s="23"/>
      <c r="J225" s="18"/>
      <c r="K225" s="6"/>
      <c r="L225" s="19"/>
      <c r="M225" s="19"/>
      <c r="N225" s="19"/>
      <c r="O225" s="19"/>
      <c r="P225" s="19"/>
      <c r="Q225" s="19"/>
      <c r="R225" s="19"/>
      <c r="S225" s="19"/>
    </row>
    <row r="226" spans="2:19" s="76" customFormat="1">
      <c r="B226" s="56"/>
      <c r="D226" s="86"/>
      <c r="F226" s="81"/>
      <c r="G226" s="22"/>
      <c r="H226" s="22"/>
      <c r="I226" s="23"/>
      <c r="J226" s="18"/>
      <c r="K226" s="6"/>
      <c r="L226" s="19"/>
      <c r="M226" s="19"/>
      <c r="N226" s="19"/>
      <c r="O226" s="19"/>
      <c r="P226" s="19"/>
      <c r="Q226" s="19"/>
      <c r="R226" s="19"/>
      <c r="S226" s="19"/>
    </row>
    <row r="227" spans="2:19" s="76" customFormat="1">
      <c r="B227" s="56"/>
      <c r="D227" s="86"/>
      <c r="F227" s="81"/>
      <c r="G227" s="22"/>
      <c r="H227" s="22"/>
      <c r="I227" s="23"/>
      <c r="J227" s="18"/>
      <c r="K227" s="6"/>
      <c r="L227" s="19"/>
      <c r="M227" s="19"/>
      <c r="N227" s="19"/>
      <c r="O227" s="19"/>
      <c r="P227" s="19"/>
      <c r="Q227" s="19"/>
      <c r="R227" s="19"/>
      <c r="S227" s="19"/>
    </row>
    <row r="228" spans="2:19" s="76" customFormat="1">
      <c r="B228" s="56"/>
      <c r="D228" s="86"/>
      <c r="F228" s="81"/>
      <c r="G228" s="22"/>
      <c r="H228" s="22"/>
      <c r="I228" s="23"/>
      <c r="J228" s="18"/>
      <c r="K228" s="6"/>
      <c r="L228" s="19"/>
      <c r="M228" s="19"/>
      <c r="N228" s="19"/>
      <c r="O228" s="19"/>
      <c r="P228" s="19"/>
      <c r="Q228" s="19"/>
      <c r="R228" s="19"/>
      <c r="S228" s="19"/>
    </row>
    <row r="229" spans="2:19" s="76" customFormat="1">
      <c r="B229" s="56"/>
      <c r="D229" s="86"/>
      <c r="F229" s="81"/>
      <c r="G229" s="22"/>
      <c r="H229" s="22"/>
      <c r="I229" s="23"/>
      <c r="J229" s="18"/>
      <c r="K229" s="6"/>
      <c r="L229" s="19"/>
      <c r="M229" s="19"/>
      <c r="N229" s="19"/>
      <c r="O229" s="19"/>
      <c r="P229" s="19"/>
      <c r="Q229" s="19"/>
      <c r="R229" s="19"/>
      <c r="S229" s="19"/>
    </row>
    <row r="230" spans="2:19" s="76" customFormat="1">
      <c r="B230" s="56"/>
      <c r="D230" s="86"/>
      <c r="F230" s="81"/>
      <c r="G230" s="22"/>
      <c r="H230" s="22"/>
      <c r="I230" s="23"/>
      <c r="J230" s="18"/>
      <c r="K230" s="6"/>
      <c r="L230" s="19"/>
      <c r="M230" s="19"/>
      <c r="N230" s="19"/>
      <c r="O230" s="19"/>
      <c r="P230" s="19"/>
      <c r="Q230" s="19"/>
      <c r="R230" s="19"/>
      <c r="S230" s="19"/>
    </row>
    <row r="231" spans="2:19" s="76" customFormat="1">
      <c r="B231" s="56"/>
      <c r="D231" s="86"/>
      <c r="F231" s="81"/>
      <c r="G231" s="22"/>
      <c r="H231" s="22"/>
      <c r="I231" s="23"/>
      <c r="J231" s="18"/>
      <c r="K231" s="6"/>
      <c r="L231" s="19"/>
      <c r="M231" s="19"/>
      <c r="N231" s="19"/>
      <c r="O231" s="19"/>
      <c r="P231" s="19"/>
      <c r="Q231" s="19"/>
      <c r="R231" s="19"/>
      <c r="S231" s="19"/>
    </row>
    <row r="232" spans="2:19" s="76" customFormat="1">
      <c r="B232" s="56"/>
      <c r="D232" s="86"/>
      <c r="F232" s="81"/>
      <c r="G232" s="22"/>
      <c r="H232" s="22"/>
      <c r="I232" s="23"/>
      <c r="J232" s="18"/>
      <c r="K232" s="6"/>
      <c r="L232" s="19"/>
      <c r="M232" s="19"/>
      <c r="N232" s="19"/>
      <c r="O232" s="19"/>
      <c r="P232" s="19"/>
      <c r="Q232" s="19"/>
      <c r="R232" s="19"/>
      <c r="S232" s="19"/>
    </row>
    <row r="233" spans="2:19" s="76" customFormat="1">
      <c r="B233" s="56"/>
      <c r="D233" s="86"/>
      <c r="F233" s="81"/>
      <c r="G233" s="22"/>
      <c r="H233" s="22"/>
      <c r="I233" s="23"/>
      <c r="J233" s="18"/>
      <c r="K233" s="6"/>
      <c r="L233" s="19"/>
      <c r="M233" s="19"/>
      <c r="N233" s="19"/>
      <c r="O233" s="19"/>
      <c r="P233" s="19"/>
      <c r="Q233" s="19"/>
      <c r="R233" s="19"/>
      <c r="S233" s="19"/>
    </row>
    <row r="234" spans="2:19" s="76" customFormat="1">
      <c r="B234" s="56"/>
      <c r="D234" s="86"/>
      <c r="F234" s="81"/>
      <c r="G234" s="22"/>
      <c r="H234" s="22"/>
      <c r="I234" s="23"/>
      <c r="J234" s="18"/>
      <c r="K234" s="6"/>
      <c r="L234" s="19"/>
      <c r="M234" s="19"/>
      <c r="N234" s="19"/>
      <c r="O234" s="19"/>
      <c r="P234" s="19"/>
      <c r="Q234" s="19"/>
      <c r="R234" s="19"/>
      <c r="S234" s="19"/>
    </row>
    <row r="235" spans="2:19" s="76" customFormat="1">
      <c r="B235" s="56"/>
      <c r="D235" s="86"/>
      <c r="F235" s="81"/>
      <c r="G235" s="22"/>
      <c r="H235" s="22"/>
      <c r="I235" s="23"/>
      <c r="J235" s="18"/>
      <c r="K235" s="6"/>
      <c r="L235" s="19"/>
      <c r="M235" s="19"/>
      <c r="N235" s="19"/>
      <c r="O235" s="19"/>
      <c r="P235" s="19"/>
      <c r="Q235" s="19"/>
      <c r="R235" s="19"/>
      <c r="S235" s="19"/>
    </row>
    <row r="236" spans="2:19" s="76" customFormat="1">
      <c r="B236" s="56"/>
      <c r="D236" s="86"/>
      <c r="F236" s="81"/>
      <c r="G236" s="22"/>
      <c r="H236" s="22"/>
      <c r="I236" s="23"/>
      <c r="J236" s="18"/>
      <c r="K236" s="6"/>
      <c r="L236" s="19"/>
      <c r="M236" s="19"/>
      <c r="N236" s="19"/>
      <c r="O236" s="19"/>
      <c r="P236" s="19"/>
      <c r="Q236" s="19"/>
      <c r="R236" s="19"/>
      <c r="S236" s="19"/>
    </row>
    <row r="237" spans="2:19" s="76" customFormat="1">
      <c r="B237" s="56"/>
      <c r="D237" s="86"/>
      <c r="F237" s="81"/>
      <c r="G237" s="22"/>
      <c r="H237" s="22"/>
      <c r="I237" s="23"/>
      <c r="J237" s="18"/>
      <c r="K237" s="6"/>
      <c r="L237" s="19"/>
      <c r="M237" s="19"/>
      <c r="N237" s="19"/>
      <c r="O237" s="19"/>
      <c r="P237" s="19"/>
      <c r="Q237" s="19"/>
      <c r="R237" s="19"/>
      <c r="S237" s="19"/>
    </row>
    <row r="238" spans="2:19" s="76" customFormat="1">
      <c r="B238" s="56"/>
      <c r="D238" s="86"/>
      <c r="F238" s="81"/>
      <c r="G238" s="22"/>
      <c r="H238" s="22"/>
      <c r="I238" s="23"/>
      <c r="J238" s="18"/>
      <c r="K238" s="6"/>
      <c r="L238" s="19"/>
      <c r="M238" s="19"/>
      <c r="N238" s="19"/>
      <c r="O238" s="19"/>
      <c r="P238" s="19"/>
      <c r="Q238" s="19"/>
      <c r="R238" s="19"/>
      <c r="S238" s="19"/>
    </row>
    <row r="239" spans="2:19" s="76" customFormat="1">
      <c r="B239" s="56"/>
      <c r="D239" s="86"/>
      <c r="F239" s="81"/>
      <c r="G239" s="22"/>
      <c r="H239" s="22"/>
      <c r="I239" s="23"/>
      <c r="J239" s="18"/>
      <c r="K239" s="6"/>
      <c r="L239" s="19"/>
      <c r="M239" s="19"/>
      <c r="N239" s="19"/>
      <c r="O239" s="19"/>
      <c r="P239" s="19"/>
      <c r="Q239" s="19"/>
      <c r="R239" s="19"/>
      <c r="S239" s="19"/>
    </row>
    <row r="240" spans="2:19" s="76" customFormat="1">
      <c r="B240" s="56"/>
      <c r="D240" s="86"/>
      <c r="F240" s="81"/>
      <c r="G240" s="22"/>
      <c r="H240" s="22"/>
      <c r="I240" s="23"/>
      <c r="J240" s="18"/>
      <c r="K240" s="6"/>
      <c r="L240" s="19"/>
      <c r="M240" s="19"/>
      <c r="N240" s="19"/>
      <c r="O240" s="19"/>
      <c r="P240" s="19"/>
      <c r="Q240" s="19"/>
      <c r="R240" s="19"/>
      <c r="S240" s="19"/>
    </row>
    <row r="241" spans="2:19" s="76" customFormat="1">
      <c r="B241" s="56"/>
      <c r="D241" s="86"/>
      <c r="F241" s="81"/>
      <c r="G241" s="22"/>
      <c r="H241" s="22"/>
      <c r="I241" s="23"/>
      <c r="J241" s="18"/>
      <c r="K241" s="6"/>
      <c r="L241" s="19"/>
      <c r="M241" s="19"/>
      <c r="N241" s="19"/>
      <c r="O241" s="19"/>
      <c r="P241" s="19"/>
      <c r="Q241" s="19"/>
      <c r="R241" s="19"/>
      <c r="S241" s="19"/>
    </row>
    <row r="242" spans="2:19" s="76" customFormat="1">
      <c r="B242" s="56"/>
      <c r="D242" s="86"/>
      <c r="F242" s="81"/>
      <c r="G242" s="22"/>
      <c r="H242" s="22"/>
      <c r="I242" s="23"/>
      <c r="J242" s="18"/>
      <c r="K242" s="6"/>
      <c r="L242" s="19"/>
      <c r="M242" s="19"/>
      <c r="N242" s="19"/>
      <c r="O242" s="19"/>
      <c r="P242" s="19"/>
      <c r="Q242" s="19"/>
      <c r="R242" s="19"/>
      <c r="S242" s="19"/>
    </row>
    <row r="243" spans="2:19" s="76" customFormat="1">
      <c r="B243" s="56"/>
      <c r="D243" s="86"/>
      <c r="F243" s="81"/>
      <c r="G243" s="22"/>
      <c r="H243" s="22"/>
      <c r="I243" s="23"/>
      <c r="J243" s="18"/>
      <c r="K243" s="6"/>
      <c r="L243" s="19"/>
      <c r="M243" s="19"/>
      <c r="N243" s="19"/>
      <c r="O243" s="19"/>
      <c r="P243" s="19"/>
      <c r="Q243" s="19"/>
      <c r="R243" s="19"/>
      <c r="S243" s="19"/>
    </row>
    <row r="244" spans="2:19" s="76" customFormat="1">
      <c r="B244" s="56"/>
      <c r="D244" s="86"/>
      <c r="F244" s="81"/>
      <c r="G244" s="22"/>
      <c r="H244" s="22"/>
      <c r="I244" s="23"/>
      <c r="J244" s="18"/>
      <c r="K244" s="6"/>
      <c r="L244" s="19"/>
      <c r="M244" s="19"/>
      <c r="N244" s="19"/>
      <c r="O244" s="19"/>
      <c r="P244" s="19"/>
      <c r="Q244" s="19"/>
      <c r="R244" s="19"/>
      <c r="S244" s="19"/>
    </row>
    <row r="245" spans="2:19" s="76" customFormat="1">
      <c r="B245" s="56"/>
      <c r="D245" s="86"/>
      <c r="F245" s="81"/>
      <c r="G245" s="22"/>
      <c r="H245" s="22"/>
      <c r="I245" s="23"/>
      <c r="J245" s="18"/>
      <c r="K245" s="6"/>
      <c r="L245" s="19"/>
      <c r="M245" s="19"/>
      <c r="N245" s="19"/>
      <c r="O245" s="19"/>
      <c r="P245" s="19"/>
      <c r="Q245" s="19"/>
      <c r="R245" s="19"/>
      <c r="S245" s="19"/>
    </row>
    <row r="246" spans="2:19" s="76" customFormat="1">
      <c r="B246" s="56"/>
      <c r="D246" s="86"/>
      <c r="F246" s="81"/>
      <c r="G246" s="22"/>
      <c r="H246" s="22"/>
      <c r="I246" s="23"/>
      <c r="J246" s="18"/>
      <c r="K246" s="6"/>
      <c r="L246" s="19"/>
      <c r="M246" s="19"/>
      <c r="N246" s="19"/>
      <c r="O246" s="19"/>
      <c r="P246" s="19"/>
      <c r="Q246" s="19"/>
      <c r="R246" s="19"/>
      <c r="S246" s="19"/>
    </row>
    <row r="247" spans="2:19" s="76" customFormat="1">
      <c r="B247" s="56"/>
      <c r="D247" s="86"/>
      <c r="F247" s="81"/>
      <c r="G247" s="22"/>
      <c r="H247" s="22"/>
      <c r="I247" s="23"/>
      <c r="J247" s="18"/>
      <c r="K247" s="6"/>
      <c r="L247" s="19"/>
      <c r="M247" s="19"/>
      <c r="N247" s="19"/>
      <c r="O247" s="19"/>
      <c r="P247" s="19"/>
      <c r="Q247" s="19"/>
      <c r="R247" s="19"/>
      <c r="S247" s="19"/>
    </row>
    <row r="248" spans="2:19" s="76" customFormat="1">
      <c r="B248" s="56"/>
      <c r="D248" s="86"/>
      <c r="F248" s="81"/>
      <c r="G248" s="22"/>
      <c r="H248" s="22"/>
      <c r="I248" s="23"/>
      <c r="J248" s="18"/>
      <c r="K248" s="6"/>
      <c r="L248" s="19"/>
      <c r="M248" s="19"/>
      <c r="N248" s="19"/>
      <c r="O248" s="19"/>
      <c r="P248" s="19"/>
      <c r="Q248" s="19"/>
      <c r="R248" s="19"/>
      <c r="S248" s="19"/>
    </row>
    <row r="249" spans="2:19" s="76" customFormat="1">
      <c r="B249" s="56"/>
      <c r="D249" s="86"/>
      <c r="F249" s="81"/>
      <c r="G249" s="22"/>
      <c r="H249" s="22"/>
      <c r="I249" s="23"/>
      <c r="J249" s="18"/>
      <c r="K249" s="6"/>
      <c r="L249" s="19"/>
      <c r="M249" s="19"/>
      <c r="N249" s="19"/>
      <c r="O249" s="19"/>
      <c r="P249" s="19"/>
      <c r="Q249" s="19"/>
      <c r="R249" s="19"/>
      <c r="S249" s="19"/>
    </row>
    <row r="250" spans="2:19" s="76" customFormat="1">
      <c r="B250" s="56"/>
      <c r="D250" s="86"/>
      <c r="F250" s="81"/>
      <c r="G250" s="22"/>
      <c r="H250" s="22"/>
      <c r="I250" s="23"/>
      <c r="J250" s="18"/>
      <c r="K250" s="6"/>
      <c r="L250" s="19"/>
      <c r="M250" s="19"/>
      <c r="N250" s="19"/>
      <c r="O250" s="19"/>
      <c r="P250" s="19"/>
      <c r="Q250" s="19"/>
      <c r="R250" s="19"/>
      <c r="S250" s="19"/>
    </row>
    <row r="251" spans="2:19" s="76" customFormat="1">
      <c r="B251" s="56"/>
      <c r="D251" s="86"/>
      <c r="F251" s="81"/>
      <c r="G251" s="22"/>
      <c r="H251" s="22"/>
      <c r="I251" s="23"/>
      <c r="J251" s="18"/>
      <c r="K251" s="6"/>
      <c r="L251" s="19"/>
      <c r="M251" s="19"/>
      <c r="N251" s="19"/>
      <c r="O251" s="19"/>
      <c r="P251" s="19"/>
      <c r="Q251" s="19"/>
      <c r="R251" s="19"/>
      <c r="S251" s="19"/>
    </row>
    <row r="252" spans="2:19" s="76" customFormat="1">
      <c r="B252" s="56"/>
      <c r="D252" s="86"/>
      <c r="F252" s="81"/>
      <c r="G252" s="22"/>
      <c r="H252" s="22"/>
      <c r="I252" s="23"/>
      <c r="J252" s="18"/>
      <c r="K252" s="6"/>
      <c r="L252" s="19"/>
      <c r="M252" s="19"/>
      <c r="N252" s="19"/>
      <c r="O252" s="19"/>
      <c r="P252" s="19"/>
      <c r="Q252" s="19"/>
      <c r="R252" s="19"/>
      <c r="S252" s="19"/>
    </row>
    <row r="253" spans="2:19" s="76" customFormat="1">
      <c r="B253" s="56"/>
      <c r="D253" s="86"/>
      <c r="F253" s="81"/>
      <c r="G253" s="22"/>
      <c r="H253" s="22"/>
      <c r="I253" s="23"/>
      <c r="J253" s="18"/>
      <c r="K253" s="6"/>
      <c r="L253" s="19"/>
      <c r="M253" s="19"/>
      <c r="N253" s="19"/>
      <c r="O253" s="19"/>
      <c r="P253" s="19"/>
      <c r="Q253" s="19"/>
      <c r="R253" s="19"/>
      <c r="S253" s="19"/>
    </row>
    <row r="254" spans="2:19" s="76" customFormat="1">
      <c r="B254" s="56"/>
      <c r="D254" s="86"/>
      <c r="F254" s="81"/>
      <c r="G254" s="22"/>
      <c r="H254" s="22"/>
      <c r="I254" s="23"/>
      <c r="J254" s="18"/>
      <c r="K254" s="6"/>
      <c r="L254" s="19"/>
      <c r="M254" s="19"/>
      <c r="N254" s="19"/>
      <c r="O254" s="19"/>
      <c r="P254" s="19"/>
      <c r="Q254" s="19"/>
      <c r="R254" s="19"/>
      <c r="S254" s="19"/>
    </row>
    <row r="255" spans="2:19" s="76" customFormat="1">
      <c r="B255" s="56"/>
      <c r="D255" s="86"/>
      <c r="F255" s="81"/>
      <c r="G255" s="22"/>
      <c r="H255" s="22"/>
      <c r="I255" s="23"/>
      <c r="J255" s="18"/>
      <c r="K255" s="6"/>
      <c r="L255" s="19"/>
      <c r="M255" s="19"/>
      <c r="N255" s="19"/>
      <c r="O255" s="19"/>
      <c r="P255" s="19"/>
      <c r="Q255" s="19"/>
      <c r="R255" s="19"/>
      <c r="S255" s="19"/>
    </row>
    <row r="256" spans="2:19" s="76" customFormat="1">
      <c r="B256" s="56"/>
      <c r="D256" s="86"/>
      <c r="F256" s="81"/>
      <c r="G256" s="22"/>
      <c r="H256" s="22"/>
      <c r="I256" s="23"/>
      <c r="J256" s="18"/>
      <c r="K256" s="6"/>
      <c r="L256" s="19"/>
      <c r="M256" s="19"/>
      <c r="N256" s="19"/>
      <c r="O256" s="19"/>
      <c r="P256" s="19"/>
      <c r="Q256" s="19"/>
      <c r="R256" s="19"/>
      <c r="S256" s="19"/>
    </row>
    <row r="257" spans="2:19" s="76" customFormat="1">
      <c r="B257" s="56"/>
      <c r="D257" s="86"/>
      <c r="F257" s="81"/>
      <c r="G257" s="22"/>
      <c r="H257" s="22"/>
      <c r="I257" s="23"/>
      <c r="J257" s="18"/>
      <c r="K257" s="6"/>
      <c r="L257" s="19"/>
      <c r="M257" s="19"/>
      <c r="N257" s="19"/>
      <c r="O257" s="19"/>
      <c r="P257" s="19"/>
      <c r="Q257" s="19"/>
      <c r="R257" s="19"/>
      <c r="S257" s="19"/>
    </row>
    <row r="258" spans="2:19" s="76" customFormat="1">
      <c r="B258" s="56"/>
      <c r="D258" s="86"/>
      <c r="F258" s="81"/>
      <c r="G258" s="22"/>
      <c r="H258" s="22"/>
      <c r="I258" s="23"/>
      <c r="J258" s="18"/>
      <c r="K258" s="6"/>
      <c r="L258" s="19"/>
      <c r="M258" s="19"/>
      <c r="N258" s="19"/>
      <c r="O258" s="19"/>
      <c r="P258" s="19"/>
      <c r="Q258" s="19"/>
      <c r="R258" s="19"/>
      <c r="S258" s="19"/>
    </row>
    <row r="259" spans="2:19" s="76" customFormat="1">
      <c r="B259" s="56"/>
      <c r="D259" s="86"/>
      <c r="F259" s="81"/>
      <c r="G259" s="22"/>
      <c r="H259" s="22"/>
      <c r="I259" s="23"/>
      <c r="J259" s="18"/>
      <c r="K259" s="6"/>
      <c r="L259" s="19"/>
      <c r="M259" s="19"/>
      <c r="N259" s="19"/>
      <c r="O259" s="19"/>
      <c r="P259" s="19"/>
      <c r="Q259" s="19"/>
      <c r="R259" s="19"/>
      <c r="S259" s="19"/>
    </row>
    <row r="260" spans="2:19" s="76" customFormat="1">
      <c r="B260" s="56"/>
      <c r="D260" s="86"/>
      <c r="F260" s="81"/>
      <c r="G260" s="22"/>
      <c r="H260" s="22"/>
      <c r="I260" s="23"/>
      <c r="J260" s="18"/>
      <c r="K260" s="6"/>
      <c r="L260" s="19"/>
      <c r="M260" s="19"/>
      <c r="N260" s="19"/>
      <c r="O260" s="19"/>
      <c r="P260" s="19"/>
      <c r="Q260" s="19"/>
      <c r="R260" s="19"/>
      <c r="S260" s="19"/>
    </row>
    <row r="261" spans="2:19" s="76" customFormat="1">
      <c r="B261" s="56"/>
      <c r="D261" s="86"/>
      <c r="F261" s="81"/>
      <c r="G261" s="22"/>
      <c r="H261" s="22"/>
      <c r="I261" s="23"/>
      <c r="J261" s="18"/>
      <c r="K261" s="6"/>
      <c r="L261" s="19"/>
      <c r="M261" s="19"/>
      <c r="N261" s="19"/>
      <c r="O261" s="19"/>
      <c r="P261" s="19"/>
      <c r="Q261" s="19"/>
      <c r="R261" s="19"/>
      <c r="S261" s="19"/>
    </row>
    <row r="262" spans="2:19" s="76" customFormat="1">
      <c r="B262" s="56"/>
      <c r="D262" s="86"/>
      <c r="F262" s="81"/>
      <c r="G262" s="22"/>
      <c r="H262" s="22"/>
      <c r="I262" s="23"/>
      <c r="J262" s="18"/>
      <c r="K262" s="6"/>
      <c r="L262" s="19"/>
      <c r="M262" s="19"/>
      <c r="N262" s="19"/>
      <c r="O262" s="19"/>
      <c r="P262" s="19"/>
      <c r="Q262" s="19"/>
      <c r="R262" s="19"/>
      <c r="S262" s="19"/>
    </row>
    <row r="263" spans="2:19" s="76" customFormat="1">
      <c r="B263" s="56"/>
      <c r="D263" s="86"/>
      <c r="F263" s="81"/>
      <c r="G263" s="22"/>
      <c r="H263" s="22"/>
      <c r="I263" s="23"/>
      <c r="J263" s="18"/>
      <c r="K263" s="6"/>
      <c r="L263" s="19"/>
      <c r="M263" s="19"/>
      <c r="N263" s="19"/>
      <c r="O263" s="19"/>
      <c r="P263" s="19"/>
      <c r="Q263" s="19"/>
      <c r="R263" s="19"/>
      <c r="S263" s="19"/>
    </row>
    <row r="264" spans="2:19" s="76" customFormat="1">
      <c r="B264" s="56"/>
      <c r="D264" s="86"/>
      <c r="F264" s="81"/>
      <c r="G264" s="22"/>
      <c r="H264" s="22"/>
      <c r="I264" s="23"/>
      <c r="J264" s="18"/>
      <c r="K264" s="6"/>
      <c r="L264" s="19"/>
      <c r="M264" s="19"/>
      <c r="N264" s="19"/>
      <c r="O264" s="19"/>
      <c r="P264" s="19"/>
      <c r="Q264" s="19"/>
      <c r="R264" s="19"/>
      <c r="S264" s="19"/>
    </row>
    <row r="265" spans="2:19" s="76" customFormat="1">
      <c r="B265" s="56"/>
      <c r="D265" s="86"/>
      <c r="F265" s="81"/>
      <c r="G265" s="22"/>
      <c r="H265" s="22"/>
      <c r="I265" s="23"/>
      <c r="J265" s="18"/>
      <c r="K265" s="6"/>
      <c r="L265" s="19"/>
      <c r="M265" s="19"/>
      <c r="N265" s="19"/>
      <c r="O265" s="19"/>
      <c r="P265" s="19"/>
      <c r="Q265" s="19"/>
      <c r="R265" s="19"/>
      <c r="S265" s="19"/>
    </row>
    <row r="266" spans="2:19" s="76" customFormat="1">
      <c r="B266" s="56"/>
      <c r="D266" s="86"/>
      <c r="F266" s="81"/>
      <c r="G266" s="22"/>
      <c r="H266" s="22"/>
      <c r="I266" s="23"/>
      <c r="J266" s="18"/>
      <c r="K266" s="6"/>
      <c r="L266" s="19"/>
      <c r="M266" s="19"/>
      <c r="N266" s="19"/>
      <c r="O266" s="19"/>
      <c r="P266" s="19"/>
      <c r="Q266" s="19"/>
      <c r="R266" s="19"/>
      <c r="S266" s="19"/>
    </row>
    <row r="267" spans="2:19" s="76" customFormat="1">
      <c r="B267" s="56"/>
      <c r="D267" s="86"/>
      <c r="F267" s="81"/>
      <c r="G267" s="22"/>
      <c r="H267" s="22"/>
      <c r="I267" s="23"/>
      <c r="J267" s="18"/>
      <c r="K267" s="6"/>
      <c r="L267" s="19"/>
      <c r="M267" s="19"/>
      <c r="N267" s="19"/>
      <c r="O267" s="19"/>
      <c r="P267" s="19"/>
      <c r="Q267" s="19"/>
      <c r="R267" s="19"/>
      <c r="S267" s="19"/>
    </row>
    <row r="268" spans="2:19" s="76" customFormat="1">
      <c r="B268" s="56"/>
      <c r="D268" s="86"/>
      <c r="F268" s="81"/>
      <c r="G268" s="22"/>
      <c r="H268" s="22"/>
      <c r="I268" s="23"/>
      <c r="J268" s="18"/>
      <c r="K268" s="6"/>
      <c r="L268" s="19"/>
      <c r="M268" s="19"/>
      <c r="N268" s="19"/>
      <c r="O268" s="19"/>
      <c r="P268" s="19"/>
      <c r="Q268" s="19"/>
      <c r="R268" s="19"/>
      <c r="S268" s="19"/>
    </row>
    <row r="269" spans="2:19" s="76" customFormat="1">
      <c r="B269" s="56"/>
      <c r="D269" s="86"/>
      <c r="F269" s="81"/>
      <c r="G269" s="22"/>
      <c r="H269" s="22"/>
      <c r="I269" s="23"/>
      <c r="J269" s="18"/>
      <c r="K269" s="6"/>
      <c r="L269" s="19"/>
      <c r="M269" s="19"/>
      <c r="N269" s="19"/>
      <c r="O269" s="19"/>
      <c r="P269" s="19"/>
      <c r="Q269" s="19"/>
      <c r="R269" s="19"/>
      <c r="S269" s="19"/>
    </row>
    <row r="270" spans="2:19" s="76" customFormat="1">
      <c r="B270" s="56"/>
      <c r="D270" s="86"/>
      <c r="F270" s="81"/>
      <c r="G270" s="22"/>
      <c r="H270" s="22"/>
      <c r="I270" s="23"/>
      <c r="J270" s="18"/>
      <c r="K270" s="6"/>
      <c r="L270" s="19"/>
      <c r="M270" s="19"/>
      <c r="N270" s="19"/>
      <c r="O270" s="19"/>
      <c r="P270" s="19"/>
      <c r="Q270" s="19"/>
      <c r="R270" s="19"/>
      <c r="S270" s="19"/>
    </row>
    <row r="271" spans="2:19" s="76" customFormat="1">
      <c r="B271" s="56"/>
      <c r="D271" s="86"/>
      <c r="F271" s="81"/>
      <c r="G271" s="22"/>
      <c r="H271" s="22"/>
      <c r="I271" s="23"/>
      <c r="J271" s="18"/>
      <c r="K271" s="6"/>
      <c r="L271" s="19"/>
      <c r="M271" s="19"/>
      <c r="N271" s="19"/>
      <c r="O271" s="19"/>
      <c r="P271" s="19"/>
      <c r="Q271" s="19"/>
      <c r="R271" s="19"/>
      <c r="S271" s="19"/>
    </row>
    <row r="272" spans="2:19" s="76" customFormat="1">
      <c r="B272" s="56"/>
      <c r="D272" s="86"/>
      <c r="F272" s="81"/>
      <c r="G272" s="22"/>
      <c r="H272" s="22"/>
      <c r="I272" s="23"/>
      <c r="J272" s="18"/>
      <c r="K272" s="6"/>
      <c r="L272" s="19"/>
      <c r="M272" s="19"/>
      <c r="N272" s="19"/>
      <c r="O272" s="19"/>
      <c r="P272" s="19"/>
      <c r="Q272" s="19"/>
      <c r="R272" s="19"/>
      <c r="S272" s="19"/>
    </row>
    <row r="273" spans="2:19" s="76" customFormat="1">
      <c r="B273" s="56"/>
      <c r="D273" s="86"/>
      <c r="F273" s="81"/>
      <c r="G273" s="22"/>
      <c r="H273" s="22"/>
      <c r="I273" s="23"/>
      <c r="J273" s="18"/>
      <c r="K273" s="6"/>
      <c r="L273" s="19"/>
      <c r="M273" s="19"/>
      <c r="N273" s="19"/>
      <c r="O273" s="19"/>
      <c r="P273" s="19"/>
      <c r="Q273" s="19"/>
      <c r="R273" s="19"/>
      <c r="S273" s="19"/>
    </row>
    <row r="274" spans="2:19" s="76" customFormat="1">
      <c r="B274" s="56"/>
      <c r="D274" s="86"/>
      <c r="F274" s="81"/>
      <c r="G274" s="22"/>
      <c r="H274" s="22"/>
      <c r="I274" s="23"/>
      <c r="J274" s="18"/>
      <c r="K274" s="6"/>
      <c r="L274" s="19"/>
      <c r="M274" s="19"/>
      <c r="N274" s="19"/>
      <c r="O274" s="19"/>
      <c r="P274" s="19"/>
      <c r="Q274" s="19"/>
      <c r="R274" s="19"/>
      <c r="S274" s="19"/>
    </row>
    <row r="275" spans="2:19" s="76" customFormat="1">
      <c r="B275" s="56"/>
      <c r="D275" s="86"/>
      <c r="F275" s="81"/>
      <c r="G275" s="22"/>
      <c r="H275" s="22"/>
      <c r="I275" s="23"/>
      <c r="J275" s="18"/>
      <c r="K275" s="6"/>
      <c r="L275" s="19"/>
      <c r="M275" s="19"/>
      <c r="N275" s="19"/>
      <c r="O275" s="19"/>
      <c r="P275" s="19"/>
      <c r="Q275" s="19"/>
      <c r="R275" s="19"/>
      <c r="S275" s="19"/>
    </row>
    <row r="276" spans="2:19" s="76" customFormat="1">
      <c r="B276" s="56"/>
      <c r="D276" s="86"/>
      <c r="F276" s="81"/>
      <c r="G276" s="22"/>
      <c r="H276" s="22"/>
      <c r="I276" s="23"/>
      <c r="J276" s="18"/>
      <c r="K276" s="6"/>
      <c r="L276" s="19"/>
      <c r="M276" s="19"/>
      <c r="N276" s="19"/>
      <c r="O276" s="19"/>
      <c r="P276" s="19"/>
      <c r="Q276" s="19"/>
      <c r="R276" s="19"/>
      <c r="S276" s="19"/>
    </row>
    <row r="277" spans="2:19" s="76" customFormat="1">
      <c r="B277" s="56"/>
      <c r="D277" s="86"/>
      <c r="F277" s="81"/>
      <c r="G277" s="22"/>
      <c r="H277" s="22"/>
      <c r="I277" s="23"/>
      <c r="J277" s="18"/>
      <c r="K277" s="6"/>
      <c r="L277" s="19"/>
      <c r="M277" s="19"/>
      <c r="N277" s="19"/>
      <c r="O277" s="19"/>
      <c r="P277" s="19"/>
      <c r="Q277" s="19"/>
      <c r="R277" s="19"/>
      <c r="S277" s="19"/>
    </row>
    <row r="278" spans="2:19" s="76" customFormat="1">
      <c r="B278" s="56"/>
      <c r="D278" s="86"/>
      <c r="F278" s="81"/>
      <c r="G278" s="22"/>
      <c r="H278" s="22"/>
      <c r="I278" s="23"/>
      <c r="J278" s="18"/>
      <c r="K278" s="6"/>
      <c r="L278" s="19"/>
      <c r="M278" s="19"/>
      <c r="N278" s="19"/>
      <c r="O278" s="19"/>
      <c r="P278" s="19"/>
      <c r="Q278" s="19"/>
      <c r="R278" s="19"/>
      <c r="S278" s="19"/>
    </row>
    <row r="279" spans="2:19" s="76" customFormat="1">
      <c r="B279" s="56"/>
      <c r="D279" s="86"/>
      <c r="F279" s="81"/>
      <c r="G279" s="22"/>
      <c r="H279" s="22"/>
      <c r="I279" s="23"/>
      <c r="J279" s="18"/>
      <c r="K279" s="6"/>
      <c r="L279" s="19"/>
      <c r="M279" s="19"/>
      <c r="N279" s="19"/>
      <c r="O279" s="19"/>
      <c r="P279" s="19"/>
      <c r="Q279" s="19"/>
      <c r="R279" s="19"/>
      <c r="S279" s="19"/>
    </row>
    <row r="280" spans="2:19" s="76" customFormat="1">
      <c r="B280" s="56"/>
      <c r="D280" s="86"/>
      <c r="F280" s="81"/>
      <c r="G280" s="22"/>
      <c r="H280" s="22"/>
      <c r="I280" s="23"/>
      <c r="J280" s="18"/>
      <c r="K280" s="6"/>
      <c r="L280" s="19"/>
      <c r="M280" s="19"/>
      <c r="N280" s="19"/>
      <c r="O280" s="19"/>
      <c r="P280" s="19"/>
      <c r="Q280" s="19"/>
      <c r="R280" s="19"/>
      <c r="S280" s="19"/>
    </row>
    <row r="281" spans="2:19" s="76" customFormat="1">
      <c r="B281" s="56"/>
      <c r="D281" s="86"/>
      <c r="F281" s="81"/>
      <c r="G281" s="22"/>
      <c r="H281" s="22"/>
      <c r="I281" s="23"/>
      <c r="J281" s="18"/>
      <c r="K281" s="6"/>
      <c r="L281" s="19"/>
      <c r="M281" s="19"/>
      <c r="N281" s="19"/>
      <c r="O281" s="19"/>
      <c r="P281" s="19"/>
      <c r="Q281" s="19"/>
      <c r="R281" s="19"/>
      <c r="S281" s="19"/>
    </row>
    <row r="282" spans="2:19" s="76" customFormat="1">
      <c r="B282" s="56"/>
      <c r="D282" s="86"/>
      <c r="F282" s="81"/>
      <c r="G282" s="22"/>
      <c r="H282" s="22"/>
      <c r="I282" s="23"/>
      <c r="J282" s="18"/>
      <c r="K282" s="6"/>
      <c r="L282" s="19"/>
      <c r="M282" s="19"/>
      <c r="N282" s="19"/>
      <c r="O282" s="19"/>
      <c r="P282" s="19"/>
      <c r="Q282" s="19"/>
      <c r="R282" s="19"/>
      <c r="S282" s="19"/>
    </row>
    <row r="283" spans="2:19" s="76" customFormat="1">
      <c r="B283" s="56"/>
      <c r="D283" s="86"/>
      <c r="F283" s="81"/>
      <c r="G283" s="22"/>
      <c r="H283" s="22"/>
      <c r="I283" s="23"/>
      <c r="J283" s="18"/>
      <c r="K283" s="6"/>
      <c r="L283" s="19"/>
      <c r="M283" s="19"/>
      <c r="N283" s="19"/>
      <c r="O283" s="19"/>
      <c r="P283" s="19"/>
      <c r="Q283" s="19"/>
      <c r="R283" s="19"/>
      <c r="S283" s="19"/>
    </row>
    <row r="284" spans="2:19" s="76" customFormat="1">
      <c r="B284" s="56"/>
      <c r="D284" s="86"/>
      <c r="F284" s="81"/>
      <c r="G284" s="22"/>
      <c r="H284" s="22"/>
      <c r="I284" s="23"/>
      <c r="J284" s="18"/>
      <c r="K284" s="6"/>
      <c r="L284" s="19"/>
      <c r="M284" s="19"/>
      <c r="N284" s="19"/>
      <c r="O284" s="19"/>
      <c r="P284" s="19"/>
      <c r="Q284" s="19"/>
      <c r="R284" s="19"/>
      <c r="S284" s="19"/>
    </row>
    <row r="285" spans="2:19" s="76" customFormat="1">
      <c r="B285" s="56"/>
      <c r="D285" s="86"/>
      <c r="F285" s="81"/>
      <c r="G285" s="22"/>
      <c r="H285" s="22"/>
      <c r="I285" s="23"/>
      <c r="J285" s="18"/>
      <c r="K285" s="6"/>
      <c r="L285" s="19"/>
      <c r="M285" s="19"/>
      <c r="N285" s="19"/>
      <c r="O285" s="19"/>
      <c r="P285" s="19"/>
      <c r="Q285" s="19"/>
      <c r="R285" s="19"/>
      <c r="S285" s="19"/>
    </row>
    <row r="286" spans="2:19" s="76" customFormat="1">
      <c r="B286" s="56"/>
      <c r="D286" s="86"/>
      <c r="F286" s="81"/>
      <c r="G286" s="22"/>
      <c r="H286" s="22"/>
      <c r="I286" s="23"/>
      <c r="J286" s="18"/>
      <c r="K286" s="6"/>
      <c r="L286" s="19"/>
      <c r="M286" s="19"/>
      <c r="N286" s="19"/>
      <c r="O286" s="19"/>
      <c r="P286" s="19"/>
      <c r="Q286" s="19"/>
      <c r="R286" s="19"/>
      <c r="S286" s="19"/>
    </row>
    <row r="287" spans="2:19" s="76" customFormat="1">
      <c r="B287" s="56"/>
      <c r="D287" s="86"/>
      <c r="F287" s="81"/>
      <c r="G287" s="22"/>
      <c r="H287" s="22"/>
      <c r="I287" s="23"/>
      <c r="J287" s="18"/>
      <c r="K287" s="6"/>
      <c r="L287" s="19"/>
      <c r="M287" s="19"/>
      <c r="N287" s="19"/>
      <c r="O287" s="19"/>
      <c r="P287" s="19"/>
      <c r="Q287" s="19"/>
      <c r="R287" s="19"/>
      <c r="S287" s="19"/>
    </row>
    <row r="288" spans="2:19" s="76" customFormat="1">
      <c r="B288" s="56"/>
      <c r="D288" s="86"/>
      <c r="F288" s="81"/>
      <c r="G288" s="22"/>
      <c r="H288" s="22"/>
      <c r="I288" s="23"/>
      <c r="J288" s="18"/>
      <c r="K288" s="6"/>
      <c r="L288" s="19"/>
      <c r="M288" s="19"/>
      <c r="N288" s="19"/>
      <c r="O288" s="19"/>
      <c r="P288" s="19"/>
      <c r="Q288" s="19"/>
      <c r="R288" s="19"/>
      <c r="S288" s="19"/>
    </row>
    <row r="289" spans="2:19" s="76" customFormat="1">
      <c r="B289" s="56"/>
      <c r="D289" s="86"/>
      <c r="F289" s="81"/>
      <c r="G289" s="22"/>
      <c r="H289" s="22"/>
      <c r="I289" s="23"/>
      <c r="J289" s="18"/>
      <c r="K289" s="6"/>
      <c r="L289" s="19"/>
      <c r="M289" s="19"/>
      <c r="N289" s="19"/>
      <c r="O289" s="19"/>
      <c r="P289" s="19"/>
      <c r="Q289" s="19"/>
      <c r="R289" s="19"/>
      <c r="S289" s="19"/>
    </row>
    <row r="290" spans="2:19" s="76" customFormat="1">
      <c r="B290" s="56"/>
      <c r="D290" s="86"/>
      <c r="F290" s="81"/>
      <c r="G290" s="22"/>
      <c r="H290" s="22"/>
      <c r="I290" s="23"/>
      <c r="J290" s="18"/>
      <c r="K290" s="6"/>
      <c r="L290" s="19"/>
      <c r="M290" s="19"/>
      <c r="N290" s="19"/>
      <c r="O290" s="19"/>
      <c r="P290" s="19"/>
      <c r="Q290" s="19"/>
      <c r="R290" s="19"/>
      <c r="S290" s="19"/>
    </row>
    <row r="291" spans="2:19" s="76" customFormat="1">
      <c r="B291" s="56"/>
      <c r="D291" s="86"/>
      <c r="F291" s="81"/>
      <c r="G291" s="22"/>
      <c r="H291" s="22"/>
      <c r="I291" s="23"/>
      <c r="J291" s="18"/>
      <c r="K291" s="6"/>
      <c r="L291" s="19"/>
      <c r="M291" s="19"/>
      <c r="N291" s="19"/>
      <c r="O291" s="19"/>
      <c r="P291" s="19"/>
      <c r="Q291" s="19"/>
      <c r="R291" s="19"/>
      <c r="S291" s="19"/>
    </row>
    <row r="292" spans="2:19" s="76" customFormat="1">
      <c r="B292" s="56"/>
      <c r="D292" s="86"/>
      <c r="F292" s="81"/>
      <c r="G292" s="22"/>
      <c r="H292" s="22"/>
      <c r="I292" s="23"/>
      <c r="J292" s="18"/>
      <c r="K292" s="6"/>
      <c r="L292" s="19"/>
      <c r="M292" s="19"/>
      <c r="N292" s="19"/>
      <c r="O292" s="19"/>
      <c r="P292" s="19"/>
      <c r="Q292" s="19"/>
      <c r="R292" s="19"/>
      <c r="S292" s="19"/>
    </row>
    <row r="293" spans="2:19" s="76" customFormat="1">
      <c r="B293" s="56"/>
      <c r="D293" s="86"/>
      <c r="F293" s="81"/>
      <c r="G293" s="22"/>
      <c r="H293" s="22"/>
      <c r="I293" s="23"/>
      <c r="J293" s="18"/>
      <c r="K293" s="6"/>
      <c r="L293" s="19"/>
      <c r="M293" s="19"/>
      <c r="N293" s="19"/>
      <c r="O293" s="19"/>
      <c r="P293" s="19"/>
      <c r="Q293" s="19"/>
      <c r="R293" s="19"/>
      <c r="S293" s="19"/>
    </row>
    <row r="294" spans="2:19" s="76" customFormat="1">
      <c r="B294" s="56"/>
      <c r="D294" s="86"/>
      <c r="F294" s="81"/>
      <c r="G294" s="22"/>
      <c r="H294" s="22"/>
      <c r="I294" s="23"/>
      <c r="J294" s="18"/>
      <c r="K294" s="6"/>
      <c r="L294" s="19"/>
      <c r="M294" s="19"/>
      <c r="N294" s="19"/>
      <c r="O294" s="19"/>
      <c r="P294" s="19"/>
      <c r="Q294" s="19"/>
      <c r="R294" s="19"/>
      <c r="S294" s="19"/>
    </row>
    <row r="295" spans="2:19" s="76" customFormat="1">
      <c r="B295" s="56"/>
      <c r="D295" s="86"/>
      <c r="F295" s="81"/>
      <c r="G295" s="22"/>
      <c r="H295" s="22"/>
      <c r="I295" s="23"/>
      <c r="J295" s="18"/>
      <c r="K295" s="6"/>
      <c r="L295" s="19"/>
      <c r="M295" s="19"/>
      <c r="N295" s="19"/>
      <c r="O295" s="19"/>
      <c r="P295" s="19"/>
      <c r="Q295" s="19"/>
      <c r="R295" s="19"/>
      <c r="S295" s="19"/>
    </row>
    <row r="296" spans="2:19" s="76" customFormat="1">
      <c r="B296" s="56"/>
      <c r="D296" s="86"/>
      <c r="F296" s="81"/>
      <c r="G296" s="22"/>
      <c r="H296" s="22"/>
      <c r="I296" s="23"/>
      <c r="J296" s="18"/>
      <c r="K296" s="6"/>
      <c r="L296" s="19"/>
      <c r="M296" s="19"/>
      <c r="N296" s="19"/>
      <c r="O296" s="19"/>
      <c r="P296" s="19"/>
      <c r="Q296" s="19"/>
      <c r="R296" s="19"/>
      <c r="S296" s="19"/>
    </row>
    <row r="297" spans="2:19" s="76" customFormat="1">
      <c r="B297" s="56"/>
      <c r="D297" s="86"/>
      <c r="F297" s="81"/>
      <c r="G297" s="22"/>
      <c r="H297" s="22"/>
      <c r="I297" s="23"/>
      <c r="J297" s="18"/>
      <c r="K297" s="6"/>
      <c r="L297" s="19"/>
      <c r="M297" s="19"/>
      <c r="N297" s="19"/>
      <c r="O297" s="19"/>
      <c r="P297" s="19"/>
      <c r="Q297" s="19"/>
      <c r="R297" s="19"/>
      <c r="S297" s="19"/>
    </row>
    <row r="298" spans="2:19" s="76" customFormat="1">
      <c r="B298" s="56"/>
      <c r="D298" s="86"/>
      <c r="F298" s="81"/>
      <c r="G298" s="22"/>
      <c r="H298" s="22"/>
      <c r="I298" s="23"/>
      <c r="J298" s="18"/>
      <c r="K298" s="6"/>
      <c r="L298" s="19"/>
      <c r="M298" s="19"/>
      <c r="N298" s="19"/>
      <c r="O298" s="19"/>
      <c r="P298" s="19"/>
      <c r="Q298" s="19"/>
      <c r="R298" s="19"/>
      <c r="S298" s="19"/>
    </row>
    <row r="299" spans="2:19" s="76" customFormat="1">
      <c r="B299" s="56"/>
      <c r="D299" s="86"/>
      <c r="F299" s="81"/>
      <c r="G299" s="22"/>
      <c r="H299" s="22"/>
      <c r="I299" s="23"/>
      <c r="J299" s="18"/>
      <c r="K299" s="6"/>
      <c r="L299" s="19"/>
      <c r="M299" s="19"/>
      <c r="N299" s="19"/>
      <c r="O299" s="19"/>
      <c r="P299" s="19"/>
      <c r="Q299" s="19"/>
      <c r="R299" s="19"/>
      <c r="S299" s="19"/>
    </row>
    <row r="300" spans="2:19" s="76" customFormat="1">
      <c r="B300" s="56"/>
      <c r="D300" s="86"/>
      <c r="F300" s="81"/>
      <c r="G300" s="22"/>
      <c r="H300" s="22"/>
      <c r="I300" s="23"/>
      <c r="J300" s="18"/>
      <c r="K300" s="6"/>
      <c r="L300" s="19"/>
      <c r="M300" s="19"/>
      <c r="N300" s="19"/>
      <c r="O300" s="19"/>
      <c r="P300" s="19"/>
      <c r="Q300" s="19"/>
      <c r="R300" s="19"/>
      <c r="S300" s="19"/>
    </row>
    <row r="301" spans="2:19" s="76" customFormat="1">
      <c r="B301" s="56"/>
      <c r="D301" s="86"/>
      <c r="F301" s="81"/>
      <c r="G301" s="22"/>
      <c r="H301" s="22"/>
      <c r="I301" s="23"/>
      <c r="J301" s="18"/>
      <c r="K301" s="6"/>
      <c r="L301" s="19"/>
      <c r="M301" s="19"/>
      <c r="N301" s="19"/>
      <c r="O301" s="19"/>
      <c r="P301" s="19"/>
      <c r="Q301" s="19"/>
      <c r="R301" s="19"/>
      <c r="S301" s="19"/>
    </row>
    <row r="302" spans="2:19" s="76" customFormat="1">
      <c r="B302" s="56"/>
      <c r="D302" s="86"/>
      <c r="F302" s="81"/>
      <c r="G302" s="22"/>
      <c r="H302" s="22"/>
      <c r="I302" s="23"/>
      <c r="J302" s="18"/>
      <c r="K302" s="6"/>
      <c r="L302" s="19"/>
      <c r="M302" s="19"/>
      <c r="N302" s="19"/>
      <c r="O302" s="19"/>
      <c r="P302" s="19"/>
      <c r="Q302" s="19"/>
      <c r="R302" s="19"/>
      <c r="S302" s="19"/>
    </row>
    <row r="303" spans="2:19" s="76" customFormat="1">
      <c r="B303" s="56"/>
      <c r="D303" s="86"/>
      <c r="F303" s="81"/>
      <c r="G303" s="22"/>
      <c r="H303" s="22"/>
      <c r="I303" s="23"/>
      <c r="J303" s="18"/>
      <c r="K303" s="6"/>
      <c r="L303" s="19"/>
      <c r="M303" s="19"/>
      <c r="N303" s="19"/>
      <c r="O303" s="19"/>
      <c r="P303" s="19"/>
      <c r="Q303" s="19"/>
      <c r="R303" s="19"/>
      <c r="S303" s="19"/>
    </row>
    <row r="304" spans="2:19" s="76" customFormat="1">
      <c r="B304" s="56"/>
      <c r="D304" s="86"/>
      <c r="F304" s="81"/>
      <c r="G304" s="22"/>
      <c r="H304" s="22"/>
      <c r="I304" s="23"/>
      <c r="J304" s="18"/>
      <c r="K304" s="6"/>
      <c r="L304" s="19"/>
      <c r="M304" s="19"/>
      <c r="N304" s="19"/>
      <c r="O304" s="19"/>
      <c r="P304" s="19"/>
      <c r="Q304" s="19"/>
      <c r="R304" s="19"/>
      <c r="S304" s="19"/>
    </row>
    <row r="305" spans="2:19" s="76" customFormat="1">
      <c r="B305" s="56"/>
      <c r="D305" s="86"/>
      <c r="F305" s="81"/>
      <c r="G305" s="22"/>
      <c r="H305" s="22"/>
      <c r="I305" s="23"/>
      <c r="J305" s="18"/>
      <c r="K305" s="6"/>
      <c r="L305" s="19"/>
      <c r="M305" s="19"/>
      <c r="N305" s="19"/>
      <c r="O305" s="19"/>
      <c r="P305" s="19"/>
      <c r="Q305" s="19"/>
      <c r="R305" s="19"/>
      <c r="S305" s="19"/>
    </row>
    <row r="306" spans="2:19" s="76" customFormat="1">
      <c r="B306" s="56"/>
      <c r="D306" s="86"/>
      <c r="F306" s="81"/>
      <c r="G306" s="22"/>
      <c r="H306" s="22"/>
      <c r="I306" s="23"/>
      <c r="J306" s="18"/>
      <c r="K306" s="6"/>
      <c r="L306" s="19"/>
      <c r="M306" s="19"/>
      <c r="N306" s="19"/>
      <c r="O306" s="19"/>
      <c r="P306" s="19"/>
      <c r="Q306" s="19"/>
      <c r="R306" s="19"/>
      <c r="S306" s="19"/>
    </row>
    <row r="307" spans="2:19" s="76" customFormat="1">
      <c r="B307" s="56"/>
      <c r="D307" s="86"/>
      <c r="F307" s="81"/>
      <c r="G307" s="22"/>
      <c r="H307" s="22"/>
      <c r="I307" s="23"/>
      <c r="J307" s="18"/>
      <c r="K307" s="6"/>
      <c r="L307" s="19"/>
      <c r="M307" s="19"/>
      <c r="N307" s="19"/>
      <c r="O307" s="19"/>
      <c r="P307" s="19"/>
      <c r="Q307" s="19"/>
      <c r="R307" s="19"/>
      <c r="S307" s="19"/>
    </row>
    <row r="308" spans="2:19" s="76" customFormat="1">
      <c r="B308" s="56"/>
      <c r="D308" s="86"/>
      <c r="F308" s="81"/>
      <c r="G308" s="22"/>
      <c r="H308" s="22"/>
      <c r="I308" s="23"/>
      <c r="J308" s="18"/>
      <c r="K308" s="6"/>
      <c r="L308" s="19"/>
      <c r="M308" s="19"/>
      <c r="N308" s="19"/>
      <c r="O308" s="19"/>
      <c r="P308" s="19"/>
      <c r="Q308" s="19"/>
      <c r="R308" s="19"/>
      <c r="S308" s="19"/>
    </row>
  </sheetData>
  <sheetProtection selectLockedCells="1" selectUnlockedCells="1"/>
  <mergeCells count="12">
    <mergeCell ref="D205:E205"/>
    <mergeCell ref="B207:D209"/>
    <mergeCell ref="C212:E218"/>
    <mergeCell ref="A8:H8"/>
    <mergeCell ref="F182:I182"/>
    <mergeCell ref="F183:I183"/>
    <mergeCell ref="F184:I184"/>
    <mergeCell ref="D199:G199"/>
    <mergeCell ref="D200:G200"/>
    <mergeCell ref="D201:G201"/>
    <mergeCell ref="D203:G203"/>
    <mergeCell ref="D204:G204"/>
  </mergeCells>
  <conditionalFormatting sqref="F220">
    <cfRule type="expression" dxfId="21" priority="7" stopIfTrue="1">
      <formula>#REF!&lt;&gt;0</formula>
    </cfRule>
  </conditionalFormatting>
  <conditionalFormatting sqref="D204:I204">
    <cfRule type="expression" dxfId="20" priority="6" stopIfTrue="1">
      <formula>$D$10&lt;&gt;0</formula>
    </cfRule>
  </conditionalFormatting>
  <conditionalFormatting sqref="F205">
    <cfRule type="expression" dxfId="19" priority="5" stopIfTrue="1">
      <formula>$D$10&lt;&gt;0</formula>
    </cfRule>
  </conditionalFormatting>
  <conditionalFormatting sqref="D203:I203">
    <cfRule type="expression" dxfId="18" priority="4" stopIfTrue="1">
      <formula>$D$10&lt;&gt;0</formula>
    </cfRule>
  </conditionalFormatting>
  <conditionalFormatting sqref="I194:I201">
    <cfRule type="cellIs" dxfId="17" priority="2" stopIfTrue="1" operator="between">
      <formula>$D194</formula>
      <formula>$F194</formula>
    </cfRule>
  </conditionalFormatting>
  <conditionalFormatting sqref="D201:H201">
    <cfRule type="expression" dxfId="16" priority="1" stopIfTrue="1">
      <formula>$D$11&lt;&gt;0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70" firstPageNumber="0" orientation="portrait" r:id="rId1"/>
  <headerFooter alignWithMargins="0">
    <oddFooter>&amp;L&amp;A&amp;RPágina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view="pageBreakPreview" zoomScaleNormal="100" zoomScaleSheetLayoutView="100" workbookViewId="0">
      <selection activeCell="D47" sqref="D47"/>
    </sheetView>
  </sheetViews>
  <sheetFormatPr defaultRowHeight="12.75"/>
  <cols>
    <col min="1" max="1" width="5.85546875" style="76" customWidth="1"/>
    <col min="2" max="2" width="60.5703125" style="87" customWidth="1"/>
    <col min="3" max="3" width="7.85546875" style="76" customWidth="1"/>
    <col min="4" max="4" width="9.28515625" style="81" customWidth="1"/>
    <col min="5" max="5" width="57.140625" style="22" customWidth="1"/>
    <col min="6" max="6" width="9.140625" style="5"/>
    <col min="7" max="7" width="9.140625" style="6"/>
    <col min="8" max="8" width="8.5703125" style="8" customWidth="1"/>
    <col min="9" max="9" width="30.7109375" style="8" customWidth="1"/>
    <col min="10" max="16384" width="9.140625" style="8"/>
  </cols>
  <sheetData>
    <row r="1" spans="1:7" s="292" customFormat="1">
      <c r="A1" s="286"/>
      <c r="B1" s="287"/>
      <c r="C1" s="288"/>
      <c r="D1" s="289"/>
      <c r="E1" s="290"/>
    </row>
    <row r="2" spans="1:7" s="292" customFormat="1">
      <c r="A2" s="293" t="s">
        <v>165</v>
      </c>
      <c r="B2" s="295"/>
      <c r="C2" s="296"/>
      <c r="D2" s="297"/>
      <c r="E2" s="298"/>
    </row>
    <row r="3" spans="1:7" s="292" customFormat="1">
      <c r="A3" s="293" t="s">
        <v>172</v>
      </c>
      <c r="B3" s="300"/>
      <c r="C3" s="296"/>
      <c r="D3" s="297"/>
      <c r="E3" s="298"/>
    </row>
    <row r="4" spans="1:7" s="292" customFormat="1">
      <c r="A4" s="293" t="s">
        <v>166</v>
      </c>
      <c r="B4" s="300"/>
      <c r="C4" s="288"/>
      <c r="D4" s="297"/>
      <c r="E4" s="298"/>
    </row>
    <row r="5" spans="1:7" s="292" customFormat="1">
      <c r="A5" s="301"/>
      <c r="B5" s="300"/>
      <c r="C5" s="301"/>
      <c r="D5" s="297"/>
      <c r="E5" s="298"/>
    </row>
    <row r="6" spans="1:7" s="292" customFormat="1" ht="15.75">
      <c r="A6" s="502" t="s">
        <v>285</v>
      </c>
      <c r="B6" s="502"/>
      <c r="C6" s="502"/>
      <c r="D6" s="502"/>
      <c r="E6" s="502"/>
    </row>
    <row r="7" spans="1:7" s="318" customFormat="1">
      <c r="A7" s="314"/>
      <c r="B7" s="315"/>
      <c r="C7" s="314"/>
      <c r="D7" s="316"/>
      <c r="E7" s="317"/>
    </row>
    <row r="8" spans="1:7" s="9" customFormat="1">
      <c r="A8" s="88" t="s">
        <v>40</v>
      </c>
      <c r="B8" s="90" t="s">
        <v>43</v>
      </c>
      <c r="C8" s="88" t="s">
        <v>11</v>
      </c>
      <c r="D8" s="91" t="s">
        <v>1</v>
      </c>
      <c r="E8" s="88" t="s">
        <v>136</v>
      </c>
      <c r="G8" s="10"/>
    </row>
    <row r="9" spans="1:7" s="401" customFormat="1">
      <c r="A9" s="407">
        <f>'Planilha vestiario'!A11</f>
        <v>1</v>
      </c>
      <c r="B9" s="412" t="str">
        <f>'Planilha vestiario'!D11</f>
        <v>SERVIÇOS PRELIMINARES</v>
      </c>
      <c r="C9" s="407"/>
      <c r="D9" s="409"/>
      <c r="E9" s="407"/>
      <c r="G9" s="402"/>
    </row>
    <row r="10" spans="1:7" s="401" customFormat="1" ht="25.5">
      <c r="A10" s="3" t="str">
        <f>'Planilha vestiario'!A15</f>
        <v>1.4</v>
      </c>
      <c r="B10" s="280" t="str">
        <f>'Planilha vestiario'!D15</f>
        <v>TRANSPORTE HORIZONTAL, MASSA/GRANEL, JERICA 90L, 30M. AF_06/2014</v>
      </c>
      <c r="C10" s="279" t="str">
        <f>'Planilha vestiario'!E15</f>
        <v>M³</v>
      </c>
      <c r="D10" s="279">
        <f>'[1]Quant Vest'!$D$13</f>
        <v>8.9009999999999998</v>
      </c>
      <c r="E10" s="386" t="s">
        <v>345</v>
      </c>
      <c r="G10" s="402"/>
    </row>
    <row r="11" spans="1:7" s="401" customFormat="1">
      <c r="A11" s="407"/>
      <c r="B11" s="408"/>
      <c r="C11" s="407"/>
      <c r="D11" s="409"/>
      <c r="E11" s="407"/>
      <c r="G11" s="402"/>
    </row>
    <row r="12" spans="1:7" s="5" customFormat="1">
      <c r="A12" s="27">
        <v>2</v>
      </c>
      <c r="B12" s="403" t="str">
        <f>UPPER('[2]Plan Tron'!D31)</f>
        <v>INFRA ESTRUTURA</v>
      </c>
      <c r="C12" s="404"/>
      <c r="D12" s="405"/>
      <c r="E12" s="406"/>
      <c r="G12" s="15"/>
    </row>
    <row r="13" spans="1:7" s="5" customFormat="1" ht="51">
      <c r="A13" s="3" t="s">
        <v>12</v>
      </c>
      <c r="B13" s="280" t="str">
        <f>UPPER('[2]Plan Tron'!D32)</f>
        <v>ESTACA ESCAVADA MECANICAMENTE, SEM FLUIDO ESTABILIZANTE, COM 25 CM DE DIÂMETRO, ATÉ 9 M DE COMPRIMENTO, CONCRETO LANÇADO POR CAMINHÃO BETONEIRA (EXCLUSIVE MOBILIZAÇÃO E DESMOBILIZAÇÃO). AF_02/2015</v>
      </c>
      <c r="C13" s="279" t="str">
        <f>'[2]Plan Tron'!F32</f>
        <v>M</v>
      </c>
      <c r="D13" s="4">
        <f>'[1]Quant Vest'!$D$17</f>
        <v>100</v>
      </c>
      <c r="E13" s="386" t="s">
        <v>300</v>
      </c>
      <c r="G13" s="15"/>
    </row>
    <row r="14" spans="1:7" s="5" customFormat="1" ht="38.25">
      <c r="A14" s="3" t="s">
        <v>175</v>
      </c>
      <c r="B14" s="280" t="str">
        <f>UPPER('[2]Plan Tron'!D33)</f>
        <v>ESCAVAÇÃO MANUAL DE VALAS. AF_03/2016</v>
      </c>
      <c r="C14" s="279" t="str">
        <f>'[2]Plan Tron'!F33</f>
        <v>M³</v>
      </c>
      <c r="D14" s="4">
        <f>'[1]Quant Vest'!$D$18</f>
        <v>19.057500000000001</v>
      </c>
      <c r="E14" s="386" t="s">
        <v>301</v>
      </c>
      <c r="G14" s="15"/>
    </row>
    <row r="15" spans="1:7" s="5" customFormat="1">
      <c r="A15" s="3" t="s">
        <v>15</v>
      </c>
      <c r="B15" s="280" t="str">
        <f>UPPER('[2]Plan Tron'!D36)</f>
        <v>FORMA DE MADEIRA COMUM PARA FUNDACOES</v>
      </c>
      <c r="C15" s="279" t="str">
        <f>'[2]Plan Tron'!F36</f>
        <v>M²</v>
      </c>
      <c r="D15" s="4">
        <f>'[1]Quant Vest'!$D$21</f>
        <v>34.65</v>
      </c>
      <c r="E15" s="386" t="s">
        <v>302</v>
      </c>
      <c r="G15" s="15"/>
    </row>
    <row r="16" spans="1:7" s="5" customFormat="1" ht="38.25">
      <c r="A16" s="3" t="s">
        <v>16</v>
      </c>
      <c r="B16" s="280" t="str">
        <f>UPPER('[2]Plan Tron'!D37)</f>
        <v xml:space="preserve"> ARMADURA EM BARRA DE AÇO CA-50 (A OU B) FYK= 500 MPA </v>
      </c>
      <c r="C16" s="279" t="str">
        <f>'[2]Plan Tron'!F37</f>
        <v>KG</v>
      </c>
      <c r="D16" s="4">
        <f>'[1]Quant Vest'!$D$22</f>
        <v>372.35250000000002</v>
      </c>
      <c r="E16" s="386" t="s">
        <v>358</v>
      </c>
      <c r="G16" s="15"/>
    </row>
    <row r="17" spans="1:7" s="5" customFormat="1" ht="38.25">
      <c r="A17" s="3" t="s">
        <v>17</v>
      </c>
      <c r="B17" s="280" t="str">
        <f>UPPER('[2]Plan Tron'!D38)</f>
        <v>CONCRETO FCK = 20MPA, TRAÇO 1:2,7:3 (CIMENTO/ AREIA MÉDIA/ BRITA 1) PREPARO MECÂNICO COM BETONEIRA 400 L. AF_07/2016</v>
      </c>
      <c r="C17" s="279" t="str">
        <f>'[2]Plan Tron'!F38</f>
        <v>M³</v>
      </c>
      <c r="D17" s="4">
        <f>'[1]Quant Vest'!$D$23</f>
        <v>8.3712499999999999</v>
      </c>
      <c r="E17" s="386" t="s">
        <v>303</v>
      </c>
      <c r="G17" s="15"/>
    </row>
    <row r="18" spans="1:7" s="5" customFormat="1" ht="38.25">
      <c r="A18" s="3" t="s">
        <v>208</v>
      </c>
      <c r="B18" s="280" t="str">
        <f>UPPER('[2]Plan Tron'!D39)</f>
        <v>ALVENARIA DE EMBASAMENTO EM TIJOLOS CERAMICOS MACICOS 5X10X20CM, ASSENTADO COM ARGAMASSA TRACO 1:2:8 (CIMENTO, CAL E AREIA)</v>
      </c>
      <c r="C18" s="279" t="str">
        <f>'[2]Plan Tron'!F39</f>
        <v>M³</v>
      </c>
      <c r="D18" s="4">
        <f>'[1]Quant Vest'!$D$25</f>
        <v>40.424999999999997</v>
      </c>
      <c r="E18" s="386" t="s">
        <v>380</v>
      </c>
      <c r="G18" s="15"/>
    </row>
    <row r="19" spans="1:7" s="5" customFormat="1" ht="38.25">
      <c r="A19" s="3" t="s">
        <v>209</v>
      </c>
      <c r="B19" s="280" t="str">
        <f>UPPER('[2]Plan Tron'!D40)</f>
        <v>IMPERMEABILIZACAO DE SUPERFICIE COM ARGAMASSA DE CIMENTO E AREIA A), TRACO 1:3, COM ADITIVO IMPERMEABILIZANTE, E=2CM.(MEDI</v>
      </c>
      <c r="C19" s="279" t="str">
        <f>'[2]Plan Tron'!F40</f>
        <v>M²</v>
      </c>
      <c r="D19" s="4">
        <f>'[1]Quant Vest'!$D$25</f>
        <v>40.424999999999997</v>
      </c>
      <c r="E19" s="386" t="s">
        <v>304</v>
      </c>
      <c r="G19" s="15"/>
    </row>
    <row r="20" spans="1:7" s="5" customFormat="1" ht="25.5">
      <c r="A20" s="3" t="s">
        <v>18</v>
      </c>
      <c r="B20" s="280" t="str">
        <f>UPPER('[2]Plan Tron'!D42)</f>
        <v xml:space="preserve">REATERRO DE VALA COM COMPACTAÇÃO MANUAL </v>
      </c>
      <c r="C20" s="279" t="str">
        <f>'[2]Plan Tron'!F42</f>
        <v>M³</v>
      </c>
      <c r="D20" s="4">
        <f>'[1]Quant Vest'!$D$27</f>
        <v>7.2212500000000013</v>
      </c>
      <c r="E20" s="386" t="s">
        <v>305</v>
      </c>
      <c r="G20" s="15"/>
    </row>
    <row r="21" spans="1:7" s="5" customFormat="1" ht="25.5">
      <c r="A21" s="3" t="s">
        <v>211</v>
      </c>
      <c r="B21" s="280" t="str">
        <f>UPPER('[2]Plan Tron'!D43)</f>
        <v>TRANSPORTE HORIZONTAL, MASSA/GRANEL, JERICA 90L, 30M. AF_06/2014</v>
      </c>
      <c r="C21" s="279" t="str">
        <f>'[2]Plan Tron'!F43</f>
        <v>M³</v>
      </c>
      <c r="D21" s="4">
        <f>'[1]Quant Vest'!$D$28</f>
        <v>21.765250000000002</v>
      </c>
      <c r="E21" s="386" t="s">
        <v>355</v>
      </c>
      <c r="G21" s="15"/>
    </row>
    <row r="22" spans="1:7" s="5" customFormat="1">
      <c r="A22" s="21"/>
      <c r="B22" s="83"/>
      <c r="C22" s="21"/>
      <c r="D22" s="7"/>
      <c r="E22" s="39"/>
      <c r="G22" s="15"/>
    </row>
    <row r="23" spans="1:7" s="5" customFormat="1">
      <c r="A23" s="14">
        <v>3</v>
      </c>
      <c r="B23" s="282" t="str">
        <f>UPPER('[2]Plan Tron'!D46)</f>
        <v>SUPERESTRUTURA</v>
      </c>
      <c r="C23" s="281"/>
      <c r="D23" s="283"/>
      <c r="E23" s="44"/>
      <c r="G23" s="15"/>
    </row>
    <row r="24" spans="1:7" s="5" customFormat="1" ht="25.5">
      <c r="A24" s="3" t="s">
        <v>19</v>
      </c>
      <c r="B24" s="280" t="str">
        <f>UPPER('[2]Plan Tron'!D47)</f>
        <v>FABRICAÇÃO DE FÔRMA PARA VIGAS, EM CHAPA DE MADEIRA COMPENSADA RESINADA, E = 17 MM. AF_12/2015</v>
      </c>
      <c r="C24" s="279" t="str">
        <f>'[2]Plan Tron'!F47</f>
        <v>M²</v>
      </c>
      <c r="D24" s="4">
        <f>'[1]Quant Vest'!$D$32</f>
        <v>68.947500000000005</v>
      </c>
      <c r="E24" s="386" t="s">
        <v>348</v>
      </c>
      <c r="G24" s="6"/>
    </row>
    <row r="25" spans="1:7" s="5" customFormat="1" ht="51">
      <c r="A25" s="3" t="s">
        <v>20</v>
      </c>
      <c r="B25" s="280" t="str">
        <f>UPPER('[2]Plan Tron'!D48)</f>
        <v xml:space="preserve"> ARMADURA EM BARRA DE AÇO CA-50 (A OU B) FYK= 500 MPA </v>
      </c>
      <c r="C25" s="279" t="str">
        <f>'[2]Plan Tron'!F48</f>
        <v>KG</v>
      </c>
      <c r="D25" s="4">
        <f>'[1]Quant Vest'!$D$33</f>
        <v>495.24030000000005</v>
      </c>
      <c r="E25" s="386" t="s">
        <v>359</v>
      </c>
      <c r="G25" s="6"/>
    </row>
    <row r="26" spans="1:7" s="5" customFormat="1" ht="38.25">
      <c r="A26" s="3" t="s">
        <v>21</v>
      </c>
      <c r="B26" s="280" t="str">
        <f>UPPER('[2]Plan Tron'!D49)</f>
        <v>CONCRETO FCK = 20MPA, TRAÇO 1:2,7:3 (CIMENTO/ AREIA MÉDIA/ BRITA 1) PREPARO MECÂNICO COM BETONEIRA 400 L. AF_07/2016</v>
      </c>
      <c r="C26" s="279" t="str">
        <f>'[2]Plan Tron'!F49</f>
        <v>M³</v>
      </c>
      <c r="D26" s="4">
        <f>'[1]Quant Vest'!$D$34</f>
        <v>3.4942500000000001</v>
      </c>
      <c r="E26" s="386" t="s">
        <v>306</v>
      </c>
      <c r="G26" s="15"/>
    </row>
    <row r="27" spans="1:7" s="5" customFormat="1" ht="38.25">
      <c r="A27" s="3" t="s">
        <v>212</v>
      </c>
      <c r="B27" s="280" t="str">
        <f>UPPER('[2]Plan Tron'!D50)</f>
        <v>LAJE PRE-MOLD BETA 12 P/3,5KN/M2 VAO 4,1M INCL VIGOTAS TIJOLOS ARMADURA NEGATIVA CAPEAMENTO 3CM CONCRETO 15MPA ESCORAMENTO MATERIAIS E MAO DE OBRA</v>
      </c>
      <c r="C27" s="279" t="str">
        <f>'[2]Plan Tron'!F50</f>
        <v>M²</v>
      </c>
      <c r="D27" s="4">
        <f>'[1]Quant Vest'!$D$35</f>
        <v>77.400000000000006</v>
      </c>
      <c r="E27" s="386" t="s">
        <v>352</v>
      </c>
      <c r="G27" s="15"/>
    </row>
    <row r="28" spans="1:7" s="5" customFormat="1" ht="25.5">
      <c r="A28" s="3" t="s">
        <v>213</v>
      </c>
      <c r="B28" s="280" t="str">
        <f>UPPER('[2]Plan Tron'!D51)</f>
        <v>ESCORAMENTO FORMAS ATE H = 3,30M, COM MADEIRA DE 3A QUALIDADE, NAO APARELHADA, APROVEITAMENTO TABUAS 3X E PRUMOS 4X.</v>
      </c>
      <c r="C28" s="279" t="str">
        <f>'[2]Plan Tron'!F51</f>
        <v>M³</v>
      </c>
      <c r="D28" s="4">
        <f>'[1]Quant Vest'!$D$36</f>
        <v>216.72</v>
      </c>
      <c r="E28" s="386" t="s">
        <v>307</v>
      </c>
      <c r="G28" s="15"/>
    </row>
    <row r="29" spans="1:7" s="5" customFormat="1">
      <c r="A29" s="21"/>
      <c r="B29" s="83"/>
      <c r="C29" s="21"/>
      <c r="D29" s="7"/>
      <c r="E29" s="39"/>
      <c r="G29" s="15"/>
    </row>
    <row r="30" spans="1:7" s="5" customFormat="1">
      <c r="A30" s="429">
        <f>'Planilha vestiario'!A41</f>
        <v>4</v>
      </c>
      <c r="B30" s="430" t="str">
        <f>'Planilha vestiario'!D41</f>
        <v>PAREDES E PAINÉIS</v>
      </c>
      <c r="C30" s="21"/>
      <c r="D30" s="7"/>
      <c r="E30" s="39"/>
      <c r="G30" s="15"/>
    </row>
    <row r="31" spans="1:7" s="5" customFormat="1" ht="33" customHeight="1">
      <c r="A31" s="21" t="str">
        <f>'Planilha vestiario'!A43</f>
        <v>4.2</v>
      </c>
      <c r="B31" s="420" t="str">
        <f>'Planilha vestiario'!D43</f>
        <v>CINTA DE AMARRAÇÃO DE ALVENARIA MOLDADA IN LOCO COM UTILIZAÇÃO DE BLOCOS CANALETA. AF_03/2016</v>
      </c>
      <c r="C31" s="417" t="str">
        <f>'Planilha vestiario'!E43</f>
        <v>M</v>
      </c>
      <c r="D31" s="7">
        <f>'[1]Quant Vest'!$D$41</f>
        <v>109</v>
      </c>
      <c r="E31" s="386" t="s">
        <v>353</v>
      </c>
      <c r="G31" s="15"/>
    </row>
    <row r="32" spans="1:7" s="5" customFormat="1">
      <c r="A32" s="21"/>
      <c r="B32" s="83"/>
      <c r="C32" s="21"/>
      <c r="D32" s="7"/>
      <c r="E32" s="39"/>
      <c r="G32" s="15"/>
    </row>
    <row r="33" spans="1:7" s="12" customFormat="1">
      <c r="A33" s="27">
        <v>5</v>
      </c>
      <c r="B33" s="403" t="str">
        <f>UPPER('[2]Plan Tron'!D60)</f>
        <v>COBERTURA</v>
      </c>
      <c r="C33" s="404"/>
      <c r="D33" s="405"/>
      <c r="E33" s="406"/>
      <c r="F33" s="5"/>
      <c r="G33" s="264"/>
    </row>
    <row r="34" spans="1:7" s="12" customFormat="1" ht="25.5">
      <c r="A34" s="3" t="s">
        <v>187</v>
      </c>
      <c r="B34" s="280" t="str">
        <f>UPPER('[2]Plan Tron'!D65)</f>
        <v>CALHA EM CHAPA DE AÇO GALVANIZADO NÚMERO 24, DESENVOLVIMENTO DE 50 CM, INCLUSO TRANSPORTE VERTICAL. AF_06/2016</v>
      </c>
      <c r="C34" s="279" t="str">
        <f>'[2]Plan Tron'!F65</f>
        <v>M</v>
      </c>
      <c r="D34" s="4">
        <f>'[1]Quant Vest'!$D$48</f>
        <v>23.4</v>
      </c>
      <c r="E34" s="392" t="s">
        <v>342</v>
      </c>
      <c r="F34" s="5"/>
      <c r="G34" s="264"/>
    </row>
    <row r="35" spans="1:7" ht="25.5">
      <c r="A35" s="3" t="s">
        <v>188</v>
      </c>
      <c r="B35" s="280" t="str">
        <f>UPPER('[2]Plan Tron'!D66)</f>
        <v>CALHA, RUFO, AFINS EM CHAPA GALVANIZADA Nº 24 - CORTE 0,50 M</v>
      </c>
      <c r="C35" s="279" t="str">
        <f>'[2]Plan Tron'!F66</f>
        <v>M</v>
      </c>
      <c r="D35" s="4">
        <f>'[1]Quant Vest'!$D$49+'[1]Quant Vest'!$D$50</f>
        <v>48.599999999999994</v>
      </c>
      <c r="E35" s="392" t="s">
        <v>308</v>
      </c>
    </row>
    <row r="36" spans="1:7" s="5" customFormat="1">
      <c r="A36" s="21"/>
      <c r="B36" s="83"/>
      <c r="C36" s="21"/>
      <c r="D36" s="7"/>
      <c r="E36" s="39"/>
      <c r="G36" s="15"/>
    </row>
    <row r="37" spans="1:7" s="12" customFormat="1">
      <c r="A37" s="14">
        <v>8</v>
      </c>
      <c r="B37" s="282" t="str">
        <f>UPPER('[2]Plan Tron'!D83)</f>
        <v>INSTALAÇÕES HIDRAULICAS</v>
      </c>
      <c r="C37" s="281"/>
      <c r="D37" s="283"/>
      <c r="E37" s="44"/>
      <c r="F37" s="5"/>
      <c r="G37" s="264"/>
    </row>
    <row r="38" spans="1:7" s="12" customFormat="1">
      <c r="A38" s="11" t="s">
        <v>30</v>
      </c>
      <c r="B38" s="285" t="str">
        <f>UPPER('[2]Plan Tron'!D84)</f>
        <v>REDE DE ESGOTO SANITÁRIO</v>
      </c>
      <c r="C38" s="284"/>
      <c r="D38" s="263"/>
      <c r="E38" s="47"/>
      <c r="G38" s="13"/>
    </row>
    <row r="39" spans="1:7" s="12" customFormat="1" ht="38.25">
      <c r="A39" s="3" t="s">
        <v>219</v>
      </c>
      <c r="B39" s="280" t="str">
        <f>UPPER('[2]Plan Tron'!D94)</f>
        <v>TUBO DE PVC PARA REDE COLETORA DE ESGOTO DE PAREDE MACIÇA, DN 100 MM, JUNTA ELÁSTICA, INSTALADO EM LOCAL COM NÍVEL ALTO DE INTERFERÊNCIAS - FORNECIMENTO E ASSENTAMENTO. AF_06/2015</v>
      </c>
      <c r="C39" s="279" t="str">
        <f>'[2]Plan Tron'!F94</f>
        <v>M</v>
      </c>
      <c r="D39" s="4">
        <f>'Planilha vestiario'!F68</f>
        <v>27.69</v>
      </c>
      <c r="E39" s="386" t="s">
        <v>315</v>
      </c>
      <c r="F39" s="5"/>
      <c r="G39" s="13"/>
    </row>
    <row r="40" spans="1:7" s="5" customFormat="1">
      <c r="A40" s="21"/>
      <c r="B40" s="83"/>
      <c r="C40" s="21"/>
      <c r="D40" s="7"/>
      <c r="E40" s="39"/>
      <c r="G40" s="15"/>
    </row>
    <row r="41" spans="1:7" s="5" customFormat="1">
      <c r="A41" s="429">
        <f>'Planilha vestiario'!A105</f>
        <v>9</v>
      </c>
      <c r="B41" s="430" t="str">
        <f>'Planilha vestiario'!D105</f>
        <v>INSTALAÇÕES ELÉTRICAS</v>
      </c>
      <c r="C41" s="21"/>
      <c r="D41" s="7"/>
      <c r="E41" s="39"/>
      <c r="G41" s="15"/>
    </row>
    <row r="42" spans="1:7" s="5" customFormat="1" ht="38.25">
      <c r="A42" s="439" t="str">
        <f>'Planilha vestiario'!A111</f>
        <v>9.1.5</v>
      </c>
      <c r="B42" s="440" t="str">
        <f>'Planilha vestiario'!D111</f>
        <v>CABO DE COBRE FLEXÍVEL ISOLADO, 2,5 MM², ANTI-CHAMA 450/750 V, PARA CIRCUITOS TERMINAIS - FORNECIMENTO E INSTALAÇÃO. AF_12/2015</v>
      </c>
      <c r="C42" s="441" t="str">
        <f>'Planilha vestiario'!E111</f>
        <v>M</v>
      </c>
      <c r="D42" s="443">
        <f>((1.44*2)+(1.05*2)+(3.71*2)+(3.48*2)+(1.39*2)+(2.44*3)+(1.94*3*2)+(1.77*3*2)+(1.94*3*2))+(1.9*3*12)</f>
        <v>131.76</v>
      </c>
      <c r="E42" s="444" t="s">
        <v>363</v>
      </c>
      <c r="G42" s="15"/>
    </row>
    <row r="43" spans="1:7" s="5" customFormat="1" ht="51">
      <c r="A43" s="439" t="str">
        <f>'Planilha vestiario'!A112</f>
        <v>9.1.6</v>
      </c>
      <c r="B43" s="440" t="str">
        <f>'Planilha vestiario'!D112</f>
        <v>CABO DE COBRE FLEXÍVEL ISOLADO, 6 MM², ANTI-CHAMA 450/750 V, PARA CIRCUITOS TERMINAIS - FORNECIMENTO E INSTALAÇÃO. AF_12/2015</v>
      </c>
      <c r="C43" s="441" t="str">
        <f>'Planilha vestiario'!E112</f>
        <v>M</v>
      </c>
      <c r="D43" s="443">
        <f>((1.17*3)+(1.44*3)+(1.05*3*3)+(3.71*3)+(3.48*3*3)+(1.45*3*3)+(1.39*3)+(2.44*3)+(3.01*3)+(4*3)+(1.94*3*3)+(0.95)+(1.94*3*3*2)+(1.77*3*2)+(1.1*3)+(1.94*3*3*2)+(0.94*3)+(2.51*3)+(2.51*3*3)+(24*4))+(1.9*3*21)</f>
        <v>456.11</v>
      </c>
      <c r="E43" s="444" t="s">
        <v>367</v>
      </c>
      <c r="G43" s="15"/>
    </row>
    <row r="44" spans="1:7" s="5" customFormat="1">
      <c r="A44" s="21"/>
      <c r="B44" s="83"/>
      <c r="C44" s="21"/>
      <c r="D44" s="7"/>
      <c r="E44" s="39"/>
      <c r="G44" s="15"/>
    </row>
    <row r="45" spans="1:7" s="5" customFormat="1">
      <c r="A45" s="429">
        <f>'Planilha vestiario'!A137</f>
        <v>10</v>
      </c>
      <c r="B45" s="430" t="str">
        <f>'Planilha vestiario'!D137</f>
        <v>REVESTIMENTO DE FORROS</v>
      </c>
      <c r="C45" s="429"/>
      <c r="D45" s="454"/>
      <c r="E45" s="470"/>
      <c r="G45" s="15"/>
    </row>
    <row r="46" spans="1:7" s="5" customFormat="1" ht="51">
      <c r="A46" s="439" t="str">
        <f>'Planilha vestiario'!A139</f>
        <v>10.2</v>
      </c>
      <c r="B46" s="471" t="str">
        <f>'Planilha vestiario'!D139</f>
        <v>MASSA ÚNICA, PARA RECEBIMENTO DE PINTURA, EM ARGAMASSA TRAÇO 1:2:8, PREPARO MANUAL, APLICADA MANUALMENTE EM FACES INTERNAS DE PAREDES, ESPESSURA DE 20MM, COM EXECUÇÃO DE TALISCAS. AF_06/2014</v>
      </c>
      <c r="C46" s="441" t="str">
        <f>'Planilha vestiario'!E139</f>
        <v>M²</v>
      </c>
      <c r="D46" s="476">
        <f>(28.65+28.65+6.9+2.58+2.58)</f>
        <v>69.36</v>
      </c>
      <c r="E46" s="476" t="s">
        <v>403</v>
      </c>
      <c r="G46" s="15"/>
    </row>
    <row r="47" spans="1:7" s="5" customFormat="1">
      <c r="A47" s="21"/>
      <c r="B47" s="83"/>
      <c r="C47" s="21"/>
      <c r="D47" s="7"/>
      <c r="E47" s="39"/>
      <c r="G47" s="15"/>
    </row>
    <row r="48" spans="1:7" s="5" customFormat="1">
      <c r="A48" s="429">
        <f>'Planilha vestiario'!A142</f>
        <v>11</v>
      </c>
      <c r="B48" s="430" t="str">
        <f>'Planilha vestiario'!D142</f>
        <v>REVESTIMENTO DE PAREDES INTERNAS</v>
      </c>
      <c r="C48" s="429"/>
      <c r="D48" s="454"/>
      <c r="E48" s="470"/>
      <c r="G48" s="15"/>
    </row>
    <row r="49" spans="1:7" s="5" customFormat="1" ht="51">
      <c r="A49" s="439" t="str">
        <f>'Planilha vestiario'!A144</f>
        <v>11.2</v>
      </c>
      <c r="B49" s="471" t="str">
        <f>'Planilha vestiario'!D144</f>
        <v>EMBOÇO, PARA RECEBIMENTO DE CERÂMICA, EM ARGAMASSA TRAÇO 1:2:8, PREPARO MANUAL, APLICADO MANUALMENTE EM FACES INTERNAS DE PAREDES, PARA AMBIENTE COM ÁREA MENOR QUE 5M2, ESPESSURA DE 20MM, COM EXECUÇÃO DE TALISCAS. AF_06/2014</v>
      </c>
      <c r="C49" s="441" t="str">
        <f>'Planilha vestiario'!E144</f>
        <v>M²</v>
      </c>
      <c r="D49" s="441">
        <f>'Planilha vestiario'!F144</f>
        <v>176.12</v>
      </c>
      <c r="E49" s="444" t="s">
        <v>372</v>
      </c>
      <c r="G49" s="15"/>
    </row>
    <row r="50" spans="1:7" s="5" customFormat="1" ht="38.25">
      <c r="A50" s="439" t="str">
        <f>'Planilha vestiario'!A146</f>
        <v>11.4</v>
      </c>
      <c r="B50" s="471" t="str">
        <f>'Planilha vestiario'!D146</f>
        <v>REVESTIMENTO CERÂMICO PARA PAREDES INTERNAS COM PLACAS TIPO GRÊS OU SE MI-GRÊS DE DIMENSÕES 25X35 CM APLICADAS EM AMBIENTES DE ÁREA MAIOR QUE 5 M² NA ALTURA INTEIRA DAS PAREDES. AF_06/2014</v>
      </c>
      <c r="C50" s="441" t="str">
        <f>'Planilha vestiario'!E146</f>
        <v>M²</v>
      </c>
      <c r="D50" s="441">
        <f>'Planilha vestiario'!F146</f>
        <v>176.12</v>
      </c>
      <c r="E50" s="444" t="s">
        <v>372</v>
      </c>
      <c r="G50" s="15"/>
    </row>
    <row r="51" spans="1:7" s="5" customFormat="1">
      <c r="A51" s="21"/>
      <c r="B51" s="83"/>
      <c r="C51" s="21"/>
      <c r="D51" s="7"/>
      <c r="E51" s="39"/>
      <c r="G51" s="15"/>
    </row>
    <row r="52" spans="1:7" s="5" customFormat="1">
      <c r="A52" s="21"/>
      <c r="B52" s="83"/>
      <c r="C52" s="21"/>
      <c r="D52" s="7"/>
      <c r="E52" s="39"/>
      <c r="G52" s="15"/>
    </row>
    <row r="53" spans="1:7" s="5" customFormat="1">
      <c r="A53" s="429">
        <v>12</v>
      </c>
      <c r="B53" s="430" t="str">
        <f>UPPER('[2]Plan Tron'!D277)</f>
        <v>REVESTIMENTO DE PAREDES EXTERNAS</v>
      </c>
      <c r="C53" s="453"/>
      <c r="D53" s="454"/>
      <c r="E53" s="470"/>
      <c r="G53" s="15"/>
    </row>
    <row r="54" spans="1:7" s="5" customFormat="1" ht="38.25">
      <c r="A54" s="465" t="s">
        <v>35</v>
      </c>
      <c r="B54" s="466" t="str">
        <f>UPPER('[2]Plan Tron'!D278)</f>
        <v>CHAPISCO APLICADO EM ALVENARIA (SEM PRESENÇA DE VÃOS) E ESTRUTURAS DE CONCRETO DE FACHADA, COM COLHER DE PEDREIRO. ARGAMASSA TRAÇO 1:3 COM PREPARO EM BETONEIRA 400L. AF_06/2014</v>
      </c>
      <c r="C54" s="467" t="str">
        <f>'[2]Plan Tron'!F278</f>
        <v>M²</v>
      </c>
      <c r="D54" s="468">
        <f>'[1]Quant Vest'!$D$99</f>
        <v>228.16800000000001</v>
      </c>
      <c r="E54" s="469" t="s">
        <v>370</v>
      </c>
      <c r="G54" s="6"/>
    </row>
    <row r="55" spans="1:7" s="5" customFormat="1" ht="38.25">
      <c r="A55" s="445" t="s">
        <v>36</v>
      </c>
      <c r="B55" s="440" t="str">
        <f>UPPER('[2]Plan Tron'!D279)</f>
        <v>EMBOÇO OU MASSA ÚNICA EM ARGAMASSA TRAÇO 1:2:8, PREPARO MANUAL, APLICADA MANUALMENTE EM PANOS DE FACHADA COM PRESENÇA DE VÃOS, ESPESSURA DE 25 MM. AF_06/2014</v>
      </c>
      <c r="C55" s="441" t="str">
        <f>'[2]Plan Tron'!F279</f>
        <v>M²</v>
      </c>
      <c r="D55" s="446">
        <f>'[1]Quant Vest'!$D$99</f>
        <v>228.16800000000001</v>
      </c>
      <c r="E55" s="447" t="s">
        <v>370</v>
      </c>
      <c r="G55" s="6"/>
    </row>
    <row r="56" spans="1:7" s="5" customFormat="1" ht="25.5">
      <c r="A56" s="278" t="str">
        <f>'Planilha vestiario'!A152</f>
        <v>12.3</v>
      </c>
      <c r="B56" s="420" t="str">
        <f>'Planilha vestiario'!D152</f>
        <v>PEITORIL EM CONCRETO SIMPLES</v>
      </c>
      <c r="C56" s="417" t="str">
        <f>'Planilha vestiario'!E152</f>
        <v>M</v>
      </c>
      <c r="D56" s="7">
        <f>'[1]Quant Vest'!$D$101</f>
        <v>9.3000000000000007</v>
      </c>
      <c r="E56" s="393" t="s">
        <v>349</v>
      </c>
      <c r="G56" s="6"/>
    </row>
    <row r="57" spans="1:7" s="5" customFormat="1">
      <c r="A57" s="21"/>
      <c r="B57" s="83"/>
      <c r="C57" s="21"/>
      <c r="D57" s="7"/>
      <c r="E57" s="39"/>
      <c r="G57" s="15"/>
    </row>
    <row r="58" spans="1:7" s="5" customFormat="1">
      <c r="A58" s="14">
        <v>14</v>
      </c>
      <c r="B58" s="282" t="str">
        <f>UPPER('[2]Plan Tron'!D297)</f>
        <v>PINTURA</v>
      </c>
      <c r="C58" s="281"/>
      <c r="D58" s="283"/>
      <c r="E58" s="44"/>
      <c r="G58" s="15"/>
    </row>
    <row r="59" spans="1:7" s="5" customFormat="1" ht="25.5">
      <c r="A59" s="3" t="s">
        <v>38</v>
      </c>
      <c r="B59" s="280" t="str">
        <f>UPPER('[2]Plan Tron'!D298)</f>
        <v>APLICAÇÃO MANUAL DE PINTURA COM TINTA LÁTEX ACRÍLICA EM PAREDES, DUAS DEMÃOS. AF_06/2014</v>
      </c>
      <c r="C59" s="279" t="str">
        <f>'[2]Plan Tron'!F298</f>
        <v>M²</v>
      </c>
      <c r="D59" s="4">
        <f>'[1]Quant Vest'!$D$113</f>
        <v>309.89</v>
      </c>
      <c r="E59" s="392" t="s">
        <v>313</v>
      </c>
      <c r="G59" s="6"/>
    </row>
    <row r="60" spans="1:7" s="5" customFormat="1" ht="25.5">
      <c r="A60" s="3" t="str">
        <f>'Planilha vestiario'!A165</f>
        <v>14.2</v>
      </c>
      <c r="B60" s="437" t="str">
        <f>'Planilha vestiario'!D165</f>
        <v>PINTURA ESMALTE BRILHANTE (2 DEMAOS) SOBRE SUPERFICIE METALICA, INCLUSIVE PROTECAO COM ZARCAO (1 DEMAO)</v>
      </c>
      <c r="C60" s="279" t="str">
        <f>'Planilha vestiario'!E165</f>
        <v>M²</v>
      </c>
      <c r="D60" s="4">
        <f>'[1]Quant Vest'!$D$114</f>
        <v>15.840000000000002</v>
      </c>
      <c r="E60" s="387" t="s">
        <v>362</v>
      </c>
      <c r="G60" s="6"/>
    </row>
    <row r="61" spans="1:7" s="5" customFormat="1">
      <c r="A61" s="21"/>
      <c r="B61" s="83"/>
      <c r="C61" s="21"/>
      <c r="D61" s="7"/>
      <c r="E61" s="39"/>
      <c r="G61" s="15"/>
    </row>
    <row r="62" spans="1:7" s="5" customFormat="1">
      <c r="A62" s="92"/>
      <c r="B62" s="94"/>
      <c r="C62" s="95"/>
      <c r="D62" s="96"/>
      <c r="E62" s="97"/>
      <c r="G62" s="15"/>
    </row>
    <row r="63" spans="1:7">
      <c r="A63" s="308"/>
      <c r="B63" s="311"/>
      <c r="C63" s="77"/>
      <c r="D63" s="312"/>
      <c r="E63" s="84"/>
      <c r="F63" s="8"/>
      <c r="G63" s="8"/>
    </row>
    <row r="64" spans="1:7" ht="15.75">
      <c r="B64" s="75"/>
      <c r="C64" s="62"/>
      <c r="D64" s="74"/>
      <c r="E64" s="8"/>
      <c r="F64" s="8"/>
      <c r="G64" s="8"/>
    </row>
    <row r="65" spans="2:15" s="76" customFormat="1">
      <c r="B65" s="24"/>
      <c r="C65" s="77"/>
      <c r="D65" s="81"/>
      <c r="E65" s="22"/>
      <c r="F65" s="18"/>
      <c r="G65" s="6"/>
      <c r="H65" s="19"/>
      <c r="I65" s="19"/>
      <c r="J65" s="19"/>
      <c r="K65" s="19"/>
      <c r="L65" s="19"/>
      <c r="M65" s="19"/>
      <c r="N65" s="19"/>
      <c r="O65" s="19"/>
    </row>
    <row r="66" spans="2:15" s="76" customFormat="1">
      <c r="B66" s="86"/>
      <c r="D66" s="81"/>
      <c r="E66" s="22"/>
      <c r="F66" s="18"/>
      <c r="G66" s="6"/>
      <c r="H66" s="19"/>
      <c r="I66" s="19"/>
      <c r="J66" s="19"/>
      <c r="K66" s="19"/>
      <c r="L66" s="19"/>
      <c r="M66" s="19"/>
      <c r="N66" s="19"/>
      <c r="O66" s="19"/>
    </row>
    <row r="67" spans="2:15" s="76" customFormat="1">
      <c r="B67" s="86"/>
      <c r="D67" s="81"/>
      <c r="E67" s="22"/>
      <c r="F67" s="18"/>
      <c r="G67" s="6"/>
      <c r="H67" s="19"/>
      <c r="I67" s="19"/>
      <c r="J67" s="19"/>
      <c r="K67" s="19"/>
      <c r="L67" s="19"/>
      <c r="M67" s="19"/>
      <c r="N67" s="19"/>
      <c r="O67" s="19"/>
    </row>
    <row r="68" spans="2:15" s="76" customFormat="1">
      <c r="B68" s="86"/>
      <c r="D68" s="81"/>
      <c r="E68" s="22"/>
      <c r="F68" s="18"/>
      <c r="G68" s="6"/>
      <c r="H68" s="19"/>
      <c r="I68" s="19"/>
      <c r="J68" s="19"/>
      <c r="K68" s="19"/>
      <c r="L68" s="19"/>
      <c r="M68" s="19"/>
      <c r="N68" s="19"/>
      <c r="O68" s="19"/>
    </row>
    <row r="69" spans="2:15" s="76" customFormat="1">
      <c r="B69" s="86"/>
      <c r="D69" s="81"/>
      <c r="E69" s="22"/>
      <c r="F69" s="18"/>
      <c r="G69" s="6"/>
      <c r="H69" s="19"/>
      <c r="I69" s="19"/>
      <c r="J69" s="19"/>
      <c r="K69" s="19"/>
      <c r="L69" s="19"/>
      <c r="M69" s="19"/>
      <c r="N69" s="19"/>
      <c r="O69" s="19"/>
    </row>
    <row r="70" spans="2:15" s="76" customFormat="1">
      <c r="B70" s="86"/>
      <c r="D70" s="81"/>
      <c r="E70" s="22"/>
      <c r="F70" s="18"/>
      <c r="G70" s="6"/>
      <c r="H70" s="19"/>
      <c r="I70" s="19"/>
      <c r="J70" s="19"/>
      <c r="K70" s="19"/>
      <c r="L70" s="19"/>
      <c r="M70" s="19"/>
      <c r="N70" s="19"/>
      <c r="O70" s="19"/>
    </row>
    <row r="71" spans="2:15" s="76" customFormat="1">
      <c r="B71" s="86"/>
      <c r="D71" s="81"/>
      <c r="E71" s="22"/>
      <c r="F71" s="18"/>
      <c r="G71" s="6"/>
      <c r="H71" s="19"/>
      <c r="I71" s="19"/>
      <c r="J71" s="19"/>
      <c r="K71" s="19"/>
      <c r="L71" s="19"/>
      <c r="M71" s="19"/>
      <c r="N71" s="19"/>
      <c r="O71" s="19"/>
    </row>
    <row r="72" spans="2:15" s="76" customFormat="1">
      <c r="B72" s="86"/>
      <c r="D72" s="81"/>
      <c r="E72" s="22"/>
      <c r="F72" s="18"/>
      <c r="G72" s="6"/>
      <c r="H72" s="19"/>
      <c r="I72" s="19"/>
      <c r="J72" s="19"/>
      <c r="K72" s="19"/>
      <c r="L72" s="19"/>
      <c r="M72" s="19"/>
      <c r="N72" s="19"/>
      <c r="O72" s="19"/>
    </row>
    <row r="73" spans="2:15" s="76" customFormat="1">
      <c r="B73" s="86"/>
      <c r="D73" s="81"/>
      <c r="E73" s="22"/>
      <c r="F73" s="18"/>
      <c r="G73" s="6"/>
      <c r="H73" s="19"/>
      <c r="I73" s="19"/>
      <c r="J73" s="19"/>
      <c r="K73" s="19"/>
      <c r="L73" s="19"/>
      <c r="M73" s="19"/>
      <c r="N73" s="19"/>
      <c r="O73" s="19"/>
    </row>
    <row r="74" spans="2:15" s="76" customFormat="1">
      <c r="B74" s="86"/>
      <c r="D74" s="81"/>
      <c r="E74" s="22"/>
      <c r="F74" s="18"/>
      <c r="G74" s="6"/>
      <c r="H74" s="19"/>
      <c r="I74" s="19"/>
      <c r="J74" s="19"/>
      <c r="K74" s="19"/>
      <c r="L74" s="19"/>
      <c r="M74" s="19"/>
      <c r="N74" s="19"/>
      <c r="O74" s="19"/>
    </row>
    <row r="75" spans="2:15" s="76" customFormat="1">
      <c r="B75" s="86"/>
      <c r="D75" s="81"/>
      <c r="E75" s="22"/>
      <c r="F75" s="18"/>
      <c r="G75" s="6"/>
      <c r="H75" s="19"/>
      <c r="I75" s="19"/>
      <c r="J75" s="19"/>
      <c r="K75" s="19"/>
      <c r="L75" s="19"/>
      <c r="M75" s="19"/>
      <c r="N75" s="19"/>
      <c r="O75" s="19"/>
    </row>
    <row r="76" spans="2:15" s="76" customFormat="1">
      <c r="B76" s="86"/>
      <c r="D76" s="81"/>
      <c r="E76" s="22"/>
      <c r="F76" s="18"/>
      <c r="G76" s="6"/>
      <c r="H76" s="19"/>
      <c r="I76" s="19"/>
      <c r="J76" s="19"/>
      <c r="K76" s="19"/>
      <c r="L76" s="19"/>
      <c r="M76" s="19"/>
      <c r="N76" s="19"/>
      <c r="O76" s="19"/>
    </row>
    <row r="77" spans="2:15" s="76" customFormat="1">
      <c r="B77" s="86"/>
      <c r="D77" s="81"/>
      <c r="E77" s="22"/>
      <c r="F77" s="18"/>
      <c r="G77" s="6"/>
      <c r="H77" s="19"/>
      <c r="I77" s="19"/>
      <c r="J77" s="19"/>
      <c r="K77" s="19"/>
      <c r="L77" s="19"/>
      <c r="M77" s="19"/>
      <c r="N77" s="19"/>
      <c r="O77" s="19"/>
    </row>
    <row r="78" spans="2:15" s="76" customFormat="1">
      <c r="B78" s="86"/>
      <c r="D78" s="81"/>
      <c r="E78" s="22"/>
      <c r="F78" s="18"/>
      <c r="G78" s="6"/>
      <c r="H78" s="19"/>
      <c r="I78" s="19"/>
      <c r="J78" s="19"/>
      <c r="K78" s="19"/>
      <c r="L78" s="19"/>
      <c r="M78" s="19"/>
      <c r="N78" s="19"/>
      <c r="O78" s="19"/>
    </row>
    <row r="79" spans="2:15" s="76" customFormat="1">
      <c r="B79" s="86"/>
      <c r="D79" s="81"/>
      <c r="E79" s="22"/>
      <c r="F79" s="18"/>
      <c r="G79" s="6"/>
      <c r="H79" s="19"/>
      <c r="I79" s="19"/>
      <c r="J79" s="19"/>
      <c r="K79" s="19"/>
      <c r="L79" s="19"/>
      <c r="M79" s="19"/>
      <c r="N79" s="19"/>
      <c r="O79" s="19"/>
    </row>
    <row r="80" spans="2:15" s="76" customFormat="1">
      <c r="B80" s="86"/>
      <c r="D80" s="81"/>
      <c r="E80" s="22"/>
      <c r="F80" s="18"/>
      <c r="G80" s="6"/>
      <c r="H80" s="19"/>
      <c r="I80" s="19"/>
      <c r="J80" s="19"/>
      <c r="K80" s="19"/>
      <c r="L80" s="19"/>
      <c r="M80" s="19"/>
      <c r="N80" s="19"/>
      <c r="O80" s="19"/>
    </row>
    <row r="81" spans="2:15" s="76" customFormat="1">
      <c r="B81" s="86"/>
      <c r="D81" s="81"/>
      <c r="E81" s="22"/>
      <c r="F81" s="18"/>
      <c r="G81" s="6"/>
      <c r="H81" s="19"/>
      <c r="I81" s="19"/>
      <c r="J81" s="19"/>
      <c r="K81" s="19"/>
      <c r="L81" s="19"/>
      <c r="M81" s="19"/>
      <c r="N81" s="19"/>
      <c r="O81" s="19"/>
    </row>
    <row r="82" spans="2:15" s="76" customFormat="1">
      <c r="B82" s="86"/>
      <c r="D82" s="81"/>
      <c r="E82" s="22"/>
      <c r="F82" s="18"/>
      <c r="G82" s="6"/>
      <c r="H82" s="19"/>
      <c r="I82" s="19"/>
      <c r="J82" s="19"/>
      <c r="K82" s="19"/>
      <c r="L82" s="19"/>
      <c r="M82" s="19"/>
      <c r="N82" s="19"/>
      <c r="O82" s="19"/>
    </row>
    <row r="83" spans="2:15" s="76" customFormat="1">
      <c r="B83" s="86"/>
      <c r="D83" s="81"/>
      <c r="E83" s="22"/>
      <c r="F83" s="18"/>
      <c r="G83" s="6"/>
      <c r="H83" s="19"/>
      <c r="I83" s="19"/>
      <c r="J83" s="19"/>
      <c r="K83" s="19"/>
      <c r="L83" s="19"/>
      <c r="M83" s="19"/>
      <c r="N83" s="19"/>
      <c r="O83" s="19"/>
    </row>
    <row r="84" spans="2:15" s="76" customFormat="1">
      <c r="B84" s="86"/>
      <c r="D84" s="81"/>
      <c r="E84" s="22"/>
      <c r="F84" s="18"/>
      <c r="G84" s="6"/>
      <c r="H84" s="19"/>
      <c r="I84" s="19"/>
      <c r="J84" s="19"/>
      <c r="K84" s="19"/>
      <c r="L84" s="19"/>
      <c r="M84" s="19"/>
      <c r="N84" s="19"/>
      <c r="O84" s="19"/>
    </row>
    <row r="85" spans="2:15" s="76" customFormat="1">
      <c r="B85" s="86"/>
      <c r="D85" s="81"/>
      <c r="E85" s="22"/>
      <c r="F85" s="18"/>
      <c r="G85" s="6"/>
      <c r="H85" s="19"/>
      <c r="I85" s="19"/>
      <c r="J85" s="19"/>
      <c r="K85" s="19"/>
      <c r="L85" s="19"/>
      <c r="M85" s="19"/>
      <c r="N85" s="19"/>
      <c r="O85" s="19"/>
    </row>
    <row r="86" spans="2:15" s="76" customFormat="1">
      <c r="B86" s="86"/>
      <c r="D86" s="81"/>
      <c r="E86" s="22"/>
      <c r="F86" s="18"/>
      <c r="G86" s="6"/>
      <c r="H86" s="19"/>
      <c r="I86" s="19"/>
      <c r="J86" s="19"/>
      <c r="K86" s="19"/>
      <c r="L86" s="19"/>
      <c r="M86" s="19"/>
      <c r="N86" s="19"/>
      <c r="O86" s="19"/>
    </row>
    <row r="87" spans="2:15" s="76" customFormat="1">
      <c r="B87" s="86"/>
      <c r="D87" s="81"/>
      <c r="E87" s="22"/>
      <c r="F87" s="18"/>
      <c r="G87" s="6"/>
      <c r="H87" s="19"/>
      <c r="I87" s="19"/>
      <c r="J87" s="19"/>
      <c r="K87" s="19"/>
      <c r="L87" s="19"/>
      <c r="M87" s="19"/>
      <c r="N87" s="19"/>
      <c r="O87" s="19"/>
    </row>
    <row r="88" spans="2:15" s="76" customFormat="1">
      <c r="B88" s="86"/>
      <c r="D88" s="81"/>
      <c r="E88" s="22"/>
      <c r="F88" s="18"/>
      <c r="G88" s="6"/>
      <c r="H88" s="19"/>
      <c r="I88" s="19"/>
      <c r="J88" s="19"/>
      <c r="K88" s="19"/>
      <c r="L88" s="19"/>
      <c r="M88" s="19"/>
      <c r="N88" s="19"/>
      <c r="O88" s="19"/>
    </row>
    <row r="89" spans="2:15" s="76" customFormat="1">
      <c r="B89" s="86"/>
      <c r="D89" s="81"/>
      <c r="E89" s="22"/>
      <c r="F89" s="18"/>
      <c r="G89" s="6"/>
      <c r="H89" s="19"/>
      <c r="I89" s="19"/>
      <c r="J89" s="19"/>
      <c r="K89" s="19"/>
      <c r="L89" s="19"/>
      <c r="M89" s="19"/>
      <c r="N89" s="19"/>
      <c r="O89" s="19"/>
    </row>
    <row r="90" spans="2:15" s="76" customFormat="1">
      <c r="B90" s="86"/>
      <c r="D90" s="81"/>
      <c r="E90" s="22"/>
      <c r="F90" s="18"/>
      <c r="G90" s="6"/>
      <c r="H90" s="19"/>
      <c r="I90" s="19"/>
      <c r="J90" s="19"/>
      <c r="K90" s="19"/>
      <c r="L90" s="19"/>
      <c r="M90" s="19"/>
      <c r="N90" s="19"/>
      <c r="O90" s="19"/>
    </row>
    <row r="91" spans="2:15" s="76" customFormat="1">
      <c r="B91" s="86"/>
      <c r="D91" s="81"/>
      <c r="E91" s="22"/>
      <c r="F91" s="18"/>
      <c r="G91" s="6"/>
      <c r="H91" s="19"/>
      <c r="I91" s="19"/>
      <c r="J91" s="19"/>
      <c r="K91" s="19"/>
      <c r="L91" s="19"/>
      <c r="M91" s="19"/>
      <c r="N91" s="19"/>
      <c r="O91" s="19"/>
    </row>
    <row r="92" spans="2:15" s="76" customFormat="1">
      <c r="B92" s="86"/>
      <c r="D92" s="81"/>
      <c r="E92" s="22"/>
      <c r="F92" s="18"/>
      <c r="G92" s="6"/>
      <c r="H92" s="19"/>
      <c r="I92" s="19"/>
      <c r="J92" s="19"/>
      <c r="K92" s="19"/>
      <c r="L92" s="19"/>
      <c r="M92" s="19"/>
      <c r="N92" s="19"/>
      <c r="O92" s="19"/>
    </row>
    <row r="93" spans="2:15" s="76" customFormat="1">
      <c r="B93" s="86"/>
      <c r="D93" s="81"/>
      <c r="E93" s="22"/>
      <c r="F93" s="18"/>
      <c r="G93" s="6"/>
      <c r="H93" s="19"/>
      <c r="I93" s="19"/>
      <c r="J93" s="19"/>
      <c r="K93" s="19"/>
      <c r="L93" s="19"/>
      <c r="M93" s="19"/>
      <c r="N93" s="19"/>
      <c r="O93" s="19"/>
    </row>
    <row r="94" spans="2:15" s="76" customFormat="1">
      <c r="B94" s="86"/>
      <c r="D94" s="81"/>
      <c r="E94" s="22"/>
      <c r="F94" s="18"/>
      <c r="G94" s="6"/>
      <c r="H94" s="19"/>
      <c r="I94" s="19"/>
      <c r="J94" s="19"/>
      <c r="K94" s="19"/>
      <c r="L94" s="19"/>
      <c r="M94" s="19"/>
      <c r="N94" s="19"/>
      <c r="O94" s="19"/>
    </row>
    <row r="95" spans="2:15" s="76" customFormat="1">
      <c r="B95" s="86"/>
      <c r="D95" s="81"/>
      <c r="E95" s="22"/>
      <c r="F95" s="18"/>
      <c r="G95" s="6"/>
      <c r="H95" s="19"/>
      <c r="I95" s="19"/>
      <c r="J95" s="19"/>
      <c r="K95" s="19"/>
      <c r="L95" s="19"/>
      <c r="M95" s="19"/>
      <c r="N95" s="19"/>
      <c r="O95" s="19"/>
    </row>
    <row r="96" spans="2:15" s="76" customFormat="1">
      <c r="B96" s="86"/>
      <c r="D96" s="81"/>
      <c r="E96" s="22"/>
      <c r="F96" s="18"/>
      <c r="G96" s="6"/>
      <c r="H96" s="19"/>
      <c r="I96" s="19"/>
      <c r="J96" s="19"/>
      <c r="K96" s="19"/>
      <c r="L96" s="19"/>
      <c r="M96" s="19"/>
      <c r="N96" s="19"/>
      <c r="O96" s="19"/>
    </row>
    <row r="97" spans="2:15" s="76" customFormat="1">
      <c r="B97" s="86"/>
      <c r="D97" s="81"/>
      <c r="E97" s="22"/>
      <c r="F97" s="18"/>
      <c r="G97" s="6"/>
      <c r="H97" s="19"/>
      <c r="I97" s="19"/>
      <c r="J97" s="19"/>
      <c r="K97" s="19"/>
      <c r="L97" s="19"/>
      <c r="M97" s="19"/>
      <c r="N97" s="19"/>
      <c r="O97" s="19"/>
    </row>
    <row r="98" spans="2:15" s="76" customFormat="1">
      <c r="B98" s="86"/>
      <c r="D98" s="81"/>
      <c r="E98" s="22"/>
      <c r="F98" s="18"/>
      <c r="G98" s="6"/>
      <c r="H98" s="19"/>
      <c r="I98" s="19"/>
      <c r="J98" s="19"/>
      <c r="K98" s="19"/>
      <c r="L98" s="19"/>
      <c r="M98" s="19"/>
      <c r="N98" s="19"/>
      <c r="O98" s="19"/>
    </row>
    <row r="99" spans="2:15" s="76" customFormat="1">
      <c r="B99" s="86"/>
      <c r="D99" s="81"/>
      <c r="E99" s="22"/>
      <c r="F99" s="18"/>
      <c r="G99" s="6"/>
      <c r="H99" s="19"/>
      <c r="I99" s="19"/>
      <c r="J99" s="19"/>
      <c r="K99" s="19"/>
      <c r="L99" s="19"/>
      <c r="M99" s="19"/>
      <c r="N99" s="19"/>
      <c r="O99" s="19"/>
    </row>
    <row r="100" spans="2:15" s="76" customFormat="1">
      <c r="B100" s="86"/>
      <c r="D100" s="81"/>
      <c r="E100" s="22"/>
      <c r="F100" s="18"/>
      <c r="G100" s="6"/>
      <c r="H100" s="19"/>
      <c r="I100" s="19"/>
      <c r="J100" s="19"/>
      <c r="K100" s="19"/>
      <c r="L100" s="19"/>
      <c r="M100" s="19"/>
      <c r="N100" s="19"/>
      <c r="O100" s="19"/>
    </row>
    <row r="101" spans="2:15" s="76" customFormat="1">
      <c r="B101" s="86"/>
      <c r="D101" s="81"/>
      <c r="E101" s="22"/>
      <c r="F101" s="18"/>
      <c r="G101" s="6"/>
      <c r="H101" s="19"/>
      <c r="I101" s="19"/>
      <c r="J101" s="19"/>
      <c r="K101" s="19"/>
      <c r="L101" s="19"/>
      <c r="M101" s="19"/>
      <c r="N101" s="19"/>
      <c r="O101" s="19"/>
    </row>
    <row r="102" spans="2:15" s="76" customFormat="1">
      <c r="B102" s="86"/>
      <c r="D102" s="81"/>
      <c r="E102" s="22"/>
      <c r="F102" s="18"/>
      <c r="G102" s="6"/>
      <c r="H102" s="19"/>
      <c r="I102" s="19"/>
      <c r="J102" s="19"/>
      <c r="K102" s="19"/>
      <c r="L102" s="19"/>
      <c r="M102" s="19"/>
      <c r="N102" s="19"/>
      <c r="O102" s="19"/>
    </row>
    <row r="103" spans="2:15" s="76" customFormat="1">
      <c r="B103" s="86"/>
      <c r="D103" s="81"/>
      <c r="E103" s="22"/>
      <c r="F103" s="18"/>
      <c r="G103" s="6"/>
      <c r="H103" s="19"/>
      <c r="I103" s="19"/>
      <c r="J103" s="19"/>
      <c r="K103" s="19"/>
      <c r="L103" s="19"/>
      <c r="M103" s="19"/>
      <c r="N103" s="19"/>
      <c r="O103" s="19"/>
    </row>
    <row r="104" spans="2:15" s="76" customFormat="1">
      <c r="B104" s="86"/>
      <c r="D104" s="81"/>
      <c r="E104" s="22"/>
      <c r="F104" s="18"/>
      <c r="G104" s="6"/>
      <c r="H104" s="19"/>
      <c r="I104" s="19"/>
      <c r="J104" s="19"/>
      <c r="K104" s="19"/>
      <c r="L104" s="19"/>
      <c r="M104" s="19"/>
      <c r="N104" s="19"/>
      <c r="O104" s="19"/>
    </row>
    <row r="105" spans="2:15" s="76" customFormat="1">
      <c r="B105" s="86"/>
      <c r="D105" s="81"/>
      <c r="E105" s="22"/>
      <c r="F105" s="18"/>
      <c r="G105" s="6"/>
      <c r="H105" s="19"/>
      <c r="I105" s="19"/>
      <c r="J105" s="19"/>
      <c r="K105" s="19"/>
      <c r="L105" s="19"/>
      <c r="M105" s="19"/>
      <c r="N105" s="19"/>
      <c r="O105" s="19"/>
    </row>
    <row r="106" spans="2:15" s="76" customFormat="1">
      <c r="B106" s="86"/>
      <c r="D106" s="81"/>
      <c r="E106" s="22"/>
      <c r="F106" s="18"/>
      <c r="G106" s="6"/>
      <c r="H106" s="19"/>
      <c r="I106" s="19"/>
      <c r="J106" s="19"/>
      <c r="K106" s="19"/>
      <c r="L106" s="19"/>
      <c r="M106" s="19"/>
      <c r="N106" s="19"/>
      <c r="O106" s="19"/>
    </row>
    <row r="107" spans="2:15" s="76" customFormat="1">
      <c r="B107" s="86"/>
      <c r="D107" s="81"/>
      <c r="E107" s="22"/>
      <c r="F107" s="18"/>
      <c r="G107" s="6"/>
      <c r="H107" s="19"/>
      <c r="I107" s="19"/>
      <c r="J107" s="19"/>
      <c r="K107" s="19"/>
      <c r="L107" s="19"/>
      <c r="M107" s="19"/>
      <c r="N107" s="19"/>
      <c r="O107" s="19"/>
    </row>
    <row r="108" spans="2:15" s="76" customFormat="1">
      <c r="B108" s="86"/>
      <c r="D108" s="81"/>
      <c r="E108" s="22"/>
      <c r="F108" s="18"/>
      <c r="G108" s="6"/>
      <c r="H108" s="19"/>
      <c r="I108" s="19"/>
      <c r="J108" s="19"/>
      <c r="K108" s="19"/>
      <c r="L108" s="19"/>
      <c r="M108" s="19"/>
      <c r="N108" s="19"/>
      <c r="O108" s="19"/>
    </row>
    <row r="109" spans="2:15" s="76" customFormat="1">
      <c r="B109" s="86"/>
      <c r="D109" s="81"/>
      <c r="E109" s="22"/>
      <c r="F109" s="18"/>
      <c r="G109" s="6"/>
      <c r="H109" s="19"/>
      <c r="I109" s="19"/>
      <c r="J109" s="19"/>
      <c r="K109" s="19"/>
      <c r="L109" s="19"/>
      <c r="M109" s="19"/>
      <c r="N109" s="19"/>
      <c r="O109" s="19"/>
    </row>
    <row r="110" spans="2:15" s="76" customFormat="1">
      <c r="B110" s="86"/>
      <c r="D110" s="81"/>
      <c r="E110" s="22"/>
      <c r="F110" s="18"/>
      <c r="G110" s="6"/>
      <c r="H110" s="19"/>
      <c r="I110" s="19"/>
      <c r="J110" s="19"/>
      <c r="K110" s="19"/>
      <c r="L110" s="19"/>
      <c r="M110" s="19"/>
      <c r="N110" s="19"/>
      <c r="O110" s="19"/>
    </row>
    <row r="111" spans="2:15" s="76" customFormat="1">
      <c r="B111" s="86"/>
      <c r="D111" s="81"/>
      <c r="E111" s="22"/>
      <c r="F111" s="18"/>
      <c r="G111" s="6"/>
      <c r="H111" s="19"/>
      <c r="I111" s="19"/>
      <c r="J111" s="19"/>
      <c r="K111" s="19"/>
      <c r="L111" s="19"/>
      <c r="M111" s="19"/>
      <c r="N111" s="19"/>
      <c r="O111" s="19"/>
    </row>
    <row r="112" spans="2:15" s="76" customFormat="1">
      <c r="B112" s="86"/>
      <c r="D112" s="81"/>
      <c r="E112" s="22"/>
      <c r="F112" s="18"/>
      <c r="G112" s="6"/>
      <c r="H112" s="19"/>
      <c r="I112" s="19"/>
      <c r="J112" s="19"/>
      <c r="K112" s="19"/>
      <c r="L112" s="19"/>
      <c r="M112" s="19"/>
      <c r="N112" s="19"/>
      <c r="O112" s="19"/>
    </row>
    <row r="113" spans="2:15" s="76" customFormat="1">
      <c r="B113" s="86"/>
      <c r="D113" s="81"/>
      <c r="E113" s="22"/>
      <c r="F113" s="18"/>
      <c r="G113" s="6"/>
      <c r="H113" s="19"/>
      <c r="I113" s="19"/>
      <c r="J113" s="19"/>
      <c r="K113" s="19"/>
      <c r="L113" s="19"/>
      <c r="M113" s="19"/>
      <c r="N113" s="19"/>
      <c r="O113" s="19"/>
    </row>
    <row r="114" spans="2:15" s="76" customFormat="1">
      <c r="B114" s="86"/>
      <c r="D114" s="81"/>
      <c r="E114" s="22"/>
      <c r="F114" s="18"/>
      <c r="G114" s="6"/>
      <c r="H114" s="19"/>
      <c r="I114" s="19"/>
      <c r="J114" s="19"/>
      <c r="K114" s="19"/>
      <c r="L114" s="19"/>
      <c r="M114" s="19"/>
      <c r="N114" s="19"/>
      <c r="O114" s="19"/>
    </row>
    <row r="115" spans="2:15" s="76" customFormat="1">
      <c r="B115" s="86"/>
      <c r="D115" s="81"/>
      <c r="E115" s="22"/>
      <c r="F115" s="18"/>
      <c r="G115" s="6"/>
      <c r="H115" s="19"/>
      <c r="I115" s="19"/>
      <c r="J115" s="19"/>
      <c r="K115" s="19"/>
      <c r="L115" s="19"/>
      <c r="M115" s="19"/>
      <c r="N115" s="19"/>
      <c r="O115" s="19"/>
    </row>
    <row r="116" spans="2:15" s="76" customFormat="1">
      <c r="B116" s="86"/>
      <c r="D116" s="81"/>
      <c r="E116" s="22"/>
      <c r="F116" s="18"/>
      <c r="G116" s="6"/>
      <c r="H116" s="19"/>
      <c r="I116" s="19"/>
      <c r="J116" s="19"/>
      <c r="K116" s="19"/>
      <c r="L116" s="19"/>
      <c r="M116" s="19"/>
      <c r="N116" s="19"/>
      <c r="O116" s="19"/>
    </row>
    <row r="117" spans="2:15" s="76" customFormat="1">
      <c r="B117" s="86"/>
      <c r="D117" s="81"/>
      <c r="E117" s="22"/>
      <c r="F117" s="18"/>
      <c r="G117" s="6"/>
      <c r="H117" s="19"/>
      <c r="I117" s="19"/>
      <c r="J117" s="19"/>
      <c r="K117" s="19"/>
      <c r="L117" s="19"/>
      <c r="M117" s="19"/>
      <c r="N117" s="19"/>
      <c r="O117" s="19"/>
    </row>
    <row r="118" spans="2:15" s="76" customFormat="1">
      <c r="B118" s="86"/>
      <c r="D118" s="81"/>
      <c r="E118" s="22"/>
      <c r="F118" s="18"/>
      <c r="G118" s="6"/>
      <c r="H118" s="19"/>
      <c r="I118" s="19"/>
      <c r="J118" s="19"/>
      <c r="K118" s="19"/>
      <c r="L118" s="19"/>
      <c r="M118" s="19"/>
      <c r="N118" s="19"/>
      <c r="O118" s="19"/>
    </row>
    <row r="119" spans="2:15" s="76" customFormat="1">
      <c r="B119" s="86"/>
      <c r="D119" s="81"/>
      <c r="E119" s="22"/>
      <c r="F119" s="18"/>
      <c r="G119" s="6"/>
      <c r="H119" s="19"/>
      <c r="I119" s="19"/>
      <c r="J119" s="19"/>
      <c r="K119" s="19"/>
      <c r="L119" s="19"/>
      <c r="M119" s="19"/>
      <c r="N119" s="19"/>
      <c r="O119" s="19"/>
    </row>
    <row r="120" spans="2:15" s="76" customFormat="1">
      <c r="B120" s="86"/>
      <c r="D120" s="81"/>
      <c r="E120" s="22"/>
      <c r="F120" s="18"/>
      <c r="G120" s="6"/>
      <c r="H120" s="19"/>
      <c r="I120" s="19"/>
      <c r="J120" s="19"/>
      <c r="K120" s="19"/>
      <c r="L120" s="19"/>
      <c r="M120" s="19"/>
      <c r="N120" s="19"/>
      <c r="O120" s="19"/>
    </row>
    <row r="121" spans="2:15" s="76" customFormat="1">
      <c r="B121" s="86"/>
      <c r="D121" s="81"/>
      <c r="E121" s="22"/>
      <c r="F121" s="18"/>
      <c r="G121" s="6"/>
      <c r="H121" s="19"/>
      <c r="I121" s="19"/>
      <c r="J121" s="19"/>
      <c r="K121" s="19"/>
      <c r="L121" s="19"/>
      <c r="M121" s="19"/>
      <c r="N121" s="19"/>
      <c r="O121" s="19"/>
    </row>
    <row r="122" spans="2:15" s="76" customFormat="1">
      <c r="B122" s="86"/>
      <c r="D122" s="81"/>
      <c r="E122" s="22"/>
      <c r="F122" s="18"/>
      <c r="G122" s="6"/>
      <c r="H122" s="19"/>
      <c r="I122" s="19"/>
      <c r="J122" s="19"/>
      <c r="K122" s="19"/>
      <c r="L122" s="19"/>
      <c r="M122" s="19"/>
      <c r="N122" s="19"/>
      <c r="O122" s="19"/>
    </row>
    <row r="123" spans="2:15" s="76" customFormat="1">
      <c r="B123" s="86"/>
      <c r="D123" s="81"/>
      <c r="E123" s="22"/>
      <c r="F123" s="18"/>
      <c r="G123" s="6"/>
      <c r="H123" s="19"/>
      <c r="I123" s="19"/>
      <c r="J123" s="19"/>
      <c r="K123" s="19"/>
      <c r="L123" s="19"/>
      <c r="M123" s="19"/>
      <c r="N123" s="19"/>
      <c r="O123" s="19"/>
    </row>
    <row r="124" spans="2:15" s="76" customFormat="1">
      <c r="B124" s="86"/>
      <c r="D124" s="81"/>
      <c r="E124" s="22"/>
      <c r="F124" s="18"/>
      <c r="G124" s="6"/>
      <c r="H124" s="19"/>
      <c r="I124" s="19"/>
      <c r="J124" s="19"/>
      <c r="K124" s="19"/>
      <c r="L124" s="19"/>
      <c r="M124" s="19"/>
      <c r="N124" s="19"/>
      <c r="O124" s="19"/>
    </row>
    <row r="125" spans="2:15" s="76" customFormat="1">
      <c r="B125" s="86"/>
      <c r="D125" s="81"/>
      <c r="E125" s="22"/>
      <c r="F125" s="18"/>
      <c r="G125" s="6"/>
      <c r="H125" s="19"/>
      <c r="I125" s="19"/>
      <c r="J125" s="19"/>
      <c r="K125" s="19"/>
      <c r="L125" s="19"/>
      <c r="M125" s="19"/>
      <c r="N125" s="19"/>
      <c r="O125" s="19"/>
    </row>
    <row r="126" spans="2:15" s="76" customFormat="1">
      <c r="B126" s="86"/>
      <c r="D126" s="81"/>
      <c r="E126" s="22"/>
      <c r="F126" s="18"/>
      <c r="G126" s="6"/>
      <c r="H126" s="19"/>
      <c r="I126" s="19"/>
      <c r="J126" s="19"/>
      <c r="K126" s="19"/>
      <c r="L126" s="19"/>
      <c r="M126" s="19"/>
      <c r="N126" s="19"/>
      <c r="O126" s="19"/>
    </row>
    <row r="127" spans="2:15" s="76" customFormat="1">
      <c r="B127" s="86"/>
      <c r="D127" s="81"/>
      <c r="E127" s="22"/>
      <c r="F127" s="18"/>
      <c r="G127" s="6"/>
      <c r="H127" s="19"/>
      <c r="I127" s="19"/>
      <c r="J127" s="19"/>
      <c r="K127" s="19"/>
      <c r="L127" s="19"/>
      <c r="M127" s="19"/>
      <c r="N127" s="19"/>
      <c r="O127" s="19"/>
    </row>
    <row r="128" spans="2:15" s="76" customFormat="1">
      <c r="B128" s="86"/>
      <c r="D128" s="81"/>
      <c r="E128" s="22"/>
      <c r="F128" s="18"/>
      <c r="G128" s="6"/>
      <c r="H128" s="19"/>
      <c r="I128" s="19"/>
      <c r="J128" s="19"/>
      <c r="K128" s="19"/>
      <c r="L128" s="19"/>
      <c r="M128" s="19"/>
      <c r="N128" s="19"/>
      <c r="O128" s="19"/>
    </row>
    <row r="129" spans="2:15" s="76" customFormat="1">
      <c r="B129" s="86"/>
      <c r="D129" s="81"/>
      <c r="E129" s="22"/>
      <c r="F129" s="18"/>
      <c r="G129" s="6"/>
      <c r="H129" s="19"/>
      <c r="I129" s="19"/>
      <c r="J129" s="19"/>
      <c r="K129" s="19"/>
      <c r="L129" s="19"/>
      <c r="M129" s="19"/>
      <c r="N129" s="19"/>
      <c r="O129" s="19"/>
    </row>
    <row r="130" spans="2:15" s="76" customFormat="1">
      <c r="B130" s="86"/>
      <c r="D130" s="81"/>
      <c r="E130" s="22"/>
      <c r="F130" s="18"/>
      <c r="G130" s="6"/>
      <c r="H130" s="19"/>
      <c r="I130" s="19"/>
      <c r="J130" s="19"/>
      <c r="K130" s="19"/>
      <c r="L130" s="19"/>
      <c r="M130" s="19"/>
      <c r="N130" s="19"/>
      <c r="O130" s="19"/>
    </row>
    <row r="131" spans="2:15" s="76" customFormat="1">
      <c r="B131" s="86"/>
      <c r="D131" s="81"/>
      <c r="E131" s="22"/>
      <c r="F131" s="18"/>
      <c r="G131" s="6"/>
      <c r="H131" s="19"/>
      <c r="I131" s="19"/>
      <c r="J131" s="19"/>
      <c r="K131" s="19"/>
      <c r="L131" s="19"/>
      <c r="M131" s="19"/>
      <c r="N131" s="19"/>
      <c r="O131" s="19"/>
    </row>
    <row r="132" spans="2:15" s="76" customFormat="1">
      <c r="B132" s="86"/>
      <c r="D132" s="81"/>
      <c r="E132" s="22"/>
      <c r="F132" s="18"/>
      <c r="G132" s="6"/>
      <c r="H132" s="19"/>
      <c r="I132" s="19"/>
      <c r="J132" s="19"/>
      <c r="K132" s="19"/>
      <c r="L132" s="19"/>
      <c r="M132" s="19"/>
      <c r="N132" s="19"/>
      <c r="O132" s="19"/>
    </row>
    <row r="133" spans="2:15" s="76" customFormat="1">
      <c r="B133" s="86"/>
      <c r="D133" s="81"/>
      <c r="E133" s="22"/>
      <c r="F133" s="18"/>
      <c r="G133" s="6"/>
      <c r="H133" s="19"/>
      <c r="I133" s="19"/>
      <c r="J133" s="19"/>
      <c r="K133" s="19"/>
      <c r="L133" s="19"/>
      <c r="M133" s="19"/>
      <c r="N133" s="19"/>
      <c r="O133" s="19"/>
    </row>
    <row r="134" spans="2:15" s="76" customFormat="1">
      <c r="B134" s="86"/>
      <c r="D134" s="81"/>
      <c r="E134" s="22"/>
      <c r="F134" s="18"/>
      <c r="G134" s="6"/>
      <c r="H134" s="19"/>
      <c r="I134" s="19"/>
      <c r="J134" s="19"/>
      <c r="K134" s="19"/>
      <c r="L134" s="19"/>
      <c r="M134" s="19"/>
      <c r="N134" s="19"/>
      <c r="O134" s="19"/>
    </row>
    <row r="135" spans="2:15" s="76" customFormat="1">
      <c r="B135" s="86"/>
      <c r="D135" s="81"/>
      <c r="E135" s="22"/>
      <c r="F135" s="18"/>
      <c r="G135" s="6"/>
      <c r="H135" s="19"/>
      <c r="I135" s="19"/>
      <c r="J135" s="19"/>
      <c r="K135" s="19"/>
      <c r="L135" s="19"/>
      <c r="M135" s="19"/>
      <c r="N135" s="19"/>
      <c r="O135" s="19"/>
    </row>
    <row r="136" spans="2:15" s="76" customFormat="1">
      <c r="B136" s="86"/>
      <c r="D136" s="81"/>
      <c r="E136" s="22"/>
      <c r="F136" s="18"/>
      <c r="G136" s="6"/>
      <c r="H136" s="19"/>
      <c r="I136" s="19"/>
      <c r="J136" s="19"/>
      <c r="K136" s="19"/>
      <c r="L136" s="19"/>
      <c r="M136" s="19"/>
      <c r="N136" s="19"/>
      <c r="O136" s="19"/>
    </row>
    <row r="137" spans="2:15" s="76" customFormat="1">
      <c r="B137" s="86"/>
      <c r="D137" s="81"/>
      <c r="E137" s="22"/>
      <c r="F137" s="18"/>
      <c r="G137" s="6"/>
      <c r="H137" s="19"/>
      <c r="I137" s="19"/>
      <c r="J137" s="19"/>
      <c r="K137" s="19"/>
      <c r="L137" s="19"/>
      <c r="M137" s="19"/>
      <c r="N137" s="19"/>
      <c r="O137" s="19"/>
    </row>
    <row r="138" spans="2:15" s="76" customFormat="1">
      <c r="B138" s="86"/>
      <c r="D138" s="81"/>
      <c r="E138" s="22"/>
      <c r="F138" s="18"/>
      <c r="G138" s="6"/>
      <c r="H138" s="19"/>
      <c r="I138" s="19"/>
      <c r="J138" s="19"/>
      <c r="K138" s="19"/>
      <c r="L138" s="19"/>
      <c r="M138" s="19"/>
      <c r="N138" s="19"/>
      <c r="O138" s="19"/>
    </row>
    <row r="139" spans="2:15" s="76" customFormat="1">
      <c r="B139" s="86"/>
      <c r="D139" s="81"/>
      <c r="E139" s="22"/>
      <c r="F139" s="18"/>
      <c r="G139" s="6"/>
      <c r="H139" s="19"/>
      <c r="I139" s="19"/>
      <c r="J139" s="19"/>
      <c r="K139" s="19"/>
      <c r="L139" s="19"/>
      <c r="M139" s="19"/>
      <c r="N139" s="19"/>
      <c r="O139" s="19"/>
    </row>
    <row r="140" spans="2:15" s="76" customFormat="1">
      <c r="B140" s="86"/>
      <c r="D140" s="81"/>
      <c r="E140" s="22"/>
      <c r="F140" s="18"/>
      <c r="G140" s="6"/>
      <c r="H140" s="19"/>
      <c r="I140" s="19"/>
      <c r="J140" s="19"/>
      <c r="K140" s="19"/>
      <c r="L140" s="19"/>
      <c r="M140" s="19"/>
      <c r="N140" s="19"/>
      <c r="O140" s="19"/>
    </row>
    <row r="141" spans="2:15" s="76" customFormat="1">
      <c r="B141" s="86"/>
      <c r="D141" s="81"/>
      <c r="E141" s="22"/>
      <c r="F141" s="18"/>
      <c r="G141" s="6"/>
      <c r="H141" s="19"/>
      <c r="I141" s="19"/>
      <c r="J141" s="19"/>
      <c r="K141" s="19"/>
      <c r="L141" s="19"/>
      <c r="M141" s="19"/>
      <c r="N141" s="19"/>
      <c r="O141" s="19"/>
    </row>
    <row r="142" spans="2:15" s="76" customFormat="1">
      <c r="B142" s="86"/>
      <c r="D142" s="81"/>
      <c r="E142" s="22"/>
      <c r="F142" s="18"/>
      <c r="G142" s="6"/>
      <c r="H142" s="19"/>
      <c r="I142" s="19"/>
      <c r="J142" s="19"/>
      <c r="K142" s="19"/>
      <c r="L142" s="19"/>
      <c r="M142" s="19"/>
      <c r="N142" s="19"/>
      <c r="O142" s="19"/>
    </row>
    <row r="143" spans="2:15" s="76" customFormat="1">
      <c r="B143" s="86"/>
      <c r="D143" s="81"/>
      <c r="E143" s="22"/>
      <c r="F143" s="18"/>
      <c r="G143" s="6"/>
      <c r="H143" s="19"/>
      <c r="I143" s="19"/>
      <c r="J143" s="19"/>
      <c r="K143" s="19"/>
      <c r="L143" s="19"/>
      <c r="M143" s="19"/>
      <c r="N143" s="19"/>
      <c r="O143" s="19"/>
    </row>
    <row r="144" spans="2:15" s="76" customFormat="1">
      <c r="B144" s="86"/>
      <c r="D144" s="81"/>
      <c r="E144" s="22"/>
      <c r="F144" s="18"/>
      <c r="G144" s="6"/>
      <c r="H144" s="19"/>
      <c r="I144" s="19"/>
      <c r="J144" s="19"/>
      <c r="K144" s="19"/>
      <c r="L144" s="19"/>
      <c r="M144" s="19"/>
      <c r="N144" s="19"/>
      <c r="O144" s="19"/>
    </row>
    <row r="145" spans="2:15" s="76" customFormat="1">
      <c r="B145" s="86"/>
      <c r="D145" s="81"/>
      <c r="E145" s="22"/>
      <c r="F145" s="18"/>
      <c r="G145" s="6"/>
      <c r="H145" s="19"/>
      <c r="I145" s="19"/>
      <c r="J145" s="19"/>
      <c r="K145" s="19"/>
      <c r="L145" s="19"/>
      <c r="M145" s="19"/>
      <c r="N145" s="19"/>
      <c r="O145" s="19"/>
    </row>
    <row r="146" spans="2:15" s="76" customFormat="1">
      <c r="B146" s="86"/>
      <c r="D146" s="81"/>
      <c r="E146" s="22"/>
      <c r="F146" s="18"/>
      <c r="G146" s="6"/>
      <c r="H146" s="19"/>
      <c r="I146" s="19"/>
      <c r="J146" s="19"/>
      <c r="K146" s="19"/>
      <c r="L146" s="19"/>
      <c r="M146" s="19"/>
      <c r="N146" s="19"/>
      <c r="O146" s="19"/>
    </row>
    <row r="147" spans="2:15" s="76" customFormat="1">
      <c r="B147" s="86"/>
      <c r="D147" s="81"/>
      <c r="E147" s="22"/>
      <c r="F147" s="18"/>
      <c r="G147" s="6"/>
      <c r="H147" s="19"/>
      <c r="I147" s="19"/>
      <c r="J147" s="19"/>
      <c r="K147" s="19"/>
      <c r="L147" s="19"/>
      <c r="M147" s="19"/>
      <c r="N147" s="19"/>
      <c r="O147" s="19"/>
    </row>
    <row r="148" spans="2:15" s="76" customFormat="1">
      <c r="B148" s="86"/>
      <c r="D148" s="81"/>
      <c r="E148" s="22"/>
      <c r="F148" s="18"/>
      <c r="G148" s="6"/>
      <c r="H148" s="19"/>
      <c r="I148" s="19"/>
      <c r="J148" s="19"/>
      <c r="K148" s="19"/>
      <c r="L148" s="19"/>
      <c r="M148" s="19"/>
      <c r="N148" s="19"/>
      <c r="O148" s="19"/>
    </row>
    <row r="149" spans="2:15" s="76" customFormat="1">
      <c r="B149" s="86"/>
      <c r="D149" s="81"/>
      <c r="E149" s="22"/>
      <c r="F149" s="18"/>
      <c r="G149" s="6"/>
      <c r="H149" s="19"/>
      <c r="I149" s="19"/>
      <c r="J149" s="19"/>
      <c r="K149" s="19"/>
      <c r="L149" s="19"/>
      <c r="M149" s="19"/>
      <c r="N149" s="19"/>
      <c r="O149" s="19"/>
    </row>
    <row r="150" spans="2:15" s="76" customFormat="1">
      <c r="B150" s="86"/>
      <c r="D150" s="81"/>
      <c r="E150" s="22"/>
      <c r="F150" s="18"/>
      <c r="G150" s="6"/>
      <c r="H150" s="19"/>
      <c r="I150" s="19"/>
      <c r="J150" s="19"/>
      <c r="K150" s="19"/>
      <c r="L150" s="19"/>
      <c r="M150" s="19"/>
      <c r="N150" s="19"/>
      <c r="O150" s="19"/>
    </row>
    <row r="151" spans="2:15" s="76" customFormat="1">
      <c r="B151" s="86"/>
      <c r="D151" s="81"/>
      <c r="E151" s="22"/>
      <c r="F151" s="18"/>
      <c r="G151" s="6"/>
      <c r="H151" s="19"/>
      <c r="I151" s="19"/>
      <c r="J151" s="19"/>
      <c r="K151" s="19"/>
      <c r="L151" s="19"/>
      <c r="M151" s="19"/>
      <c r="N151" s="19"/>
      <c r="O151" s="19"/>
    </row>
    <row r="152" spans="2:15" s="76" customFormat="1">
      <c r="B152" s="86"/>
      <c r="D152" s="81"/>
      <c r="E152" s="22"/>
      <c r="F152" s="18"/>
      <c r="G152" s="6"/>
      <c r="H152" s="19"/>
      <c r="I152" s="19"/>
      <c r="J152" s="19"/>
      <c r="K152" s="19"/>
      <c r="L152" s="19"/>
      <c r="M152" s="19"/>
      <c r="N152" s="19"/>
      <c r="O152" s="19"/>
    </row>
  </sheetData>
  <sheetProtection selectLockedCells="1" selectUnlockedCells="1"/>
  <mergeCells count="1">
    <mergeCell ref="A6:E6"/>
  </mergeCells>
  <conditionalFormatting sqref="D64">
    <cfRule type="expression" dxfId="15" priority="7" stopIfTrue="1">
      <formula>#REF!&lt;&gt;0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r:id="rId1"/>
  <headerFooter alignWithMargins="0">
    <oddFooter>&amp;L&amp;A&amp;RPágina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1"/>
  <sheetViews>
    <sheetView view="pageBreakPreview" topLeftCell="A76" zoomScale="85" zoomScaleNormal="100" zoomScaleSheetLayoutView="85" workbookViewId="0">
      <selection activeCell="D87" sqref="D87"/>
    </sheetView>
  </sheetViews>
  <sheetFormatPr defaultRowHeight="12.75"/>
  <cols>
    <col min="1" max="1" width="6.42578125" style="76" customWidth="1"/>
    <col min="2" max="2" width="9.28515625" style="56" customWidth="1"/>
    <col min="3" max="3" width="9.140625" style="76" customWidth="1"/>
    <col min="4" max="4" width="67.42578125" style="87" customWidth="1"/>
    <col min="5" max="5" width="8.140625" style="76" customWidth="1"/>
    <col min="6" max="6" width="9" style="81" customWidth="1"/>
    <col min="7" max="8" width="8.42578125" style="22" customWidth="1"/>
    <col min="9" max="9" width="12.5703125" style="23" customWidth="1"/>
    <col min="10" max="10" width="9.140625" style="5"/>
    <col min="11" max="11" width="9.140625" style="6"/>
    <col min="12" max="12" width="8.5703125" style="8" customWidth="1"/>
    <col min="13" max="13" width="30.7109375" style="8" customWidth="1"/>
    <col min="14" max="16384" width="9.140625" style="8"/>
  </cols>
  <sheetData>
    <row r="1" spans="1:11" s="292" customFormat="1">
      <c r="A1" s="286"/>
      <c r="B1" s="286"/>
      <c r="C1" s="286"/>
      <c r="D1" s="287"/>
      <c r="E1" s="288"/>
      <c r="F1" s="289"/>
      <c r="G1" s="290"/>
      <c r="H1" s="291"/>
    </row>
    <row r="2" spans="1:11" s="292" customFormat="1">
      <c r="A2" s="293" t="s">
        <v>165</v>
      </c>
      <c r="B2" s="294"/>
      <c r="C2" s="294"/>
      <c r="D2" s="295"/>
      <c r="E2" s="296"/>
      <c r="F2" s="297"/>
      <c r="G2" s="298"/>
      <c r="H2" s="299"/>
    </row>
    <row r="3" spans="1:11" s="292" customFormat="1">
      <c r="A3" s="293" t="s">
        <v>173</v>
      </c>
      <c r="B3" s="294"/>
      <c r="C3" s="294"/>
      <c r="D3" s="300"/>
      <c r="E3" s="296"/>
      <c r="F3" s="297"/>
      <c r="G3" s="298"/>
      <c r="H3" s="299"/>
    </row>
    <row r="4" spans="1:11" s="292" customFormat="1">
      <c r="A4" s="293" t="s">
        <v>166</v>
      </c>
      <c r="B4" s="294"/>
      <c r="C4" s="294"/>
      <c r="D4" s="300"/>
      <c r="E4" s="288"/>
      <c r="F4" s="297"/>
      <c r="G4" s="298"/>
      <c r="H4" s="299"/>
    </row>
    <row r="5" spans="1:11" s="292" customFormat="1">
      <c r="A5" s="398" t="str">
        <f>'Planilha salao multiplouso'!A5</f>
        <v>Intervençao  - Implantaçao e Modernizaçao de Infraestrutura Esportiva</v>
      </c>
      <c r="B5" s="301"/>
      <c r="C5" s="301"/>
      <c r="D5" s="300"/>
      <c r="E5" s="301"/>
      <c r="F5" s="297"/>
      <c r="G5" s="298"/>
      <c r="H5" s="299"/>
    </row>
    <row r="6" spans="1:11" s="292" customFormat="1">
      <c r="A6" s="319" t="s">
        <v>174</v>
      </c>
      <c r="B6" s="301"/>
      <c r="C6" s="301"/>
      <c r="D6" s="300"/>
      <c r="E6" s="301"/>
      <c r="F6" s="297"/>
      <c r="G6" s="298"/>
      <c r="H6" s="299"/>
    </row>
    <row r="7" spans="1:11" s="292" customFormat="1">
      <c r="A7" s="319" t="s">
        <v>354</v>
      </c>
      <c r="B7" s="301"/>
      <c r="C7" s="301"/>
      <c r="D7" s="300"/>
      <c r="E7" s="301"/>
      <c r="F7" s="297"/>
      <c r="G7" s="298"/>
      <c r="H7" s="299"/>
    </row>
    <row r="8" spans="1:11" s="292" customFormat="1" ht="15.75">
      <c r="A8" s="502" t="s">
        <v>39</v>
      </c>
      <c r="B8" s="502"/>
      <c r="C8" s="502"/>
      <c r="D8" s="502"/>
      <c r="E8" s="502"/>
      <c r="F8" s="502"/>
      <c r="G8" s="502"/>
      <c r="H8" s="502"/>
    </row>
    <row r="9" spans="1:11" s="318" customFormat="1">
      <c r="A9" s="314"/>
      <c r="B9" s="314"/>
      <c r="C9" s="314"/>
      <c r="D9" s="315"/>
      <c r="E9" s="314"/>
      <c r="F9" s="316"/>
      <c r="G9" s="317"/>
      <c r="H9" s="314"/>
    </row>
    <row r="10" spans="1:11" s="9" customFormat="1" ht="38.25">
      <c r="A10" s="88" t="s">
        <v>40</v>
      </c>
      <c r="B10" s="89" t="s">
        <v>41</v>
      </c>
      <c r="C10" s="88" t="s">
        <v>42</v>
      </c>
      <c r="D10" s="90" t="s">
        <v>43</v>
      </c>
      <c r="E10" s="88" t="s">
        <v>11</v>
      </c>
      <c r="F10" s="91" t="s">
        <v>1</v>
      </c>
      <c r="G10" s="88" t="s">
        <v>141</v>
      </c>
      <c r="H10" s="88" t="s">
        <v>142</v>
      </c>
      <c r="I10" s="88" t="s">
        <v>144</v>
      </c>
      <c r="K10" s="10"/>
    </row>
    <row r="11" spans="1:11">
      <c r="A11" s="27">
        <v>1</v>
      </c>
      <c r="B11" s="28"/>
      <c r="C11" s="27"/>
      <c r="D11" s="25" t="s">
        <v>3</v>
      </c>
      <c r="E11" s="29"/>
      <c r="F11" s="30"/>
      <c r="G11" s="31"/>
      <c r="H11" s="31"/>
      <c r="I11" s="32"/>
    </row>
    <row r="12" spans="1:11">
      <c r="A12" s="3" t="s">
        <v>4</v>
      </c>
      <c r="B12" s="33" t="str">
        <f>'[2]Plan Tron'!B11</f>
        <v>74209/001</v>
      </c>
      <c r="C12" s="279" t="str">
        <f>'[2]Plan Tron'!C11</f>
        <v>SINAPI</v>
      </c>
      <c r="D12" s="280" t="str">
        <f>UPPER('[2]Plan Tron'!D11)</f>
        <v>PLACA DE OBRA EM CHAPA DE ACO GALVANIZADO</v>
      </c>
      <c r="E12" s="279" t="str">
        <f>'[2]Plan Tron'!F11</f>
        <v>M²</v>
      </c>
      <c r="F12" s="4">
        <f>'[1]Quant Área Externa'!$D$8</f>
        <v>1</v>
      </c>
      <c r="G12" s="34">
        <f>'[2]Plan Tron'!J11</f>
        <v>320.83</v>
      </c>
      <c r="H12" s="34">
        <f t="shared" ref="H12:H20" si="0">G12*(1+$E$102)</f>
        <v>414.10574733531843</v>
      </c>
      <c r="I12" s="35">
        <f t="shared" ref="I12:I27" si="1">ROUND(H12*F12,2)</f>
        <v>414.11</v>
      </c>
    </row>
    <row r="13" spans="1:11" s="5" customFormat="1" ht="25.5">
      <c r="A13" s="3" t="s">
        <v>6</v>
      </c>
      <c r="B13" s="33" t="str">
        <f>'[2]Plan Tron'!B13</f>
        <v>93584</v>
      </c>
      <c r="C13" s="279" t="str">
        <f>'[2]Plan Tron'!C13</f>
        <v>SINAPI</v>
      </c>
      <c r="D13" s="280" t="str">
        <f>UPPER('[2]Plan Tron'!D13)</f>
        <v xml:space="preserve"> EXECUÇÃO DE DEPÓSITO EM CANTEIRO DE OBRA EM CHAPA DE MADEIRA COMPENSADA, NÃO INCLUSO MOBILIÁRIO. AF_04/2016</v>
      </c>
      <c r="E13" s="279" t="str">
        <f>'[2]Plan Tron'!F13</f>
        <v>M²</v>
      </c>
      <c r="F13" s="4">
        <f>'[1]Quant Área Externa'!$D$9</f>
        <v>12</v>
      </c>
      <c r="G13" s="34">
        <f>'[2]Plan Tron'!J13</f>
        <v>475.27</v>
      </c>
      <c r="H13" s="34">
        <f t="shared" si="0"/>
        <v>613.44649358244794</v>
      </c>
      <c r="I13" s="35">
        <f t="shared" si="1"/>
        <v>7361.36</v>
      </c>
      <c r="K13" s="6"/>
    </row>
    <row r="14" spans="1:11" s="5" customFormat="1" ht="38.25">
      <c r="A14" s="3" t="s">
        <v>7</v>
      </c>
      <c r="B14" s="33" t="str">
        <f>'[2]Plan Tron'!B14</f>
        <v>73658</v>
      </c>
      <c r="C14" s="279" t="str">
        <f>'[2]Plan Tron'!C14</f>
        <v>SINAPI</v>
      </c>
      <c r="D14" s="280" t="str">
        <f>UPPER('[2]Plan Tron'!D14)</f>
        <v>LIGAÇÃO DOMICILIAR DE ESGOTO DN 100MM, DA CASA ATÉ A CAIXA, COMPOSTO POR 10,0M TUBO DE PVC ESGOTO PREDIAL DN 100MM E CAIXA DE ALVENARIA COM TAMPA DE CONCRETO - FORNECIMENTO E INSTALAÇÃO</v>
      </c>
      <c r="E14" s="279" t="str">
        <f>'[2]Plan Tron'!F14</f>
        <v>UN.</v>
      </c>
      <c r="F14" s="4">
        <f>'[1]Quant Área Externa'!$D$10</f>
        <v>1</v>
      </c>
      <c r="G14" s="34">
        <f>'[2]Plan Tron'!J14</f>
        <v>528.29</v>
      </c>
      <c r="H14" s="34">
        <f t="shared" si="0"/>
        <v>681.88113723708932</v>
      </c>
      <c r="I14" s="35">
        <f t="shared" si="1"/>
        <v>681.88</v>
      </c>
      <c r="K14" s="6"/>
    </row>
    <row r="15" spans="1:11" s="5" customFormat="1" ht="25.5">
      <c r="A15" s="3" t="s">
        <v>8</v>
      </c>
      <c r="B15" s="33" t="str">
        <f>'[2]Plan Tron'!B15</f>
        <v>41598</v>
      </c>
      <c r="C15" s="279" t="str">
        <f>'[2]Plan Tron'!C15</f>
        <v>SINAPI</v>
      </c>
      <c r="D15" s="280" t="str">
        <f>UPPER('[2]Plan Tron'!D15)</f>
        <v>ENTRADA PROVISORIA DE ENERGIA ELETRICA AEREA TRIFASICA 40A EM POSTE MADEIRA</v>
      </c>
      <c r="E15" s="279" t="str">
        <f>'[2]Plan Tron'!F15</f>
        <v>UN.</v>
      </c>
      <c r="F15" s="4">
        <f>'[1]Quant Área Externa'!$D$11</f>
        <v>1</v>
      </c>
      <c r="G15" s="34">
        <f>'[2]Plan Tron'!J15</f>
        <v>1320.74</v>
      </c>
      <c r="H15" s="34">
        <f t="shared" si="0"/>
        <v>1704.7222040820636</v>
      </c>
      <c r="I15" s="35">
        <f t="shared" si="1"/>
        <v>1704.72</v>
      </c>
      <c r="K15" s="6"/>
    </row>
    <row r="16" spans="1:11" s="5" customFormat="1">
      <c r="A16" s="3" t="s">
        <v>9</v>
      </c>
      <c r="B16" s="33" t="str">
        <f>'[2]Plan Tron'!B16</f>
        <v>73948/016</v>
      </c>
      <c r="C16" s="279" t="str">
        <f>'[2]Plan Tron'!C16</f>
        <v>SINAPI</v>
      </c>
      <c r="D16" s="280" t="str">
        <f>UPPER('[2]Plan Tron'!D16)</f>
        <v xml:space="preserve">LIMPEZA MANUAL DO TERRENO (C/ RASPAGEM SUPERFICIAL) </v>
      </c>
      <c r="E16" s="279" t="str">
        <f>'[2]Plan Tron'!F16</f>
        <v>M²</v>
      </c>
      <c r="F16" s="4">
        <f>'[1]Quant Área Externa'!$D$12</f>
        <v>340.89</v>
      </c>
      <c r="G16" s="34">
        <f>'[2]Plan Tron'!J16</f>
        <v>4.13</v>
      </c>
      <c r="H16" s="34">
        <f t="shared" si="0"/>
        <v>5.3307257316799088</v>
      </c>
      <c r="I16" s="35">
        <f t="shared" si="1"/>
        <v>1817.19</v>
      </c>
      <c r="K16" s="6"/>
    </row>
    <row r="17" spans="1:11" ht="25.5">
      <c r="A17" s="3" t="s">
        <v>77</v>
      </c>
      <c r="B17" s="33" t="str">
        <f>'[2]Plan Tron'!B17</f>
        <v>74220/001</v>
      </c>
      <c r="C17" s="279" t="str">
        <f>'[2]Plan Tron'!C17</f>
        <v>SINAPI</v>
      </c>
      <c r="D17" s="280" t="str">
        <f>UPPER('[2]Plan Tron'!D17)</f>
        <v>TAPUME DE CHAPA DE MADEIRA COMPENSADA (6MM) - PINTURA A CAL- APROVEITAMENTO 2 X</v>
      </c>
      <c r="E17" s="279" t="str">
        <f>'[2]Plan Tron'!F17</f>
        <v>M²</v>
      </c>
      <c r="F17" s="4">
        <f>'[1]Quant Área Externa'!$D$13</f>
        <v>194</v>
      </c>
      <c r="G17" s="34">
        <f>'[2]Plan Tron'!J17</f>
        <v>52.99</v>
      </c>
      <c r="H17" s="34">
        <f t="shared" si="0"/>
        <v>68.395921675960864</v>
      </c>
      <c r="I17" s="35">
        <f t="shared" si="1"/>
        <v>13268.81</v>
      </c>
    </row>
    <row r="18" spans="1:11" s="5" customFormat="1" ht="25.5">
      <c r="A18" s="3" t="s">
        <v>78</v>
      </c>
      <c r="B18" s="33" t="str">
        <f>'[2]Plan Tron'!B18</f>
        <v>04.09.140</v>
      </c>
      <c r="C18" s="279" t="str">
        <f>'[2]Plan Tron'!C18</f>
        <v>CPOS</v>
      </c>
      <c r="D18" s="280" t="str">
        <f>UPPER('[2]Plan Tron'!D18)</f>
        <v>RETIRADA DE POSTE OU SISTEMA DE SUSTENTAÇÃO PARA ALAMBRADO OU FECHAMENTO</v>
      </c>
      <c r="E18" s="279" t="str">
        <f>'[2]Plan Tron'!F18</f>
        <v>UN.</v>
      </c>
      <c r="F18" s="4">
        <f>'[1]Quant Área Externa'!$D$14</f>
        <v>19</v>
      </c>
      <c r="G18" s="34">
        <f>'[2]Plan Tron'!J18</f>
        <v>15.85</v>
      </c>
      <c r="H18" s="34">
        <f t="shared" si="0"/>
        <v>20.458112069522169</v>
      </c>
      <c r="I18" s="35">
        <f>ROUND(H18*F18,2)</f>
        <v>388.7</v>
      </c>
      <c r="K18" s="6"/>
    </row>
    <row r="19" spans="1:11" s="5" customFormat="1">
      <c r="A19" s="3" t="s">
        <v>79</v>
      </c>
      <c r="B19" s="33" t="str">
        <f>'[2]Plan Tron'!B19</f>
        <v>04.09.160</v>
      </c>
      <c r="C19" s="279" t="str">
        <f>'[2]Plan Tron'!C19</f>
        <v>CPOS</v>
      </c>
      <c r="D19" s="280" t="str">
        <f>UPPER('[2]Plan Tron'!D19)</f>
        <v>RETIRADA DE ENTELAMENTO METÁLICO EM GERAL</v>
      </c>
      <c r="E19" s="279" t="str">
        <f>'[2]Plan Tron'!F19</f>
        <v>M²</v>
      </c>
      <c r="F19" s="4">
        <f>'[1]Quant Área Externa'!$D$15</f>
        <v>84.960000000000008</v>
      </c>
      <c r="G19" s="34">
        <f>'[2]Plan Tron'!J19</f>
        <v>2.57</v>
      </c>
      <c r="H19" s="34">
        <f t="shared" si="0"/>
        <v>3.3171828402947616</v>
      </c>
      <c r="I19" s="35">
        <f>ROUND(H19*F19,2)</f>
        <v>281.83</v>
      </c>
      <c r="K19" s="6"/>
    </row>
    <row r="20" spans="1:11" s="5" customFormat="1">
      <c r="A20" s="3" t="s">
        <v>80</v>
      </c>
      <c r="B20" s="33" t="str">
        <f>'[2]Plan Tron'!B20</f>
        <v>88036</v>
      </c>
      <c r="C20" s="279" t="str">
        <f>'[2]Plan Tron'!C20</f>
        <v>SINAPI</v>
      </c>
      <c r="D20" s="280" t="str">
        <f>UPPER('[2]Plan Tron'!D20)</f>
        <v>TRANSPORTE HORIZONTAL, MASSA/GRANEL, JERICA 90L, 30M. AF_06/2014</v>
      </c>
      <c r="E20" s="279" t="str">
        <f>'[2]Plan Tron'!F20</f>
        <v>M³</v>
      </c>
      <c r="F20" s="4">
        <f>'[1]Quant Área Externa'!$D$16</f>
        <v>39.202349999999996</v>
      </c>
      <c r="G20" s="34">
        <f>'[2]Plan Tron'!J20</f>
        <v>28.69</v>
      </c>
      <c r="H20" s="34">
        <f t="shared" si="0"/>
        <v>37.031118944769148</v>
      </c>
      <c r="I20" s="35">
        <f>ROUND(H20*F20,2)</f>
        <v>1451.71</v>
      </c>
      <c r="K20" s="6"/>
    </row>
    <row r="21" spans="1:11" s="5" customFormat="1">
      <c r="A21" s="20"/>
      <c r="B21" s="36"/>
      <c r="C21" s="20"/>
      <c r="D21" s="16" t="s">
        <v>44</v>
      </c>
      <c r="E21" s="17">
        <f>A11</f>
        <v>1</v>
      </c>
      <c r="F21" s="4"/>
      <c r="G21" s="37"/>
      <c r="H21" s="37"/>
      <c r="I21" s="38">
        <f>SUM(I12:I20)</f>
        <v>27370.31</v>
      </c>
      <c r="K21" s="15"/>
    </row>
    <row r="22" spans="1:11" s="5" customFormat="1">
      <c r="A22" s="21"/>
      <c r="B22" s="82"/>
      <c r="C22" s="21"/>
      <c r="D22" s="83"/>
      <c r="E22" s="21"/>
      <c r="F22" s="7"/>
      <c r="G22" s="39"/>
      <c r="H22" s="39"/>
      <c r="I22" s="40"/>
      <c r="K22" s="15"/>
    </row>
    <row r="23" spans="1:11" s="5" customFormat="1">
      <c r="A23" s="14">
        <v>2</v>
      </c>
      <c r="B23" s="43"/>
      <c r="C23" s="281"/>
      <c r="D23" s="282" t="str">
        <f>UPPER('[2]Plan Tron'!D23)</f>
        <v>MOVIMENTO DE TERRA</v>
      </c>
      <c r="E23" s="281"/>
      <c r="F23" s="283"/>
      <c r="G23" s="44"/>
      <c r="H23" s="44"/>
      <c r="I23" s="45"/>
      <c r="K23" s="15"/>
    </row>
    <row r="24" spans="1:11" s="5" customFormat="1" ht="38.25">
      <c r="A24" s="3" t="s">
        <v>12</v>
      </c>
      <c r="B24" s="33" t="str">
        <f>'[2]Plan Tron'!B24</f>
        <v>74151/001</v>
      </c>
      <c r="C24" s="279" t="str">
        <f>'[2]Plan Tron'!C24</f>
        <v>SINAPI</v>
      </c>
      <c r="D24" s="280" t="str">
        <f>UPPER('[2]Plan Tron'!D24)</f>
        <v>ESCAVACAO E CARGA MATERIAL 1A CATEGORIA, UTILIZANDO TRATOR DE ESTEIRAS DE 110 A 160HP COM LAMINA, PESO OPERACIONAL * 13T  E PA CARREGADEIRA COM 170 HP.</v>
      </c>
      <c r="E24" s="279" t="str">
        <f>'[2]Plan Tron'!F24</f>
        <v>M³</v>
      </c>
      <c r="F24" s="4">
        <f>'[1]Quant Área Externa'!$D$20</f>
        <v>63.459999999999994</v>
      </c>
      <c r="G24" s="34">
        <f>'[2]Plan Tron'!J24</f>
        <v>3.37</v>
      </c>
      <c r="H24" s="34">
        <f>G24*(1+$E$102)</f>
        <v>4.3497689384409908</v>
      </c>
      <c r="I24" s="35">
        <f t="shared" si="1"/>
        <v>276.04000000000002</v>
      </c>
      <c r="K24" s="6"/>
    </row>
    <row r="25" spans="1:11" s="5" customFormat="1" ht="25.5">
      <c r="A25" s="3" t="s">
        <v>175</v>
      </c>
      <c r="B25" s="33" t="str">
        <f>'[2]Plan Tron'!B26</f>
        <v xml:space="preserve">74005/002 </v>
      </c>
      <c r="C25" s="279" t="str">
        <f>'[2]Plan Tron'!C26</f>
        <v>SINAPI</v>
      </c>
      <c r="D25" s="280" t="str">
        <f>UPPER('[2]Plan Tron'!D26)</f>
        <v>COMPACTACAO MECANICA C/ CONTROLE DO GC&gt;=100% DO PN (AREAS) (C/MONIVELADORA 140 HP E ROLO COMPRESSOR VIBRATORIO 80 HP)</v>
      </c>
      <c r="E25" s="279" t="str">
        <f>'[2]Plan Tron'!F26</f>
        <v>M³</v>
      </c>
      <c r="F25" s="4">
        <f>'[1]Quant Área Externa'!$D$22</f>
        <v>30.400000000000002</v>
      </c>
      <c r="G25" s="34">
        <f>'[2]Plan Tron'!J26</f>
        <v>4.83</v>
      </c>
      <c r="H25" s="34">
        <f>G25*(1+$E$102)</f>
        <v>6.2342385675578598</v>
      </c>
      <c r="I25" s="35">
        <f>ROUND(H25*F25,2)</f>
        <v>189.52</v>
      </c>
      <c r="K25" s="6"/>
    </row>
    <row r="26" spans="1:11" s="5" customFormat="1" ht="25.5">
      <c r="A26" s="3" t="s">
        <v>13</v>
      </c>
      <c r="B26" s="33" t="str">
        <f>'[2]Plan Tron'!B27</f>
        <v>74010/001</v>
      </c>
      <c r="C26" s="279" t="str">
        <f>'[2]Plan Tron'!C27</f>
        <v>SINAPI</v>
      </c>
      <c r="D26" s="280" t="str">
        <f>UPPER('[2]Plan Tron'!D27)</f>
        <v>CARGA E DESCARGA MECANICA DE SOLO UTILIZANDO CAMINHAO BASCULANTE 5,0M3 /11T E PA CARREGADEIRA SOBRE PNEUS * 105 HP * CAP. 1,72M3.</v>
      </c>
      <c r="E26" s="279" t="str">
        <f>'[2]Plan Tron'!F27</f>
        <v>M³</v>
      </c>
      <c r="F26" s="4">
        <f>'[1]Quant Área Externa'!$D$23</f>
        <v>44.630999999999986</v>
      </c>
      <c r="G26" s="34">
        <f>'[2]Plan Tron'!J27</f>
        <v>1.58</v>
      </c>
      <c r="H26" s="34">
        <f>G26*(1+$E$102)</f>
        <v>2.0393575438388032</v>
      </c>
      <c r="I26" s="35">
        <f t="shared" si="1"/>
        <v>91.02</v>
      </c>
      <c r="K26" s="6"/>
    </row>
    <row r="27" spans="1:11" s="5" customFormat="1" ht="25.5">
      <c r="A27" s="3" t="s">
        <v>14</v>
      </c>
      <c r="B27" s="33">
        <f>'[2]Plan Tron'!B28</f>
        <v>73370</v>
      </c>
      <c r="C27" s="279" t="str">
        <f>'[2]Plan Tron'!C28</f>
        <v>SINAPI</v>
      </c>
      <c r="D27" s="280" t="str">
        <f>UPPER('[2]Plan Tron'!D28)</f>
        <v>TRANSPORTE DE ENTULHO COM CAMINHÃO BASCULANTE 6 M3, RODOVIA A, DMT 0,5 A 1,0 KM PAVIMENTAD</v>
      </c>
      <c r="E27" s="279" t="str">
        <f>'[2]Plan Tron'!F28</f>
        <v>T/KM</v>
      </c>
      <c r="F27" s="4">
        <f>'[1]Quant Área Externa'!$D$24</f>
        <v>981.88199999999972</v>
      </c>
      <c r="G27" s="34">
        <f>'[2]Plan Tron'!J28</f>
        <v>1.1399999999999999</v>
      </c>
      <c r="H27" s="34">
        <f>G27*(1+$E$102)</f>
        <v>1.4714351898583766</v>
      </c>
      <c r="I27" s="35">
        <f t="shared" si="1"/>
        <v>1444.78</v>
      </c>
      <c r="K27" s="6"/>
    </row>
    <row r="28" spans="1:11" s="5" customFormat="1">
      <c r="A28" s="20"/>
      <c r="B28" s="36"/>
      <c r="C28" s="20"/>
      <c r="D28" s="16" t="s">
        <v>44</v>
      </c>
      <c r="E28" s="17">
        <f>A23</f>
        <v>2</v>
      </c>
      <c r="F28" s="4"/>
      <c r="G28" s="37"/>
      <c r="H28" s="37"/>
      <c r="I28" s="38">
        <f>SUM(I24:I27)</f>
        <v>2001.3600000000001</v>
      </c>
      <c r="K28" s="15"/>
    </row>
    <row r="29" spans="1:11" s="5" customFormat="1">
      <c r="A29" s="21"/>
      <c r="B29" s="82"/>
      <c r="C29" s="21"/>
      <c r="D29" s="83"/>
      <c r="E29" s="21"/>
      <c r="F29" s="7"/>
      <c r="G29" s="39"/>
      <c r="H29" s="39"/>
      <c r="I29" s="40"/>
      <c r="K29" s="15"/>
    </row>
    <row r="30" spans="1:11" s="12" customFormat="1">
      <c r="A30" s="14">
        <v>3</v>
      </c>
      <c r="B30" s="43"/>
      <c r="C30" s="281"/>
      <c r="D30" s="282" t="str">
        <f>UPPER('[2]Plan Tron'!D83)</f>
        <v>INSTALAÇÕES HIDRAULICAS</v>
      </c>
      <c r="E30" s="281"/>
      <c r="F30" s="283"/>
      <c r="G30" s="44"/>
      <c r="H30" s="44"/>
      <c r="I30" s="45"/>
      <c r="J30" s="5"/>
      <c r="K30" s="264"/>
    </row>
    <row r="31" spans="1:11" s="485" customFormat="1">
      <c r="A31" s="11" t="s">
        <v>19</v>
      </c>
      <c r="B31" s="46"/>
      <c r="C31" s="284"/>
      <c r="D31" s="285" t="str">
        <f>'[2]Plan Tron'!D84</f>
        <v>REDE DE ESGOTO SANITÁRIO</v>
      </c>
      <c r="E31" s="284"/>
      <c r="F31" s="263"/>
      <c r="G31" s="47"/>
      <c r="H31" s="47"/>
      <c r="I31" s="48"/>
      <c r="K31" s="13"/>
    </row>
    <row r="32" spans="1:11" s="12" customFormat="1" ht="25.5">
      <c r="A32" s="3" t="s">
        <v>331</v>
      </c>
      <c r="B32" s="473" t="str">
        <f>'[2]Plan Tron'!B89</f>
        <v>74051/002</v>
      </c>
      <c r="C32" s="474" t="str">
        <f>'[2]Plan Tron'!C89</f>
        <v>SINAPI</v>
      </c>
      <c r="D32" s="475" t="str">
        <f>UPPER('[2]Plan Tron'!D89)</f>
        <v>CAIXA DE GORDURA SIMPLES EM CONCRETO PRE-MOLDADO DN 40MM COM TAMPA - FORNECIMENTO E INSTALACAO</v>
      </c>
      <c r="E32" s="474" t="str">
        <f>'[2]Plan Tron'!F89</f>
        <v>UN.</v>
      </c>
      <c r="F32" s="476">
        <v>1</v>
      </c>
      <c r="G32" s="477">
        <f>'[2]Plan Tron'!J89</f>
        <v>136.97999999999999</v>
      </c>
      <c r="H32" s="477">
        <f>G32*(1+$E$102)</f>
        <v>176.80455465508811</v>
      </c>
      <c r="I32" s="478">
        <f>ROUND(H32*F32,2)</f>
        <v>176.8</v>
      </c>
      <c r="J32" s="5"/>
      <c r="K32" s="264"/>
    </row>
    <row r="33" spans="1:11" s="12" customFormat="1" ht="38.25">
      <c r="A33" s="3" t="s">
        <v>332</v>
      </c>
      <c r="B33" s="473" t="str">
        <f>'[2]Plan Tron'!B90</f>
        <v xml:space="preserve">89708 </v>
      </c>
      <c r="C33" s="474" t="str">
        <f>'[2]Plan Tron'!C90</f>
        <v>SINAPI</v>
      </c>
      <c r="D33" s="475" t="str">
        <f>UPPER('[2]Plan Tron'!D90)</f>
        <v>CAIXA SIFONADA, PVC, DN 150 X 185 X 75 MM, JUNTA ELÁSTICA, FORNECIDA E INSTALADA EM RAMAL DE DESCARGA OU EM RAMAL DE ESGOTO SANITÁRIO. AF_12/2014_P</v>
      </c>
      <c r="E33" s="474" t="str">
        <f>'[2]Plan Tron'!F90</f>
        <v>UN.</v>
      </c>
      <c r="F33" s="476">
        <v>6</v>
      </c>
      <c r="G33" s="477">
        <f>'[2]Plan Tron'!J90</f>
        <v>51</v>
      </c>
      <c r="H33" s="477">
        <f>G33*(1+$E$102)</f>
        <v>65.827363756822123</v>
      </c>
      <c r="I33" s="478">
        <f>ROUND(H33*F33,2)</f>
        <v>394.96</v>
      </c>
      <c r="J33" s="5"/>
      <c r="K33" s="264"/>
    </row>
    <row r="34" spans="1:11" s="12" customFormat="1" ht="38.25">
      <c r="A34" s="3" t="s">
        <v>333</v>
      </c>
      <c r="B34" s="473" t="str">
        <f>'[2]Plan Tron'!B94</f>
        <v>90709</v>
      </c>
      <c r="C34" s="474" t="str">
        <f>'[2]Plan Tron'!C94</f>
        <v>SINAPI</v>
      </c>
      <c r="D34" s="475" t="str">
        <f>UPPER('[2]Plan Tron'!D94)</f>
        <v>TUBO DE PVC PARA REDE COLETORA DE ESGOTO DE PAREDE MACIÇA, DN 100 MM, JUNTA ELÁSTICA, INSTALADO EM LOCAL COM NÍVEL ALTO DE INTERFERÊNCIAS - FORNECIMENTO E ASSENTAMENTO. AF_06/2015</v>
      </c>
      <c r="E34" s="474" t="str">
        <f>'[2]Plan Tron'!F94</f>
        <v>M</v>
      </c>
      <c r="F34" s="476">
        <v>37.21</v>
      </c>
      <c r="G34" s="477">
        <f>'[2]Plan Tron'!J94</f>
        <v>20.18</v>
      </c>
      <c r="H34" s="477">
        <f>G34*(1+$E$102)</f>
        <v>26.046984325738634</v>
      </c>
      <c r="I34" s="478">
        <f>ROUND(H34*F34,2)</f>
        <v>969.21</v>
      </c>
      <c r="J34" s="5"/>
      <c r="K34" s="264"/>
    </row>
    <row r="35" spans="1:11" s="320" customFormat="1">
      <c r="A35" s="11" t="s">
        <v>19</v>
      </c>
      <c r="B35" s="46"/>
      <c r="C35" s="284"/>
      <c r="D35" s="285" t="str">
        <f>UPPER('[2]Plan Tron'!D111)</f>
        <v xml:space="preserve">REDE DE ÁGUAS PLUVIAIS </v>
      </c>
      <c r="E35" s="284"/>
      <c r="F35" s="263"/>
      <c r="G35" s="47"/>
      <c r="H35" s="47"/>
      <c r="I35" s="48"/>
      <c r="K35" s="321"/>
    </row>
    <row r="36" spans="1:11" s="5" customFormat="1">
      <c r="A36" s="3" t="s">
        <v>331</v>
      </c>
      <c r="B36" s="474" t="str">
        <f>UPPER('[2]Plan Tron'!B115)</f>
        <v>08.11.052</v>
      </c>
      <c r="C36" s="474" t="str">
        <f>UPPER('[2]Plan Tron'!C115)</f>
        <v>FDE</v>
      </c>
      <c r="D36" s="475" t="str">
        <f>UPPER('[2]Plan Tron'!D115)</f>
        <v>TUBO DE PVC "R" PARA AGUAS PLUVIAIS 75MM - INCL. CONEXOES</v>
      </c>
      <c r="E36" s="474" t="str">
        <f>'[2]Plan Tron'!F115</f>
        <v>M</v>
      </c>
      <c r="F36" s="476">
        <v>15</v>
      </c>
      <c r="G36" s="477">
        <f>'[2]Plan Tron'!J115</f>
        <v>39.601385999999998</v>
      </c>
      <c r="H36" s="477">
        <f t="shared" ref="H36:H42" si="2">G36*(1+$E$102)</f>
        <v>51.114800813653389</v>
      </c>
      <c r="I36" s="478">
        <f t="shared" ref="I36:I42" si="3">ROUND(H36*F36,2)</f>
        <v>766.72</v>
      </c>
      <c r="K36" s="6"/>
    </row>
    <row r="37" spans="1:11" s="5" customFormat="1" ht="25.5">
      <c r="A37" s="3" t="s">
        <v>332</v>
      </c>
      <c r="B37" s="474" t="str">
        <f>UPPER('[2]Plan Tron'!B116)</f>
        <v>89512</v>
      </c>
      <c r="C37" s="474" t="str">
        <f>UPPER('[2]Plan Tron'!C116)</f>
        <v>SINAPI</v>
      </c>
      <c r="D37" s="475" t="str">
        <f>UPPER('[2]Plan Tron'!D116)</f>
        <v>TUBO PVC, SÉRIE R, ÁGUA PLUVIAL, DN 100 MM, FORNECIDO E INSTALADO EM RAMAL DE ENCAMINHAMENTO. AF_12/2014</v>
      </c>
      <c r="E37" s="474" t="str">
        <f>'[2]Plan Tron'!F116</f>
        <v>M</v>
      </c>
      <c r="F37" s="476">
        <f>150+56</f>
        <v>206</v>
      </c>
      <c r="G37" s="477">
        <f>'[2]Plan Tron'!J116</f>
        <v>34.25</v>
      </c>
      <c r="H37" s="477">
        <f t="shared" si="2"/>
        <v>44.20759232688544</v>
      </c>
      <c r="I37" s="478">
        <f t="shared" si="3"/>
        <v>9106.76</v>
      </c>
      <c r="K37" s="6"/>
    </row>
    <row r="38" spans="1:11" s="5" customFormat="1">
      <c r="A38" s="3" t="s">
        <v>333</v>
      </c>
      <c r="B38" s="474" t="str">
        <f>UPPER('[2]Plan Tron'!B118)</f>
        <v>16.05.031</v>
      </c>
      <c r="C38" s="474" t="str">
        <f>UPPER('[2]Plan Tron'!C118)</f>
        <v>FDE</v>
      </c>
      <c r="D38" s="475" t="str">
        <f>UPPER('[2]Plan Tron'!D118)</f>
        <v>CANALETA DE AGUAS PLUVIAIS EM CONCRETO (20CM)</v>
      </c>
      <c r="E38" s="474" t="str">
        <f>'[2]Plan Tron'!F118</f>
        <v>M</v>
      </c>
      <c r="F38" s="476">
        <v>5</v>
      </c>
      <c r="G38" s="477">
        <f>'[2]Plan Tron'!J118</f>
        <v>98.869913999999994</v>
      </c>
      <c r="H38" s="477">
        <f t="shared" si="2"/>
        <v>127.61462340164155</v>
      </c>
      <c r="I38" s="478">
        <f t="shared" si="3"/>
        <v>638.07000000000005</v>
      </c>
      <c r="K38" s="6"/>
    </row>
    <row r="39" spans="1:11" s="5" customFormat="1">
      <c r="A39" s="3" t="s">
        <v>384</v>
      </c>
      <c r="B39" s="474" t="str">
        <f>UPPER('[2]Plan Tron'!B119)</f>
        <v>16.05.043</v>
      </c>
      <c r="C39" s="474" t="str">
        <f>UPPER('[2]Plan Tron'!C119)</f>
        <v>FDE</v>
      </c>
      <c r="D39" s="475" t="str">
        <f>UPPER('[2]Plan Tron'!D119)</f>
        <v>TC-06 TAMPA EM GRELHA DE FERRO GALVANIZADO P/ CANALETA (20CM)</v>
      </c>
      <c r="E39" s="474" t="str">
        <f>'[2]Plan Tron'!F119</f>
        <v>M</v>
      </c>
      <c r="F39" s="476">
        <v>5</v>
      </c>
      <c r="G39" s="477">
        <f>'[2]Plan Tron'!J119</f>
        <v>342.00302399999998</v>
      </c>
      <c r="H39" s="477">
        <f t="shared" si="2"/>
        <v>441.43446013296403</v>
      </c>
      <c r="I39" s="478">
        <f t="shared" si="3"/>
        <v>2207.17</v>
      </c>
      <c r="K39" s="6"/>
    </row>
    <row r="40" spans="1:11" s="5" customFormat="1">
      <c r="A40" s="3" t="s">
        <v>387</v>
      </c>
      <c r="B40" s="474" t="str">
        <f>UPPER('[2]Plan Tron'!B120)</f>
        <v>01.08.051</v>
      </c>
      <c r="C40" s="474" t="str">
        <f>UPPER('[2]Plan Tron'!C120)</f>
        <v>FDE</v>
      </c>
      <c r="D40" s="475" t="str">
        <f>UPPER('[2]Plan Tron'!D120)</f>
        <v>CAIXA DE LIGACAO OU INSPECAO - ALVENARIA DE 1 TIJOLO REVESTIDA</v>
      </c>
      <c r="E40" s="474" t="str">
        <f>'[2]Plan Tron'!F120</f>
        <v>M²</v>
      </c>
      <c r="F40" s="476"/>
      <c r="G40" s="477">
        <f>'[2]Plan Tron'!J120</f>
        <v>235.35200699999999</v>
      </c>
      <c r="H40" s="477">
        <f t="shared" si="2"/>
        <v>303.77651324876757</v>
      </c>
      <c r="I40" s="478">
        <f t="shared" si="3"/>
        <v>0</v>
      </c>
      <c r="K40" s="6"/>
    </row>
    <row r="41" spans="1:11" s="5" customFormat="1">
      <c r="A41" s="3" t="s">
        <v>386</v>
      </c>
      <c r="B41" s="474" t="str">
        <f>UPPER('[2]Plan Tron'!B121)</f>
        <v>09.06.026</v>
      </c>
      <c r="C41" s="474" t="str">
        <f>UPPER('[2]Plan Tron'!C121)</f>
        <v>FDE</v>
      </c>
      <c r="D41" s="475" t="str">
        <f>UPPER('[2]Plan Tron'!D121)</f>
        <v>CAIXA DE PASSAGEM EM ALVENARIA DE 0,60X0,60X0,60 M</v>
      </c>
      <c r="E41" s="474" t="str">
        <f>'[2]Plan Tron'!F121</f>
        <v>UN.</v>
      </c>
      <c r="F41" s="476">
        <v>7</v>
      </c>
      <c r="G41" s="477">
        <f>'[2]Plan Tron'!J121</f>
        <v>290.26958399999995</v>
      </c>
      <c r="H41" s="477">
        <f t="shared" si="2"/>
        <v>374.66042144136139</v>
      </c>
      <c r="I41" s="478">
        <f t="shared" si="3"/>
        <v>2622.62</v>
      </c>
      <c r="K41" s="6"/>
    </row>
    <row r="42" spans="1:11" s="5" customFormat="1">
      <c r="A42" s="3" t="s">
        <v>385</v>
      </c>
      <c r="B42" s="474" t="str">
        <f>UPPER('[2]Plan Tron'!B122)</f>
        <v>09.06.025</v>
      </c>
      <c r="C42" s="474" t="str">
        <f>UPPER('[2]Plan Tron'!C122)</f>
        <v>FDE</v>
      </c>
      <c r="D42" s="475" t="str">
        <f>UPPER('[2]Plan Tron'!D122)</f>
        <v>CAIXA DE PASSAGEM EM ALVENARIA DE 0,40X0,40X0,40 M</v>
      </c>
      <c r="E42" s="474" t="str">
        <f>'[2]Plan Tron'!F122</f>
        <v>UN.</v>
      </c>
      <c r="F42" s="476">
        <v>6</v>
      </c>
      <c r="G42" s="477">
        <f>'[2]Plan Tron'!J122</f>
        <v>137.304486</v>
      </c>
      <c r="H42" s="477">
        <f t="shared" si="2"/>
        <v>177.22337932089195</v>
      </c>
      <c r="I42" s="478">
        <f t="shared" si="3"/>
        <v>1063.3399999999999</v>
      </c>
      <c r="K42" s="6"/>
    </row>
    <row r="43" spans="1:11" s="5" customFormat="1">
      <c r="A43" s="20"/>
      <c r="B43" s="36"/>
      <c r="C43" s="20"/>
      <c r="D43" s="16" t="s">
        <v>44</v>
      </c>
      <c r="E43" s="17">
        <f>A30</f>
        <v>3</v>
      </c>
      <c r="F43" s="4"/>
      <c r="G43" s="37"/>
      <c r="H43" s="37"/>
      <c r="I43" s="38">
        <f>SUM(I32:I42)</f>
        <v>17945.650000000001</v>
      </c>
      <c r="K43" s="15"/>
    </row>
    <row r="44" spans="1:11" s="5" customFormat="1">
      <c r="A44" s="21"/>
      <c r="B44" s="82"/>
      <c r="C44" s="21"/>
      <c r="D44" s="83"/>
      <c r="E44" s="21"/>
      <c r="F44" s="7"/>
      <c r="G44" s="39"/>
      <c r="H44" s="39"/>
      <c r="I44" s="40"/>
      <c r="K44" s="15"/>
    </row>
    <row r="45" spans="1:11" s="5" customFormat="1">
      <c r="A45" s="14">
        <v>4</v>
      </c>
      <c r="B45" s="43"/>
      <c r="C45" s="281"/>
      <c r="D45" s="282" t="str">
        <f>UPPER('[2]Plan Tron'!D180)</f>
        <v>INSTALAÇÕES ELÉTRICAS</v>
      </c>
      <c r="E45" s="281"/>
      <c r="F45" s="283"/>
      <c r="G45" s="44"/>
      <c r="H45" s="44"/>
      <c r="I45" s="45"/>
      <c r="K45" s="15"/>
    </row>
    <row r="46" spans="1:11" s="320" customFormat="1">
      <c r="A46" s="11" t="s">
        <v>22</v>
      </c>
      <c r="B46" s="46"/>
      <c r="C46" s="284"/>
      <c r="D46" s="285" t="str">
        <f>UPPER('[2]Plan Tron'!D181)</f>
        <v>SISTEMA DE ILUMINAÇÃO E ENERGIA</v>
      </c>
      <c r="E46" s="284"/>
      <c r="F46" s="263"/>
      <c r="G46" s="47"/>
      <c r="H46" s="47"/>
      <c r="I46" s="48"/>
      <c r="K46" s="325"/>
    </row>
    <row r="47" spans="1:11" s="322" customFormat="1">
      <c r="A47" s="3" t="s">
        <v>179</v>
      </c>
      <c r="B47" s="33">
        <f>'[2]Plan Tron'!B182</f>
        <v>72251</v>
      </c>
      <c r="C47" s="279" t="str">
        <f>'[2]Plan Tron'!C182</f>
        <v>SINAPI</v>
      </c>
      <c r="D47" s="280" t="str">
        <f>UPPER('[2]Plan Tron'!D182)</f>
        <v>CABO DE COBRE NU 16 MM2</v>
      </c>
      <c r="E47" s="279" t="str">
        <f>'[2]Plan Tron'!F182</f>
        <v>M</v>
      </c>
      <c r="F47" s="4">
        <v>15</v>
      </c>
      <c r="G47" s="34">
        <f>'[2]Plan Tron'!J182</f>
        <v>11.44</v>
      </c>
      <c r="H47" s="34">
        <f t="shared" ref="H47:H62" si="4">G47*(1+$E$102)</f>
        <v>14.765981203491078</v>
      </c>
      <c r="I47" s="35">
        <f t="shared" ref="I47:I56" si="5">ROUND(H47*F47,2)</f>
        <v>221.49</v>
      </c>
      <c r="K47" s="324"/>
    </row>
    <row r="48" spans="1:11" s="5" customFormat="1">
      <c r="A48" s="3" t="s">
        <v>334</v>
      </c>
      <c r="B48" s="33" t="str">
        <f>'[2]Plan Tron'!B187</f>
        <v>40.02.060</v>
      </c>
      <c r="C48" s="279" t="str">
        <f>'[2]Plan Tron'!C187</f>
        <v>CPOS</v>
      </c>
      <c r="D48" s="280" t="str">
        <f>UPPER('[2]Plan Tron'!D187)</f>
        <v>CAIXA DE PASSAGEM EM CHAPA, COM TAMPA PARAFUSADA, 200 X 200 X 100 MM</v>
      </c>
      <c r="E48" s="279" t="str">
        <f>'[2]Plan Tron'!F187</f>
        <v>UN.</v>
      </c>
      <c r="F48" s="4">
        <v>2</v>
      </c>
      <c r="G48" s="34">
        <f>'[2]Plan Tron'!J187</f>
        <v>34.93</v>
      </c>
      <c r="H48" s="34">
        <f t="shared" si="4"/>
        <v>45.08529051030974</v>
      </c>
      <c r="I48" s="35">
        <f>ROUND(H48*F48,2)</f>
        <v>90.17</v>
      </c>
      <c r="K48" s="15"/>
    </row>
    <row r="49" spans="1:11" s="322" customFormat="1" ht="25.5">
      <c r="A49" s="3" t="s">
        <v>335</v>
      </c>
      <c r="B49" s="33">
        <f>'[2]Plan Tron'!B193</f>
        <v>91928</v>
      </c>
      <c r="C49" s="279" t="str">
        <f>'[2]Plan Tron'!C193</f>
        <v>SINAPI</v>
      </c>
      <c r="D49" s="280" t="str">
        <f>UPPER('[2]Plan Tron'!D193)</f>
        <v>CABO DE COBRE FLEXÍVEL ISOLADO, 4 MM², ANTI-CHAMA 450/750 V, PARA CIRCUITOS TERMINAIS - FORNECIMENTO E INSTALAÇÃO. AF_12/2015</v>
      </c>
      <c r="E49" s="279" t="str">
        <f>'[2]Plan Tron'!F193</f>
        <v>M</v>
      </c>
      <c r="F49" s="4">
        <v>350</v>
      </c>
      <c r="G49" s="34">
        <f>'[2]Plan Tron'!J193</f>
        <v>4.22</v>
      </c>
      <c r="H49" s="34">
        <f t="shared" si="4"/>
        <v>5.446891667721359</v>
      </c>
      <c r="I49" s="35">
        <f t="shared" si="5"/>
        <v>1906.41</v>
      </c>
      <c r="K49" s="324"/>
    </row>
    <row r="50" spans="1:11" s="322" customFormat="1" ht="25.5">
      <c r="A50" s="3" t="s">
        <v>336</v>
      </c>
      <c r="B50" s="33">
        <f>'[2]Plan Tron'!B194</f>
        <v>91930</v>
      </c>
      <c r="C50" s="279" t="str">
        <f>'[2]Plan Tron'!C194</f>
        <v>SINAPI</v>
      </c>
      <c r="D50" s="280" t="str">
        <f>UPPER('[2]Plan Tron'!D194)</f>
        <v>CABO DE COBRE FLEXÍVEL ISOLADO, 6 MM², ANTI-CHAMA 450/750 V, PARA CIRCUITOS TERMINAIS - FORNECIMENTO E INSTALAÇÃO. AF_12/2015</v>
      </c>
      <c r="E50" s="279" t="str">
        <f>'[2]Plan Tron'!F194</f>
        <v>M</v>
      </c>
      <c r="F50" s="4">
        <v>500</v>
      </c>
      <c r="G50" s="34">
        <f>'[2]Plan Tron'!J194</f>
        <v>5.05</v>
      </c>
      <c r="H50" s="34">
        <f t="shared" si="4"/>
        <v>6.5181997445480722</v>
      </c>
      <c r="I50" s="35">
        <f t="shared" si="5"/>
        <v>3259.1</v>
      </c>
      <c r="K50" s="324"/>
    </row>
    <row r="51" spans="1:11" s="322" customFormat="1">
      <c r="A51" s="3" t="s">
        <v>180</v>
      </c>
      <c r="B51" s="33" t="str">
        <f>'[2]Plan Tron'!B196</f>
        <v>371360</v>
      </c>
      <c r="C51" s="279" t="str">
        <f>'[2]Plan Tron'!C196</f>
        <v>CPOS</v>
      </c>
      <c r="D51" s="280" t="str">
        <f>UPPER('[2]Plan Tron'!D196)</f>
        <v>DISJUNTOR TERMOMAGNÉTICO, UNIPOLAR 127/220 V, CORRENTE DE 10 A ATÉ 30 A</v>
      </c>
      <c r="E51" s="279" t="str">
        <f>'[2]Plan Tron'!F196</f>
        <v>UN.</v>
      </c>
      <c r="F51" s="4">
        <v>4</v>
      </c>
      <c r="G51" s="34">
        <f>'[2]Plan Tron'!J196</f>
        <v>18.309999999999999</v>
      </c>
      <c r="H51" s="34">
        <f t="shared" si="4"/>
        <v>23.633314321321823</v>
      </c>
      <c r="I51" s="35">
        <f t="shared" si="5"/>
        <v>94.53</v>
      </c>
      <c r="K51" s="324"/>
    </row>
    <row r="52" spans="1:11" s="322" customFormat="1" ht="16.5" customHeight="1">
      <c r="A52" s="3" t="s">
        <v>337</v>
      </c>
      <c r="B52" s="33" t="str">
        <f>'[2]Plan Tron'!B197</f>
        <v>371363</v>
      </c>
      <c r="C52" s="279" t="str">
        <f>'[2]Plan Tron'!C197</f>
        <v>CPOS</v>
      </c>
      <c r="D52" s="280" t="str">
        <f>UPPER('[2]Plan Tron'!D197)</f>
        <v>DISJUNTOR TERMOMAGNÉTICO, BIPOLAR 220/380 V, CORRENTE DE 10 A ATÉ 50 A</v>
      </c>
      <c r="E52" s="279" t="str">
        <f>'[2]Plan Tron'!F197</f>
        <v>UN.</v>
      </c>
      <c r="F52" s="4">
        <v>2</v>
      </c>
      <c r="G52" s="34">
        <f>'[2]Plan Tron'!J197</f>
        <v>73.33</v>
      </c>
      <c r="H52" s="34">
        <f t="shared" si="4"/>
        <v>94.649423221328746</v>
      </c>
      <c r="I52" s="35">
        <f t="shared" si="5"/>
        <v>189.3</v>
      </c>
      <c r="K52" s="324"/>
    </row>
    <row r="53" spans="1:11" s="320" customFormat="1">
      <c r="A53" s="3" t="s">
        <v>338</v>
      </c>
      <c r="B53" s="33" t="str">
        <f>'[2]Plan Tron'!B198</f>
        <v>371366</v>
      </c>
      <c r="C53" s="279" t="str">
        <f>'[2]Plan Tron'!C198</f>
        <v>CPOS</v>
      </c>
      <c r="D53" s="280" t="str">
        <f>UPPER('[2]Plan Tron'!D198)</f>
        <v>DISJUNTOR TERMOMAGNÉTICO, TRIPOLAR 220/380 V, CORRENTE DE 60 A ATÉ 100 A</v>
      </c>
      <c r="E53" s="279" t="str">
        <f>'[2]Plan Tron'!F198</f>
        <v>UN.</v>
      </c>
      <c r="F53" s="4">
        <v>1</v>
      </c>
      <c r="G53" s="34">
        <f>'[2]Plan Tron'!J198</f>
        <v>124.21</v>
      </c>
      <c r="H53" s="34">
        <f t="shared" si="4"/>
        <v>160.32189906342893</v>
      </c>
      <c r="I53" s="35">
        <f t="shared" si="5"/>
        <v>160.32</v>
      </c>
      <c r="J53" s="322"/>
      <c r="K53" s="325"/>
    </row>
    <row r="54" spans="1:11" s="322" customFormat="1" ht="25.5">
      <c r="A54" s="3" t="s">
        <v>181</v>
      </c>
      <c r="B54" s="33" t="str">
        <f>'[2]Plan Tron'!B200</f>
        <v>38.13.016</v>
      </c>
      <c r="C54" s="279" t="str">
        <f>'[2]Plan Tron'!C200</f>
        <v>CPOS</v>
      </c>
      <c r="D54" s="280" t="str">
        <f>UPPER('[2]Plan Tron'!D200)</f>
        <v>ELETRODUTO CORRUGADO EM POLIETILENO DE ALTA DENSIDADE, DN= 40 MM, COM ACESSÓRIOS</v>
      </c>
      <c r="E54" s="279" t="str">
        <f>'[2]Plan Tron'!F200</f>
        <v>M</v>
      </c>
      <c r="F54" s="4">
        <v>26</v>
      </c>
      <c r="G54" s="34">
        <f>'[2]Plan Tron'!J200</f>
        <v>8.9600000000000009</v>
      </c>
      <c r="H54" s="34">
        <f t="shared" si="4"/>
        <v>11.56496429923777</v>
      </c>
      <c r="I54" s="35">
        <f>ROUND(H54*F54,2)</f>
        <v>300.69</v>
      </c>
      <c r="K54" s="324"/>
    </row>
    <row r="55" spans="1:11" s="322" customFormat="1" ht="25.5">
      <c r="A55" s="3" t="s">
        <v>182</v>
      </c>
      <c r="B55" s="33">
        <f>'[2]Plan Tron'!B201</f>
        <v>381302</v>
      </c>
      <c r="C55" s="279" t="str">
        <f>'[2]Plan Tron'!C201</f>
        <v>CPOS</v>
      </c>
      <c r="D55" s="280" t="str">
        <f>UPPER('[2]Plan Tron'!D201)</f>
        <v>ELETRODUTO CORRUGADO DE POLIETILENO DE ALTA DENSIDADE, DN= 50 MM, COM ACESSÓRIOS</v>
      </c>
      <c r="E55" s="279" t="str">
        <f>'[2]Plan Tron'!F201</f>
        <v>M</v>
      </c>
      <c r="F55" s="4">
        <v>74</v>
      </c>
      <c r="G55" s="34">
        <f>'[2]Plan Tron'!J201</f>
        <v>12.1</v>
      </c>
      <c r="H55" s="34">
        <f t="shared" si="4"/>
        <v>15.617864734461719</v>
      </c>
      <c r="I55" s="35">
        <f t="shared" si="5"/>
        <v>1155.72</v>
      </c>
      <c r="K55" s="324"/>
    </row>
    <row r="56" spans="1:11" s="322" customFormat="1">
      <c r="A56" s="3" t="s">
        <v>183</v>
      </c>
      <c r="B56" s="33" t="str">
        <f>'[2]Plan Tron'!B206</f>
        <v>420520</v>
      </c>
      <c r="C56" s="279" t="str">
        <f>'[2]Plan Tron'!C206</f>
        <v>CPOS</v>
      </c>
      <c r="D56" s="280" t="str">
        <f>UPPER('[2]Plan Tron'!D206)</f>
        <v>HASTE DE ATERRAMENTO DE 5/8´ X 2,40 M</v>
      </c>
      <c r="E56" s="279" t="str">
        <f>'[2]Plan Tron'!F206</f>
        <v>UN.</v>
      </c>
      <c r="F56" s="4">
        <v>2</v>
      </c>
      <c r="G56" s="34">
        <f>'[2]Plan Tron'!J206</f>
        <v>61.8</v>
      </c>
      <c r="H56" s="34">
        <f t="shared" si="4"/>
        <v>79.767276081796211</v>
      </c>
      <c r="I56" s="35">
        <f t="shared" si="5"/>
        <v>159.53</v>
      </c>
      <c r="K56" s="324"/>
    </row>
    <row r="57" spans="1:11" s="5" customFormat="1" ht="38.25">
      <c r="A57" s="3" t="s">
        <v>339</v>
      </c>
      <c r="B57" s="33" t="str">
        <f>'[2]Plan Tron'!B220</f>
        <v>73783/009</v>
      </c>
      <c r="C57" s="279" t="str">
        <f>'[2]Plan Tron'!C220</f>
        <v>SINAPI</v>
      </c>
      <c r="D57" s="280" t="str">
        <f>UPPER('[2]Plan Tron'!D220)</f>
        <v>POSTE CONCRETO SEÇÃO CIRCULAR COMPRIMENTO=11M CARGA NOMINAL NO TOPO 300KG INCLUSIVE ESCAVACAO EXCLUSIVE TRANSPORTE - FORNECIMENTO E COLOCAÇÃO</v>
      </c>
      <c r="E57" s="279" t="str">
        <f>'[2]Plan Tron'!F220</f>
        <v>UN.</v>
      </c>
      <c r="F57" s="4">
        <v>2</v>
      </c>
      <c r="G57" s="34">
        <f>'[2]Plan Tron'!J220</f>
        <v>1094.1600000000001</v>
      </c>
      <c r="H57" s="34">
        <f t="shared" si="4"/>
        <v>1412.268006434598</v>
      </c>
      <c r="I57" s="35">
        <f>ROUND(H57*F57,2)</f>
        <v>2824.54</v>
      </c>
      <c r="K57" s="6"/>
    </row>
    <row r="58" spans="1:11" s="5" customFormat="1" ht="25.5">
      <c r="A58" s="3" t="s">
        <v>340</v>
      </c>
      <c r="B58" s="33" t="str">
        <f>'[2]Plan Tron'!B221</f>
        <v> 411110</v>
      </c>
      <c r="C58" s="279" t="str">
        <f>'[2]Plan Tron'!C221</f>
        <v>CPOS</v>
      </c>
      <c r="D58" s="280" t="str">
        <f>UPPER('[2]Plan Tron'!D221)</f>
        <v>LUMINÁRIA RETANGULAR FECHADA PARA ILUMINAÇÃO EXTERNA EM POSTE, TIPO PÉTALA GRANDE</v>
      </c>
      <c r="E58" s="279" t="str">
        <f>'[2]Plan Tron'!F221</f>
        <v>UN.</v>
      </c>
      <c r="F58" s="4">
        <f>3*2</f>
        <v>6</v>
      </c>
      <c r="G58" s="34">
        <f>'[2]Plan Tron'!J221</f>
        <v>290.92</v>
      </c>
      <c r="H58" s="34">
        <f t="shared" si="4"/>
        <v>375.49993459087631</v>
      </c>
      <c r="I58" s="35">
        <f>ROUND(H58*F58,2)</f>
        <v>2253</v>
      </c>
      <c r="K58" s="6"/>
    </row>
    <row r="59" spans="1:11" s="5" customFormat="1">
      <c r="A59" s="3" t="s">
        <v>341</v>
      </c>
      <c r="B59" s="33">
        <f>'[2]Plan Tron'!B222</f>
        <v>411146</v>
      </c>
      <c r="C59" s="279" t="str">
        <f>'[2]Plan Tron'!C222</f>
        <v>CPOS</v>
      </c>
      <c r="D59" s="280" t="str">
        <f>UPPER('[2]Plan Tron'!D222)</f>
        <v>SUPORTE TUBULAR DE FIXAÇÃO EM POSTE PARA 3 LUMINÁRIAS TIPO PÉTALA</v>
      </c>
      <c r="E59" s="279" t="str">
        <f>'[2]Plan Tron'!F222</f>
        <v>UN.</v>
      </c>
      <c r="F59" s="4">
        <v>2</v>
      </c>
      <c r="G59" s="34">
        <f>'[2]Plan Tron'!J222</f>
        <v>86.32</v>
      </c>
      <c r="H59" s="34">
        <f t="shared" si="4"/>
        <v>111.41603998997813</v>
      </c>
      <c r="I59" s="35">
        <f>ROUND(H59*F59,2)</f>
        <v>222.83</v>
      </c>
      <c r="K59" s="6"/>
    </row>
    <row r="60" spans="1:11" s="5" customFormat="1" ht="25.5">
      <c r="A60" s="3" t="s">
        <v>184</v>
      </c>
      <c r="B60" s="33">
        <f>'[2]Plan Tron'!B223</f>
        <v>410845</v>
      </c>
      <c r="C60" s="279" t="str">
        <f>'[2]Plan Tron'!C223</f>
        <v>CPOS</v>
      </c>
      <c r="D60" s="280" t="str">
        <f>UPPER('[2]Plan Tron'!D223)</f>
        <v>REATOR ELETROMAGNÉTICO DE ALTO FATOR DE POTÊNCIA, PARA LÂMPADA VAPO RMETÁLICO 250 W / 220 V</v>
      </c>
      <c r="E60" s="279" t="str">
        <f>'[2]Plan Tron'!F223</f>
        <v>UN.</v>
      </c>
      <c r="F60" s="4">
        <f>2*3</f>
        <v>6</v>
      </c>
      <c r="G60" s="34">
        <f>'[2]Plan Tron'!J223</f>
        <v>82.18</v>
      </c>
      <c r="H60" s="34">
        <f t="shared" si="4"/>
        <v>106.07240693207142</v>
      </c>
      <c r="I60" s="35">
        <f>ROUND(H60*F60,2)</f>
        <v>636.42999999999995</v>
      </c>
      <c r="K60" s="6"/>
    </row>
    <row r="61" spans="1:11" s="5" customFormat="1">
      <c r="A61" s="3" t="s">
        <v>185</v>
      </c>
      <c r="B61" s="33">
        <f>'[2]Plan Tron'!B224</f>
        <v>410552</v>
      </c>
      <c r="C61" s="279" t="str">
        <f>'[2]Plan Tron'!C224</f>
        <v>CPOS</v>
      </c>
      <c r="D61" s="280" t="str">
        <f>UPPER('[2]Plan Tron'!D224)</f>
        <v>LÂMPADA DE VAPOR METÁLICO ELIPSOIDAL, BASE E40 DE 250 W</v>
      </c>
      <c r="E61" s="279" t="str">
        <f>'[2]Plan Tron'!F224</f>
        <v>UN.</v>
      </c>
      <c r="F61" s="4">
        <f>2*3+2</f>
        <v>8</v>
      </c>
      <c r="G61" s="34">
        <f>'[2]Plan Tron'!J224</f>
        <v>60</v>
      </c>
      <c r="H61" s="34">
        <f t="shared" si="4"/>
        <v>77.443957360967204</v>
      </c>
      <c r="I61" s="35">
        <f>ROUND(H61*F61,2)</f>
        <v>619.54999999999995</v>
      </c>
      <c r="K61" s="6"/>
    </row>
    <row r="62" spans="1:11" s="5" customFormat="1">
      <c r="A62" s="3" t="s">
        <v>186</v>
      </c>
      <c r="B62" s="33" t="str">
        <f>'[2]Plan Tron'!B251</f>
        <v>C2045</v>
      </c>
      <c r="C62" s="279" t="str">
        <f>'[2]Plan Tron'!C251</f>
        <v>SEINFRA</v>
      </c>
      <c r="D62" s="280" t="str">
        <f>UPPER('[2]Plan Tron'!D251)</f>
        <v>PROJETOR COM LÂMPADA DE VAPOR METÁLICO 150W</v>
      </c>
      <c r="E62" s="279" t="str">
        <f>'[2]Plan Tron'!F251</f>
        <v>UN.</v>
      </c>
      <c r="F62" s="4">
        <v>2</v>
      </c>
      <c r="G62" s="34">
        <f>'[2]Plan Tron'!J251</f>
        <v>469.66</v>
      </c>
      <c r="H62" s="34">
        <f t="shared" si="4"/>
        <v>606.20548356919767</v>
      </c>
      <c r="I62" s="35">
        <f t="shared" ref="I62:I67" si="6">ROUND(H62*F62,2)</f>
        <v>1212.4100000000001</v>
      </c>
      <c r="K62" s="6"/>
    </row>
    <row r="63" spans="1:11" s="5" customFormat="1">
      <c r="A63" s="20"/>
      <c r="B63" s="36"/>
      <c r="C63" s="20"/>
      <c r="D63" s="16" t="s">
        <v>44</v>
      </c>
      <c r="E63" s="17">
        <f>A45</f>
        <v>4</v>
      </c>
      <c r="F63" s="4"/>
      <c r="G63" s="37"/>
      <c r="H63" s="37"/>
      <c r="I63" s="38">
        <f>SUM(I46:I62)</f>
        <v>15306.019999999999</v>
      </c>
      <c r="K63" s="15"/>
    </row>
    <row r="64" spans="1:11" s="5" customFormat="1">
      <c r="A64" s="21"/>
      <c r="B64" s="82"/>
      <c r="C64" s="21"/>
      <c r="D64" s="83"/>
      <c r="E64" s="21"/>
      <c r="F64" s="7"/>
      <c r="G64" s="39"/>
      <c r="H64" s="39"/>
      <c r="I64" s="40"/>
      <c r="K64" s="15"/>
    </row>
    <row r="65" spans="1:11" s="5" customFormat="1">
      <c r="A65" s="14">
        <v>5</v>
      </c>
      <c r="B65" s="43"/>
      <c r="C65" s="281"/>
      <c r="D65" s="282" t="str">
        <f>UPPER('[2]Plan Tron'!D283)</f>
        <v>PISOS</v>
      </c>
      <c r="E65" s="281"/>
      <c r="F65" s="283"/>
      <c r="G65" s="44"/>
      <c r="H65" s="44"/>
      <c r="I65" s="45"/>
      <c r="K65" s="15"/>
    </row>
    <row r="66" spans="1:11" s="5" customFormat="1" ht="25.5">
      <c r="A66" s="3" t="s">
        <v>25</v>
      </c>
      <c r="B66" s="33" t="str">
        <f>'[2]Plan Tron'!B289</f>
        <v>92396</v>
      </c>
      <c r="C66" s="279" t="str">
        <f>'[2]Plan Tron'!C289</f>
        <v>SINAPI</v>
      </c>
      <c r="D66" s="280" t="str">
        <f>UPPER('[2]Plan Tron'!D289)</f>
        <v>EXECUÇÃO DE PASSEIO EM PISO INTERTRAVADO, COM BLOCO RETANGULAR COR NATURAL DE 20 X 10 CM, ESPESSURA 6 CM. AF_12/2015</v>
      </c>
      <c r="E66" s="279" t="str">
        <f>'[2]Plan Tron'!F289</f>
        <v>M²</v>
      </c>
      <c r="F66" s="4">
        <f>'[1]Quant Área Externa'!$D$36</f>
        <v>152.18</v>
      </c>
      <c r="G66" s="34">
        <f>'[2]Plan Tron'!J289</f>
        <v>58.24</v>
      </c>
      <c r="H66" s="34">
        <f>G66*(1+$E$102)</f>
        <v>75.17226794504549</v>
      </c>
      <c r="I66" s="35">
        <f t="shared" si="6"/>
        <v>11439.72</v>
      </c>
      <c r="K66" s="6"/>
    </row>
    <row r="67" spans="1:11" s="5" customFormat="1" ht="51">
      <c r="A67" s="3" t="s">
        <v>26</v>
      </c>
      <c r="B67" s="33">
        <f>'[2]Plan Tron'!B290</f>
        <v>94275</v>
      </c>
      <c r="C67" s="279" t="str">
        <f>'[2]Plan Tron'!C290</f>
        <v>SINAPI</v>
      </c>
      <c r="D67" s="280" t="str">
        <f>UPPER('[2]Plan Tron'!D290)</f>
        <v>ASSENTAMENTO DE GUIA (MEIO-FIO) EM TRECHO RETO, CONFECCIONADA EM CONCRETO PRÉ-FABRICADO, DIMENSÕES 100X15X13X20 CM (COMPRIMENTO X BASE INFERIOR X BASE SUPERIOR X ALTURA), PARA URBANIZAÇÃO INTERNA DE EMPREENDIMENTOS. AF_06/2016_P</v>
      </c>
      <c r="E67" s="279" t="str">
        <f>'[2]Plan Tron'!F290</f>
        <v>M</v>
      </c>
      <c r="F67" s="4">
        <f>'[1]Quant Área Externa'!$D$37</f>
        <v>44.95</v>
      </c>
      <c r="G67" s="34">
        <f>'[2]Plan Tron'!J290</f>
        <v>35.799999999999997</v>
      </c>
      <c r="H67" s="34">
        <f>G67*(1+$E$102)</f>
        <v>46.208227892043759</v>
      </c>
      <c r="I67" s="35">
        <f t="shared" si="6"/>
        <v>2077.06</v>
      </c>
      <c r="K67" s="6"/>
    </row>
    <row r="68" spans="1:11" s="12" customFormat="1">
      <c r="A68" s="11" t="s">
        <v>187</v>
      </c>
      <c r="B68" s="46"/>
      <c r="C68" s="284"/>
      <c r="D68" s="285" t="str">
        <f>UPPER('[2]Plan Tron'!D291)</f>
        <v>CALÇADA</v>
      </c>
      <c r="E68" s="284"/>
      <c r="F68" s="263"/>
      <c r="G68" s="47"/>
      <c r="H68" s="47"/>
      <c r="I68" s="48"/>
      <c r="K68" s="13"/>
    </row>
    <row r="69" spans="1:11" s="5" customFormat="1" ht="38.25">
      <c r="A69" s="3" t="s">
        <v>161</v>
      </c>
      <c r="B69" s="33">
        <f>'[2]Plan Tron'!B292</f>
        <v>94107</v>
      </c>
      <c r="C69" s="279" t="str">
        <f>'[2]Plan Tron'!C292</f>
        <v>SINAPI</v>
      </c>
      <c r="D69" s="280" t="str">
        <f>UPPER('[2]Plan Tron'!D292)</f>
        <v>LASTRO COM PREPARO DE FUNDO, LARGURA MAIOR OU IGUAL A 1,5 M, COM CAMADA DE BRITA, LANÇAMENTO MANUAL, EM LOCAL COM NÍVEL BAIXO DE INTERFERÊNCIA. AF_06/2016</v>
      </c>
      <c r="E69" s="279" t="str">
        <f>'[2]Plan Tron'!F292</f>
        <v>M³</v>
      </c>
      <c r="F69" s="4">
        <f>'[1]Quant Área Externa'!$D$39</f>
        <v>6.15</v>
      </c>
      <c r="G69" s="34">
        <f>'[2]Plan Tron'!J292</f>
        <v>164.09</v>
      </c>
      <c r="H69" s="34">
        <f>G69*(1+$E$102)</f>
        <v>211.79631605601847</v>
      </c>
      <c r="I69" s="35">
        <f t="shared" ref="I69:I98" si="7">ROUND(H69*F69,2)</f>
        <v>1302.55</v>
      </c>
      <c r="K69" s="6"/>
    </row>
    <row r="70" spans="1:11" s="5" customFormat="1" ht="25.5">
      <c r="A70" s="3" t="s">
        <v>162</v>
      </c>
      <c r="B70" s="33">
        <f>'[2]Plan Tron'!B293</f>
        <v>85662</v>
      </c>
      <c r="C70" s="279" t="str">
        <f>'[2]Plan Tron'!C293</f>
        <v>SINAPI</v>
      </c>
      <c r="D70" s="280" t="str">
        <f>UPPER('[2]Plan Tron'!D293)</f>
        <v>ARMACAO EM TELA DE ACO SOLDADA NERVURADA Q-92, ACO CA-60, 4,2MM, MALHA 15X15CM</v>
      </c>
      <c r="E70" s="279" t="str">
        <f>'[2]Plan Tron'!F293</f>
        <v>M²</v>
      </c>
      <c r="F70" s="4">
        <f>'[1]Quant Área Externa'!$D$40</f>
        <v>123</v>
      </c>
      <c r="G70" s="34">
        <f>'[2]Plan Tron'!J293</f>
        <v>8.92</v>
      </c>
      <c r="H70" s="34">
        <f>G70*(1+$E$102)</f>
        <v>11.513334994330457</v>
      </c>
      <c r="I70" s="35">
        <f t="shared" si="7"/>
        <v>1416.14</v>
      </c>
      <c r="K70" s="6"/>
    </row>
    <row r="71" spans="1:11" s="5" customFormat="1" ht="25.5">
      <c r="A71" s="3" t="s">
        <v>163</v>
      </c>
      <c r="B71" s="33">
        <f>'[2]Plan Tron'!B294</f>
        <v>68333</v>
      </c>
      <c r="C71" s="279" t="str">
        <f>'[2]Plan Tron'!C294</f>
        <v>SINAPI</v>
      </c>
      <c r="D71" s="280" t="str">
        <f>UPPER('[2]Plan Tron'!D294)</f>
        <v>PISO EM CONCRETO 20 MPA PREPARO MECANICO, ESPESSURA 7CM, INCLUSO JUNTAS DE DILATACAO EM MADEIRA</v>
      </c>
      <c r="E71" s="279" t="str">
        <f>'[2]Plan Tron'!F294</f>
        <v>M²</v>
      </c>
      <c r="F71" s="4">
        <f>'[1]Quant Área Externa'!$D$41</f>
        <v>123</v>
      </c>
      <c r="G71" s="34">
        <f>'[2]Plan Tron'!J294</f>
        <v>43.04</v>
      </c>
      <c r="H71" s="34">
        <f>G71*(1+$E$102)</f>
        <v>55.553132080267133</v>
      </c>
      <c r="I71" s="35">
        <f t="shared" si="7"/>
        <v>6833.04</v>
      </c>
      <c r="K71" s="6"/>
    </row>
    <row r="72" spans="1:11" s="5" customFormat="1">
      <c r="A72" s="20"/>
      <c r="B72" s="36"/>
      <c r="C72" s="20"/>
      <c r="D72" s="16" t="s">
        <v>44</v>
      </c>
      <c r="E72" s="17">
        <f>A65</f>
        <v>5</v>
      </c>
      <c r="F72" s="4"/>
      <c r="G72" s="37"/>
      <c r="H72" s="37"/>
      <c r="I72" s="38">
        <f>SUM(I66:I71)</f>
        <v>23068.51</v>
      </c>
      <c r="K72" s="15"/>
    </row>
    <row r="73" spans="1:11" s="5" customFormat="1">
      <c r="A73" s="21"/>
      <c r="B73" s="82"/>
      <c r="C73" s="21"/>
      <c r="D73" s="83"/>
      <c r="E73" s="21"/>
      <c r="F73" s="7"/>
      <c r="G73" s="39"/>
      <c r="H73" s="39"/>
      <c r="I73" s="40"/>
      <c r="K73" s="15"/>
    </row>
    <row r="74" spans="1:11" s="5" customFormat="1">
      <c r="A74" s="14">
        <v>6</v>
      </c>
      <c r="B74" s="43"/>
      <c r="C74" s="281"/>
      <c r="D74" s="282" t="str">
        <f>UPPER('[2]Plan Tron'!D311)</f>
        <v>MURO E GRADE FRONTAL</v>
      </c>
      <c r="E74" s="281"/>
      <c r="F74" s="283"/>
      <c r="G74" s="44"/>
      <c r="H74" s="44"/>
      <c r="I74" s="45"/>
      <c r="K74" s="15"/>
    </row>
    <row r="75" spans="1:11" s="12" customFormat="1">
      <c r="A75" s="11" t="s">
        <v>189</v>
      </c>
      <c r="B75" s="46"/>
      <c r="C75" s="284"/>
      <c r="D75" s="285" t="str">
        <f>UPPER('[2]Plan Tron'!D312)</f>
        <v>MURETA/ MURO DE FECHAMENTO</v>
      </c>
      <c r="E75" s="284"/>
      <c r="F75" s="263"/>
      <c r="G75" s="47"/>
      <c r="H75" s="47"/>
      <c r="I75" s="48"/>
      <c r="K75" s="13"/>
    </row>
    <row r="76" spans="1:11" s="5" customFormat="1" ht="25.5">
      <c r="A76" s="3" t="s">
        <v>190</v>
      </c>
      <c r="B76" s="473" t="str">
        <f>'[2]Plan Tron'!B313</f>
        <v>74156/003</v>
      </c>
      <c r="C76" s="474" t="str">
        <f>'[2]Plan Tron'!C313</f>
        <v>SINAPI</v>
      </c>
      <c r="D76" s="475" t="str">
        <f>UPPER('[2]Plan Tron'!D313)</f>
        <v>ESTACA A TRADO (BROCA) DIAMETRO = 20 CM, EM CONCRETO MOLDADO IN LOCO, 15 MPA, SEM ARMACAO.</v>
      </c>
      <c r="E76" s="474" t="str">
        <f>'[2]Plan Tron'!F313</f>
        <v>M</v>
      </c>
      <c r="F76" s="476">
        <f>'[1]Quant Área Externa'!$D$46</f>
        <v>84</v>
      </c>
      <c r="G76" s="477">
        <f>'[2]Plan Tron'!J313</f>
        <v>47.49</v>
      </c>
      <c r="H76" s="477">
        <f t="shared" ref="H76:H90" si="8">G76*(1+$E$102)</f>
        <v>61.296892251205541</v>
      </c>
      <c r="I76" s="478">
        <f t="shared" si="7"/>
        <v>5148.9399999999996</v>
      </c>
      <c r="K76" s="6"/>
    </row>
    <row r="77" spans="1:11" s="5" customFormat="1">
      <c r="A77" s="3" t="s">
        <v>191</v>
      </c>
      <c r="B77" s="473" t="str">
        <f>'[2]Plan Tron'!B314</f>
        <v>93358</v>
      </c>
      <c r="C77" s="474" t="str">
        <f>'[2]Plan Tron'!C314</f>
        <v>SINAPI</v>
      </c>
      <c r="D77" s="475" t="str">
        <f>UPPER('[2]Plan Tron'!D314)</f>
        <v>ESCAVAÇÃO MANUAL DE VALAS. AF_03/2016</v>
      </c>
      <c r="E77" s="474" t="str">
        <f>'[2]Plan Tron'!F314</f>
        <v>M³</v>
      </c>
      <c r="F77" s="476">
        <f>'[1]Quant Área Externa'!$D$47</f>
        <v>10.433999999999999</v>
      </c>
      <c r="G77" s="477">
        <f>'[2]Plan Tron'!J314</f>
        <v>65.430000000000007</v>
      </c>
      <c r="H77" s="477">
        <f t="shared" si="8"/>
        <v>84.45263550213474</v>
      </c>
      <c r="I77" s="478">
        <f t="shared" si="7"/>
        <v>881.18</v>
      </c>
      <c r="K77" s="6"/>
    </row>
    <row r="78" spans="1:11" s="5" customFormat="1" ht="25.5">
      <c r="A78" s="3" t="s">
        <v>192</v>
      </c>
      <c r="B78" s="473" t="str">
        <f>'[2]Plan Tron'!B315</f>
        <v>94098</v>
      </c>
      <c r="C78" s="474" t="str">
        <f>'[2]Plan Tron'!C315</f>
        <v>SINAPI</v>
      </c>
      <c r="D78" s="475" t="str">
        <f>UPPER('[2]Plan Tron'!D315)</f>
        <v>PREPARO DE FUNDO DE VALA COM LARGURA MENOR QUE 1,5 M, EM LOCAL COM NÍVEL ALTO DE INTERFERÊNCIA. AF_06/2016</v>
      </c>
      <c r="E78" s="474" t="str">
        <f>'[2]Plan Tron'!F315</f>
        <v>M²</v>
      </c>
      <c r="F78" s="476">
        <f>'[1]Quant Área Externa'!$D$48</f>
        <v>27.824000000000002</v>
      </c>
      <c r="G78" s="477">
        <f>'[2]Plan Tron'!J315</f>
        <v>5.53</v>
      </c>
      <c r="H78" s="477">
        <f t="shared" si="8"/>
        <v>7.1377514034358107</v>
      </c>
      <c r="I78" s="478">
        <f t="shared" si="7"/>
        <v>198.6</v>
      </c>
      <c r="K78" s="6"/>
    </row>
    <row r="79" spans="1:11" s="5" customFormat="1">
      <c r="A79" s="3" t="s">
        <v>193</v>
      </c>
      <c r="B79" s="473" t="str">
        <f>'[2]Plan Tron'!B316</f>
        <v>111804</v>
      </c>
      <c r="C79" s="474" t="str">
        <f>'[2]Plan Tron'!C316</f>
        <v>CPOS</v>
      </c>
      <c r="D79" s="475" t="str">
        <f>UPPER('[2]Plan Tron'!D316)</f>
        <v xml:space="preserve"> LASTRO DE PEDRA BRITADA </v>
      </c>
      <c r="E79" s="474" t="str">
        <f>'[2]Plan Tron'!F316</f>
        <v>M³</v>
      </c>
      <c r="F79" s="476">
        <f>'[1]Quant Área Externa'!$D$49</f>
        <v>1.3912000000000002</v>
      </c>
      <c r="G79" s="477">
        <f>'[2]Plan Tron'!J316</f>
        <v>101.93</v>
      </c>
      <c r="H79" s="477">
        <f t="shared" si="8"/>
        <v>131.56437623005644</v>
      </c>
      <c r="I79" s="478">
        <f t="shared" si="7"/>
        <v>183.03</v>
      </c>
      <c r="K79" s="6"/>
    </row>
    <row r="80" spans="1:11" s="5" customFormat="1">
      <c r="A80" s="3" t="s">
        <v>194</v>
      </c>
      <c r="B80" s="473">
        <f>'[2]Plan Tron'!B317</f>
        <v>5651</v>
      </c>
      <c r="C80" s="474" t="str">
        <f>'[2]Plan Tron'!C317</f>
        <v>SINAPI</v>
      </c>
      <c r="D80" s="475" t="str">
        <f>UPPER('[2]Plan Tron'!D317)</f>
        <v>FORMA DE MADEIRA COMUM PARA FUNDACOES</v>
      </c>
      <c r="E80" s="474" t="str">
        <f>'[2]Plan Tron'!F317</f>
        <v>M²</v>
      </c>
      <c r="F80" s="476">
        <f>'[1]Quant Área Externa'!$D$50</f>
        <v>27.824000000000002</v>
      </c>
      <c r="G80" s="477">
        <f>'[2]Plan Tron'!J317</f>
        <v>29.01</v>
      </c>
      <c r="H80" s="477">
        <f t="shared" si="8"/>
        <v>37.444153384027643</v>
      </c>
      <c r="I80" s="478">
        <f t="shared" si="7"/>
        <v>1041.8499999999999</v>
      </c>
      <c r="K80" s="6"/>
    </row>
    <row r="81" spans="1:11" s="5" customFormat="1">
      <c r="A81" s="3" t="s">
        <v>195</v>
      </c>
      <c r="B81" s="473">
        <f>'[2]Plan Tron'!B318</f>
        <v>100104</v>
      </c>
      <c r="C81" s="474" t="str">
        <f>'[2]Plan Tron'!C318</f>
        <v>CPOS</v>
      </c>
      <c r="D81" s="475" t="str">
        <f>UPPER('[2]Plan Tron'!D318)</f>
        <v xml:space="preserve"> ARMADURA EM BARRA DE AÇO CA-50 (A OU B) FYK= 500 MPA </v>
      </c>
      <c r="E81" s="474" t="str">
        <f>'[2]Plan Tron'!F318</f>
        <v>KG</v>
      </c>
      <c r="F81" s="476">
        <f>'MEMORIAL DE CÁLCULO 3'!D31</f>
        <v>450.74880000000002</v>
      </c>
      <c r="G81" s="477">
        <f>'[2]Plan Tron'!J318</f>
        <v>4.99</v>
      </c>
      <c r="H81" s="477">
        <f t="shared" si="8"/>
        <v>6.440755787187106</v>
      </c>
      <c r="I81" s="478">
        <f t="shared" si="7"/>
        <v>2903.16</v>
      </c>
      <c r="K81" s="6"/>
    </row>
    <row r="82" spans="1:11" s="5" customFormat="1" ht="25.5">
      <c r="A82" s="3" t="s">
        <v>196</v>
      </c>
      <c r="B82" s="473">
        <f>'[2]Plan Tron'!B319</f>
        <v>94964</v>
      </c>
      <c r="C82" s="474" t="str">
        <f>'[2]Plan Tron'!C319</f>
        <v>SINAPI</v>
      </c>
      <c r="D82" s="475" t="str">
        <f>UPPER('[2]Plan Tron'!D319)</f>
        <v>CONCRETO FCK = 20MPA, TRAÇO 1:2,7:3 (CIMENTO/ AREIA MÉDIA/ BRITA 1) PREPARO MECÂNICO COM BETONEIRA 400 L. AF_07/2016</v>
      </c>
      <c r="E82" s="474" t="str">
        <f>'[2]Plan Tron'!F319</f>
        <v>M³</v>
      </c>
      <c r="F82" s="476">
        <f>'[1]Quant Área Externa'!$D$52</f>
        <v>6.9036500000000007</v>
      </c>
      <c r="G82" s="477">
        <f>'[2]Plan Tron'!J319</f>
        <v>300.06</v>
      </c>
      <c r="H82" s="477">
        <f t="shared" si="8"/>
        <v>387.29723076219699</v>
      </c>
      <c r="I82" s="478">
        <f t="shared" si="7"/>
        <v>2673.76</v>
      </c>
      <c r="K82" s="6"/>
    </row>
    <row r="83" spans="1:11" s="5" customFormat="1" ht="25.5">
      <c r="A83" s="3" t="s">
        <v>197</v>
      </c>
      <c r="B83" s="473" t="str">
        <f>'[2]Plan Tron'!B320</f>
        <v>5968</v>
      </c>
      <c r="C83" s="474" t="str">
        <f>'[2]Plan Tron'!C320</f>
        <v>SINAPI</v>
      </c>
      <c r="D83" s="475" t="str">
        <f>UPPER('[2]Plan Tron'!D320)</f>
        <v>IMPERMEABILIZACAO DE SUPERFICIE COM ARGAMASSA DE CIMENTO E AREIA A), TRACO 1:3, COM ADITIVO IMPERMEABILIZANTE, E=2CM.(MEDI</v>
      </c>
      <c r="E83" s="474" t="str">
        <f>'[2]Plan Tron'!F320</f>
        <v>M²</v>
      </c>
      <c r="F83" s="476">
        <f>'[1]Quant Área Externa'!$D$53</f>
        <v>41.735999999999997</v>
      </c>
      <c r="G83" s="477">
        <f>'[2]Plan Tron'!J320</f>
        <v>36.950000000000003</v>
      </c>
      <c r="H83" s="477">
        <f t="shared" si="8"/>
        <v>47.692570408128972</v>
      </c>
      <c r="I83" s="478">
        <f t="shared" si="7"/>
        <v>1990.5</v>
      </c>
      <c r="K83" s="6"/>
    </row>
    <row r="84" spans="1:11" s="5" customFormat="1">
      <c r="A84" s="3" t="s">
        <v>198</v>
      </c>
      <c r="B84" s="473" t="str">
        <f>'[2]Plan Tron'!B321</f>
        <v>73968/001</v>
      </c>
      <c r="C84" s="474" t="str">
        <f>'[2]Plan Tron'!C321</f>
        <v>SINAPI</v>
      </c>
      <c r="D84" s="475" t="str">
        <f>UPPER('[2]Plan Tron'!D321)</f>
        <v>MANTA IMPERMEABILIZANTE A BASE DE ASFALTO - FORNECIMENTO E INSTALACAO</v>
      </c>
      <c r="E84" s="474" t="str">
        <f>'[2]Plan Tron'!F321</f>
        <v>M²</v>
      </c>
      <c r="F84" s="476">
        <f>'[1]Quant Área Externa'!$D$54</f>
        <v>41.735999999999997</v>
      </c>
      <c r="G84" s="477">
        <f>'[2]Plan Tron'!J321</f>
        <v>49.92</v>
      </c>
      <c r="H84" s="477">
        <f t="shared" si="8"/>
        <v>64.43337252432471</v>
      </c>
      <c r="I84" s="478">
        <f t="shared" si="7"/>
        <v>2689.19</v>
      </c>
      <c r="K84" s="6"/>
    </row>
    <row r="85" spans="1:11" s="5" customFormat="1">
      <c r="A85" s="3" t="s">
        <v>199</v>
      </c>
      <c r="B85" s="473" t="str">
        <f>'[2]Plan Tron'!B322</f>
        <v xml:space="preserve">73964/006 </v>
      </c>
      <c r="C85" s="474" t="str">
        <f>'[2]Plan Tron'!C322</f>
        <v>SINAPI</v>
      </c>
      <c r="D85" s="475" t="str">
        <f>UPPER('[2]Plan Tron'!D322)</f>
        <v xml:space="preserve">REATERRO DE VALA COM COMPACTAÇÃO MANUAL </v>
      </c>
      <c r="E85" s="474" t="str">
        <f>'[2]Plan Tron'!F322</f>
        <v>M³</v>
      </c>
      <c r="F85" s="476">
        <f>'[1]Quant Área Externa'!$D$55</f>
        <v>2.139149999999999</v>
      </c>
      <c r="G85" s="477">
        <f>'[2]Plan Tron'!J322</f>
        <v>49.62</v>
      </c>
      <c r="H85" s="477">
        <f t="shared" si="8"/>
        <v>64.046152737519876</v>
      </c>
      <c r="I85" s="478">
        <f t="shared" si="7"/>
        <v>137</v>
      </c>
      <c r="K85" s="6"/>
    </row>
    <row r="86" spans="1:11" s="5" customFormat="1">
      <c r="A86" s="3" t="s">
        <v>200</v>
      </c>
      <c r="B86" s="473" t="str">
        <f>'[2]Plan Tron'!B323</f>
        <v>88036</v>
      </c>
      <c r="C86" s="474" t="str">
        <f>'[2]Plan Tron'!C323</f>
        <v>SINAPI</v>
      </c>
      <c r="D86" s="475" t="str">
        <f>UPPER('[2]Plan Tron'!D323)</f>
        <v>TRANSPORTE HORIZONTAL, MASSA/GRANEL, JERICA 90L, 30M. AF_06/2014</v>
      </c>
      <c r="E86" s="474" t="str">
        <f>'[2]Plan Tron'!F323</f>
        <v>M³</v>
      </c>
      <c r="F86" s="476">
        <f>'[1]Quant Área Externa'!$D$56</f>
        <v>16.140930000000001</v>
      </c>
      <c r="G86" s="477" t="str">
        <f>'[2]Plan Tron'!J323</f>
        <v>28,69</v>
      </c>
      <c r="H86" s="477">
        <f t="shared" si="8"/>
        <v>37.031118944769148</v>
      </c>
      <c r="I86" s="478">
        <f t="shared" si="7"/>
        <v>597.72</v>
      </c>
      <c r="K86" s="6"/>
    </row>
    <row r="87" spans="1:11" s="5" customFormat="1" ht="51">
      <c r="A87" s="3" t="s">
        <v>201</v>
      </c>
      <c r="B87" s="473">
        <f>'[2]Plan Tron'!B324</f>
        <v>87467</v>
      </c>
      <c r="C87" s="474" t="str">
        <f>'[2]Plan Tron'!C324</f>
        <v>SINAPI</v>
      </c>
      <c r="D87" s="475" t="str">
        <f>UPPER('[2]Plan Tron'!D324)</f>
        <v>ALVENARIA DE VEDAÇÃO DE BLOCOS VAZADOS DE CONCRETO DE 14X19X39CM (ESPESSURA 14CM) DE PAREDES COM ÁREA LÍQUIDA MAIOR OU IGUAL A 6M² COM VÃOS E ARGAMASSA DE ASSENTAMENTO COM PREPARO EM BETONEIRA. AF_06/2014</v>
      </c>
      <c r="E87" s="474" t="str">
        <f>'[2]Plan Tron'!F324</f>
        <v>M²</v>
      </c>
      <c r="F87" s="476">
        <f>'[1]Quant Área Externa'!$D$57</f>
        <v>27.824000000000002</v>
      </c>
      <c r="G87" s="477">
        <f>'[2]Plan Tron'!J324</f>
        <v>53.5</v>
      </c>
      <c r="H87" s="477">
        <f t="shared" si="8"/>
        <v>69.054195313529092</v>
      </c>
      <c r="I87" s="478">
        <f t="shared" si="7"/>
        <v>1921.36</v>
      </c>
      <c r="K87" s="6"/>
    </row>
    <row r="88" spans="1:11" s="5" customFormat="1" ht="25.5">
      <c r="A88" s="3" t="s">
        <v>202</v>
      </c>
      <c r="B88" s="473">
        <f>'[2]Plan Tron'!B325</f>
        <v>93205</v>
      </c>
      <c r="C88" s="474" t="str">
        <f>'[2]Plan Tron'!C325</f>
        <v>SINAPI</v>
      </c>
      <c r="D88" s="475" t="str">
        <f>UPPER('[2]Plan Tron'!D325)</f>
        <v>CINTA DE AMARRAÇÃO DE ALVENARIA MOLDADA IN LOCO COM UTILIZAÇÃO DE BLOCOS CANALETA. AF_03/2016</v>
      </c>
      <c r="E88" s="474" t="str">
        <f>'[2]Plan Tron'!F325</f>
        <v>M</v>
      </c>
      <c r="F88" s="476">
        <f>'[1]Quant Área Externa'!$D$58</f>
        <v>69.56</v>
      </c>
      <c r="G88" s="477">
        <f>'[2]Plan Tron'!J325</f>
        <v>23.12</v>
      </c>
      <c r="H88" s="477">
        <f t="shared" si="8"/>
        <v>29.841738236426028</v>
      </c>
      <c r="I88" s="478">
        <f t="shared" si="7"/>
        <v>2075.79</v>
      </c>
      <c r="K88" s="6"/>
    </row>
    <row r="89" spans="1:11" s="5" customFormat="1" ht="25.5">
      <c r="A89" s="3" t="s">
        <v>203</v>
      </c>
      <c r="B89" s="473">
        <f>'[2]Plan Tron'!B326</f>
        <v>89995</v>
      </c>
      <c r="C89" s="474" t="str">
        <f>'[2]Plan Tron'!C326</f>
        <v>SINAPI</v>
      </c>
      <c r="D89" s="475" t="str">
        <f>UPPER('[2]Plan Tron'!D326)</f>
        <v>GRAUTEAMENTO DE CINTA SUPERIOR OU DE VERGA EM ALVENARIA ESTRUTURAL. AF_01/2015</v>
      </c>
      <c r="E89" s="474" t="str">
        <f>'[2]Plan Tron'!F326</f>
        <v>M³</v>
      </c>
      <c r="F89" s="476">
        <f>'[1]Quant Área Externa'!$D$59</f>
        <v>0.18400000000000005</v>
      </c>
      <c r="G89" s="477">
        <f>'[2]Plan Tron'!J326</f>
        <v>553.45000000000005</v>
      </c>
      <c r="H89" s="477">
        <f t="shared" si="8"/>
        <v>714.35597002378836</v>
      </c>
      <c r="I89" s="478">
        <f t="shared" si="7"/>
        <v>131.44</v>
      </c>
      <c r="K89" s="6"/>
    </row>
    <row r="90" spans="1:11" s="5" customFormat="1">
      <c r="A90" s="3" t="s">
        <v>204</v>
      </c>
      <c r="B90" s="473" t="str">
        <f>'[2]Plan Tron'!B327</f>
        <v>17.05.420</v>
      </c>
      <c r="C90" s="474" t="str">
        <f>'[2]Plan Tron'!C327</f>
        <v>CPOS</v>
      </c>
      <c r="D90" s="475" t="str">
        <f>UPPER('[2]Plan Tron'!D327)</f>
        <v>PEITORIL EM CONCRETO SIMPLES</v>
      </c>
      <c r="E90" s="474" t="str">
        <f>'[2]Plan Tron'!F327</f>
        <v>M</v>
      </c>
      <c r="F90" s="476">
        <f>'[1]Quant Área Externa'!$D$60</f>
        <v>69.56</v>
      </c>
      <c r="G90" s="477">
        <f>'[2]Plan Tron'!J327</f>
        <v>47.25</v>
      </c>
      <c r="H90" s="477">
        <f t="shared" si="8"/>
        <v>60.987116421761669</v>
      </c>
      <c r="I90" s="478">
        <f t="shared" si="7"/>
        <v>4242.26</v>
      </c>
      <c r="K90" s="6"/>
    </row>
    <row r="91" spans="1:11" s="12" customFormat="1">
      <c r="A91" s="11" t="s">
        <v>205</v>
      </c>
      <c r="B91" s="46"/>
      <c r="C91" s="284"/>
      <c r="D91" s="285" t="str">
        <f>UPPER('[2]Plan Tron'!D328)</f>
        <v>GRADIL E PORTÃO</v>
      </c>
      <c r="E91" s="284"/>
      <c r="F91" s="4"/>
      <c r="G91" s="47"/>
      <c r="H91" s="47"/>
      <c r="I91" s="48"/>
      <c r="K91" s="13"/>
    </row>
    <row r="92" spans="1:11" s="5" customFormat="1">
      <c r="A92" s="3" t="s">
        <v>206</v>
      </c>
      <c r="B92" s="33" t="str">
        <f>'[2]Plan Tron'!B329</f>
        <v>16.01.058</v>
      </c>
      <c r="C92" s="279" t="str">
        <f>'[2]Plan Tron'!C329</f>
        <v>FDE</v>
      </c>
      <c r="D92" s="280" t="str">
        <f>UPPER('[2]Plan Tron'!D329)</f>
        <v>GRADIL METALGRADE PINT ELETROSTATICA 62X132MM BARRA 25X2MM</v>
      </c>
      <c r="E92" s="279" t="str">
        <f>'[2]Plan Tron'!F329</f>
        <v>M²</v>
      </c>
      <c r="F92" s="4">
        <f>'[1]Quant Área Externa'!$D$62</f>
        <v>116.1652</v>
      </c>
      <c r="G92" s="34">
        <f>'[2]Plan Tron'!J329</f>
        <v>201.31055999999998</v>
      </c>
      <c r="H92" s="34">
        <f>G92*(1+$E$102)</f>
        <v>259.83810708254043</v>
      </c>
      <c r="I92" s="35">
        <f t="shared" si="7"/>
        <v>30184.15</v>
      </c>
      <c r="K92" s="6"/>
    </row>
    <row r="93" spans="1:11" s="5" customFormat="1">
      <c r="A93" s="3" t="s">
        <v>207</v>
      </c>
      <c r="B93" s="33" t="str">
        <f>'[2]Plan Tron'!B330</f>
        <v>16.01.045</v>
      </c>
      <c r="C93" s="279" t="str">
        <f>'[2]Plan Tron'!C330</f>
        <v>FDE</v>
      </c>
      <c r="D93" s="280" t="str">
        <f>UPPER('[2]Plan Tron'!D330)</f>
        <v>PORTÃO EM GRADIL ELETROFUNDIDO</v>
      </c>
      <c r="E93" s="279" t="str">
        <f>'[2]Plan Tron'!F330</f>
        <v>M²</v>
      </c>
      <c r="F93" s="4">
        <f>'[1]Quant Área Externa'!$D$63</f>
        <v>17.631999999999998</v>
      </c>
      <c r="G93" s="34">
        <f>'[2]Plan Tron'!J330</f>
        <v>783.46639799999991</v>
      </c>
      <c r="H93" s="34">
        <f>G93*(1+$E$102)</f>
        <v>1011.2456386743759</v>
      </c>
      <c r="I93" s="35">
        <f t="shared" si="7"/>
        <v>17830.28</v>
      </c>
      <c r="K93" s="6"/>
    </row>
    <row r="94" spans="1:11" s="5" customFormat="1">
      <c r="A94" s="20"/>
      <c r="B94" s="36"/>
      <c r="C94" s="20"/>
      <c r="D94" s="16" t="s">
        <v>44</v>
      </c>
      <c r="E94" s="17">
        <f>A74</f>
        <v>6</v>
      </c>
      <c r="F94" s="4"/>
      <c r="G94" s="37"/>
      <c r="H94" s="37"/>
      <c r="I94" s="38">
        <f>SUM(I75:I93)</f>
        <v>74830.209999999992</v>
      </c>
      <c r="K94" s="15"/>
    </row>
    <row r="95" spans="1:11" s="5" customFormat="1">
      <c r="A95" s="21"/>
      <c r="B95" s="82"/>
      <c r="C95" s="21"/>
      <c r="D95" s="83"/>
      <c r="E95" s="21"/>
      <c r="F95" s="7"/>
      <c r="G95" s="39"/>
      <c r="H95" s="39"/>
      <c r="I95" s="40"/>
      <c r="K95" s="15"/>
    </row>
    <row r="96" spans="1:11" s="5" customFormat="1">
      <c r="A96" s="14">
        <v>7</v>
      </c>
      <c r="B96" s="43"/>
      <c r="C96" s="281"/>
      <c r="D96" s="282" t="str">
        <f>UPPER('[2]Plan Tron'!D333)</f>
        <v>SERVIÇOS COMPLEMENTARES</v>
      </c>
      <c r="E96" s="281"/>
      <c r="F96" s="283"/>
      <c r="G96" s="44"/>
      <c r="H96" s="44"/>
      <c r="I96" s="45"/>
      <c r="K96" s="15"/>
    </row>
    <row r="97" spans="1:11" s="5" customFormat="1">
      <c r="A97" s="3" t="s">
        <v>28</v>
      </c>
      <c r="B97" s="33" t="str">
        <f>'[2]Plan Tron'!B334</f>
        <v>74236/001</v>
      </c>
      <c r="C97" s="279" t="str">
        <f>'[2]Plan Tron'!C334</f>
        <v>SINAPI</v>
      </c>
      <c r="D97" s="280" t="str">
        <f>UPPER('[2]Plan Tron'!D334)</f>
        <v>PLANTIO DE GRAMA BATATAIS EM PLACAS</v>
      </c>
      <c r="E97" s="279" t="str">
        <f>'[2]Plan Tron'!F334</f>
        <v>M²</v>
      </c>
      <c r="F97" s="4">
        <f>'[1]Quant Área Externa'!$D$67</f>
        <v>188.70999999999998</v>
      </c>
      <c r="G97" s="34">
        <f>'[2]Plan Tron'!J334</f>
        <v>9.69</v>
      </c>
      <c r="H97" s="34">
        <f>G97*(1+$E$102)</f>
        <v>12.507199113796203</v>
      </c>
      <c r="I97" s="35">
        <f t="shared" si="7"/>
        <v>2360.23</v>
      </c>
      <c r="K97" s="6"/>
    </row>
    <row r="98" spans="1:11" s="5" customFormat="1">
      <c r="A98" s="3" t="s">
        <v>29</v>
      </c>
      <c r="B98" s="33">
        <f>'[2]Plan Tron'!B335</f>
        <v>9537</v>
      </c>
      <c r="C98" s="279" t="str">
        <f>'[2]Plan Tron'!C335</f>
        <v>SINAPI</v>
      </c>
      <c r="D98" s="280" t="str">
        <f>UPPER('[2]Plan Tron'!D335)</f>
        <v>LIMPEZA FINAL DA OBRA</v>
      </c>
      <c r="E98" s="279" t="str">
        <f>'[2]Plan Tron'!F335</f>
        <v>M²</v>
      </c>
      <c r="F98" s="4">
        <f>'[1]Quant Área Externa'!$D$68</f>
        <v>340.89</v>
      </c>
      <c r="G98" s="34">
        <f>'[2]Plan Tron'!J335</f>
        <v>2.46</v>
      </c>
      <c r="H98" s="34">
        <f>G98*(1+$E$102)</f>
        <v>3.175202251799655</v>
      </c>
      <c r="I98" s="35">
        <f t="shared" si="7"/>
        <v>1082.3900000000001</v>
      </c>
      <c r="K98" s="6"/>
    </row>
    <row r="99" spans="1:11" s="5" customFormat="1">
      <c r="A99" s="20"/>
      <c r="B99" s="36"/>
      <c r="C99" s="20"/>
      <c r="D99" s="16" t="s">
        <v>44</v>
      </c>
      <c r="E99" s="17">
        <f>A96</f>
        <v>7</v>
      </c>
      <c r="F99" s="4"/>
      <c r="G99" s="37"/>
      <c r="H99" s="37"/>
      <c r="I99" s="38">
        <f>SUM(I97:I98)</f>
        <v>3442.62</v>
      </c>
      <c r="K99" s="15"/>
    </row>
    <row r="100" spans="1:11" s="5" customFormat="1">
      <c r="A100" s="21"/>
      <c r="B100" s="82"/>
      <c r="C100" s="21"/>
      <c r="D100" s="83"/>
      <c r="E100" s="21"/>
      <c r="F100" s="7"/>
      <c r="G100" s="39"/>
      <c r="H100" s="39"/>
      <c r="I100" s="40"/>
      <c r="K100" s="15"/>
    </row>
    <row r="101" spans="1:11" s="5" customFormat="1">
      <c r="A101" s="92"/>
      <c r="B101" s="93"/>
      <c r="C101" s="92"/>
      <c r="D101" s="94" t="s">
        <v>45</v>
      </c>
      <c r="E101" s="95"/>
      <c r="F101" s="96"/>
      <c r="G101" s="97"/>
      <c r="H101" s="97"/>
      <c r="I101" s="96">
        <f>I21+I28+I43+I63+I72+I94+I99</f>
        <v>163964.68</v>
      </c>
      <c r="K101" s="15"/>
    </row>
    <row r="102" spans="1:11">
      <c r="A102" s="98"/>
      <c r="B102" s="93"/>
      <c r="C102" s="98"/>
      <c r="D102" s="94" t="s">
        <v>145</v>
      </c>
      <c r="E102" s="99">
        <f>I127</f>
        <v>0.29073262268278666</v>
      </c>
      <c r="F102" s="100"/>
      <c r="G102" s="97"/>
      <c r="H102" s="97"/>
      <c r="I102" s="96"/>
    </row>
    <row r="103" spans="1:11">
      <c r="A103" s="308"/>
      <c r="B103" s="309"/>
      <c r="C103" s="310"/>
      <c r="D103" s="311"/>
      <c r="E103" s="77"/>
      <c r="F103" s="312"/>
      <c r="G103" s="84"/>
      <c r="H103" s="84"/>
      <c r="I103" s="84"/>
      <c r="J103" s="8"/>
      <c r="K103" s="8"/>
    </row>
    <row r="104" spans="1:11" ht="25.5">
      <c r="A104" s="85"/>
      <c r="B104" s="49"/>
      <c r="C104" s="305" t="s">
        <v>61</v>
      </c>
      <c r="D104" s="306" t="s">
        <v>0</v>
      </c>
      <c r="E104" s="306" t="s">
        <v>62</v>
      </c>
      <c r="F104" s="50"/>
      <c r="G104" s="51"/>
      <c r="H104" s="51"/>
      <c r="I104" s="52"/>
      <c r="J104" s="8"/>
      <c r="K104" s="8"/>
    </row>
    <row r="105" spans="1:11" ht="25.5">
      <c r="A105" s="85"/>
      <c r="B105" s="49"/>
      <c r="C105" s="265" t="s">
        <v>5</v>
      </c>
      <c r="D105" s="53" t="s">
        <v>63</v>
      </c>
      <c r="E105" s="54">
        <v>42767</v>
      </c>
      <c r="F105" s="503" t="s">
        <v>168</v>
      </c>
      <c r="G105" s="504"/>
      <c r="H105" s="504"/>
      <c r="I105" s="504"/>
      <c r="J105" s="302"/>
      <c r="K105" s="302"/>
    </row>
    <row r="106" spans="1:11">
      <c r="A106" s="85"/>
      <c r="B106" s="49"/>
      <c r="C106" s="55" t="s">
        <v>10</v>
      </c>
      <c r="D106" s="266" t="s">
        <v>314</v>
      </c>
      <c r="E106" s="54">
        <v>42795</v>
      </c>
      <c r="F106" s="505" t="s">
        <v>137</v>
      </c>
      <c r="G106" s="506"/>
      <c r="H106" s="506"/>
      <c r="I106" s="506"/>
      <c r="J106" s="303"/>
      <c r="K106" s="303"/>
    </row>
    <row r="107" spans="1:11">
      <c r="A107" s="85"/>
      <c r="C107" s="55" t="s">
        <v>27</v>
      </c>
      <c r="D107" s="53" t="s">
        <v>64</v>
      </c>
      <c r="E107" s="54">
        <v>42644</v>
      </c>
      <c r="F107" s="507" t="s">
        <v>169</v>
      </c>
      <c r="G107" s="508"/>
      <c r="H107" s="508"/>
      <c r="I107" s="508"/>
      <c r="J107" s="304"/>
      <c r="K107" s="304"/>
    </row>
    <row r="108" spans="1:11">
      <c r="A108" s="85"/>
      <c r="C108" s="55" t="s">
        <v>164</v>
      </c>
      <c r="D108" s="313" t="s">
        <v>171</v>
      </c>
      <c r="E108" s="54">
        <v>42736</v>
      </c>
      <c r="F108" s="1"/>
      <c r="G108" s="1"/>
      <c r="H108" s="1"/>
      <c r="I108" s="1"/>
      <c r="J108" s="304"/>
      <c r="K108" s="304"/>
    </row>
    <row r="109" spans="1:11">
      <c r="A109" s="85"/>
      <c r="C109" s="55" t="s">
        <v>160</v>
      </c>
      <c r="D109" s="313" t="s">
        <v>170</v>
      </c>
      <c r="E109" s="54">
        <v>42437</v>
      </c>
      <c r="F109" s="1"/>
      <c r="G109" s="1"/>
      <c r="H109" s="1"/>
      <c r="I109" s="1"/>
      <c r="J109" s="304"/>
      <c r="K109" s="304"/>
    </row>
    <row r="110" spans="1:11">
      <c r="A110" s="85"/>
      <c r="B110" s="57"/>
      <c r="C110" s="55" t="s">
        <v>58</v>
      </c>
      <c r="D110" s="53" t="s">
        <v>65</v>
      </c>
      <c r="E110" s="54">
        <v>42856</v>
      </c>
      <c r="F110" s="58"/>
      <c r="G110" s="58"/>
      <c r="H110" s="58"/>
      <c r="I110" s="59"/>
      <c r="J110" s="8"/>
      <c r="K110" s="8"/>
    </row>
    <row r="111" spans="1:11">
      <c r="A111" s="77"/>
      <c r="B111" s="57"/>
      <c r="C111" s="60"/>
      <c r="D111" s="61"/>
      <c r="E111" s="62"/>
      <c r="F111" s="58"/>
      <c r="G111" s="58"/>
      <c r="H111" s="58"/>
      <c r="I111" s="59"/>
      <c r="J111" s="8"/>
      <c r="K111" s="8"/>
    </row>
    <row r="112" spans="1:11">
      <c r="A112" s="77"/>
      <c r="B112" s="57"/>
      <c r="C112" s="60"/>
      <c r="D112" s="61"/>
      <c r="E112" s="62"/>
      <c r="F112" s="58"/>
      <c r="G112" s="58"/>
      <c r="H112" s="58"/>
      <c r="I112" s="59"/>
      <c r="J112" s="8"/>
      <c r="K112" s="8"/>
    </row>
    <row r="113" spans="1:11">
      <c r="A113" s="77"/>
      <c r="B113" s="57"/>
      <c r="C113" s="274" t="s">
        <v>139</v>
      </c>
      <c r="D113" s="272" t="s">
        <v>143</v>
      </c>
      <c r="E113" s="62"/>
      <c r="F113" s="58"/>
      <c r="G113" s="58"/>
      <c r="H113" s="58"/>
      <c r="I113" s="59"/>
      <c r="J113" s="8"/>
      <c r="K113" s="8"/>
    </row>
    <row r="114" spans="1:11" ht="25.5">
      <c r="A114" s="77"/>
      <c r="B114" s="57"/>
      <c r="C114" s="60"/>
      <c r="D114" s="273" t="s">
        <v>140</v>
      </c>
      <c r="E114" s="62"/>
      <c r="F114" s="58"/>
      <c r="G114" s="58"/>
      <c r="H114" s="58"/>
      <c r="I114" s="59"/>
      <c r="J114" s="8"/>
      <c r="K114" s="8"/>
    </row>
    <row r="115" spans="1:11">
      <c r="A115" s="77"/>
      <c r="B115" s="57"/>
      <c r="C115" s="8"/>
      <c r="D115" s="8"/>
      <c r="E115" s="8"/>
      <c r="F115" s="8"/>
      <c r="G115" s="8"/>
      <c r="H115" s="8"/>
      <c r="I115" s="59"/>
      <c r="J115" s="8"/>
      <c r="K115" s="8"/>
    </row>
    <row r="116" spans="1:11" ht="15.75">
      <c r="A116" s="77"/>
      <c r="B116" s="57"/>
      <c r="C116" s="8"/>
      <c r="D116" s="63" t="s">
        <v>66</v>
      </c>
      <c r="E116" s="63"/>
      <c r="F116" s="63"/>
      <c r="G116" s="63"/>
      <c r="H116" s="63"/>
      <c r="I116" s="63"/>
      <c r="J116" s="8"/>
      <c r="K116" s="8"/>
    </row>
    <row r="117" spans="1:11" ht="15">
      <c r="A117" s="77"/>
      <c r="B117" s="57"/>
      <c r="C117" s="8"/>
      <c r="D117" s="64" t="s">
        <v>67</v>
      </c>
      <c r="E117" s="65"/>
      <c r="F117" s="65"/>
      <c r="G117" s="65"/>
      <c r="H117" s="65"/>
      <c r="I117" s="66">
        <f>'Planilha salao multiplouso'!I201</f>
        <v>0.03</v>
      </c>
      <c r="J117" s="8"/>
      <c r="K117" s="276"/>
    </row>
    <row r="118" spans="1:11" ht="15">
      <c r="A118" s="77"/>
      <c r="B118" s="57"/>
      <c r="C118" s="8"/>
      <c r="D118" s="64" t="s">
        <v>68</v>
      </c>
      <c r="E118" s="65"/>
      <c r="F118" s="65"/>
      <c r="G118" s="65"/>
      <c r="H118" s="65"/>
      <c r="I118" s="66">
        <f>'Planilha salao multiplouso'!I202</f>
        <v>8.0000000000000002E-3</v>
      </c>
      <c r="J118" s="8"/>
      <c r="K118" s="276"/>
    </row>
    <row r="119" spans="1:11" ht="15">
      <c r="A119" s="77"/>
      <c r="B119" s="57"/>
      <c r="C119" s="8"/>
      <c r="D119" s="64" t="s">
        <v>69</v>
      </c>
      <c r="E119" s="65"/>
      <c r="F119" s="65"/>
      <c r="G119" s="65"/>
      <c r="H119" s="65"/>
      <c r="I119" s="66">
        <f>'Planilha salao multiplouso'!I203</f>
        <v>9.7000000000000003E-3</v>
      </c>
      <c r="J119" s="8"/>
      <c r="K119" s="276"/>
    </row>
    <row r="120" spans="1:11" ht="15">
      <c r="A120" s="77"/>
      <c r="B120" s="57"/>
      <c r="C120" s="8"/>
      <c r="D120" s="64" t="s">
        <v>70</v>
      </c>
      <c r="E120" s="65"/>
      <c r="F120" s="65"/>
      <c r="G120" s="65"/>
      <c r="H120" s="65"/>
      <c r="I120" s="66">
        <f>'Planilha salao multiplouso'!I204</f>
        <v>9.4000000000000004E-3</v>
      </c>
      <c r="J120" s="8"/>
      <c r="K120" s="276"/>
    </row>
    <row r="121" spans="1:11" ht="15">
      <c r="A121" s="77"/>
      <c r="B121" s="57"/>
      <c r="C121" s="8"/>
      <c r="D121" s="64" t="s">
        <v>71</v>
      </c>
      <c r="E121" s="65"/>
      <c r="F121" s="65"/>
      <c r="G121" s="65"/>
      <c r="H121" s="65"/>
      <c r="I121" s="66">
        <f>'Planilha salao multiplouso'!I205</f>
        <v>0.06</v>
      </c>
      <c r="J121" s="8"/>
      <c r="K121" s="276"/>
    </row>
    <row r="122" spans="1:11" ht="15">
      <c r="A122" s="77"/>
      <c r="B122" s="57"/>
      <c r="C122" s="8"/>
      <c r="D122" s="498" t="s">
        <v>72</v>
      </c>
      <c r="E122" s="499"/>
      <c r="F122" s="499"/>
      <c r="G122" s="499"/>
      <c r="H122" s="268"/>
      <c r="I122" s="66">
        <f>'Planilha salao multiplouso'!I206</f>
        <v>3.6499999999999998E-2</v>
      </c>
      <c r="J122" s="8"/>
      <c r="K122" s="276"/>
    </row>
    <row r="123" spans="1:11" ht="15">
      <c r="A123" s="77"/>
      <c r="B123" s="57"/>
      <c r="C123" s="8"/>
      <c r="D123" s="498" t="s">
        <v>73</v>
      </c>
      <c r="E123" s="499"/>
      <c r="F123" s="499"/>
      <c r="G123" s="499"/>
      <c r="H123" s="268"/>
      <c r="I123" s="66">
        <f>'Planilha salao multiplouso'!I207</f>
        <v>0.05</v>
      </c>
      <c r="J123" s="8"/>
      <c r="K123" s="276"/>
    </row>
    <row r="124" spans="1:11" ht="15">
      <c r="A124" s="77"/>
      <c r="B124" s="57"/>
      <c r="C124" s="8"/>
      <c r="D124" s="501" t="s">
        <v>138</v>
      </c>
      <c r="E124" s="501"/>
      <c r="F124" s="501"/>
      <c r="G124" s="501"/>
      <c r="H124" s="307"/>
      <c r="I124" s="66">
        <f>'Planilha salao multiplouso'!I208</f>
        <v>4.4999999999999998E-2</v>
      </c>
      <c r="J124" s="8"/>
      <c r="K124" s="276"/>
    </row>
    <row r="125" spans="1:11">
      <c r="A125" s="77"/>
      <c r="B125" s="57"/>
      <c r="C125" s="8"/>
      <c r="D125" s="67"/>
      <c r="E125" s="67"/>
      <c r="F125" s="67"/>
      <c r="G125" s="67"/>
      <c r="H125" s="67"/>
      <c r="I125" s="68"/>
      <c r="J125" s="8"/>
      <c r="K125" s="8"/>
    </row>
    <row r="126" spans="1:11" ht="15.75">
      <c r="A126" s="77"/>
      <c r="B126" s="57"/>
      <c r="C126" s="8"/>
      <c r="D126" s="500" t="s">
        <v>74</v>
      </c>
      <c r="E126" s="500"/>
      <c r="F126" s="500"/>
      <c r="G126" s="500"/>
      <c r="H126" s="270"/>
      <c r="I126" s="69">
        <v>0.251</v>
      </c>
      <c r="J126" s="8"/>
      <c r="K126" s="8"/>
    </row>
    <row r="127" spans="1:11" ht="15.75">
      <c r="A127" s="77"/>
      <c r="B127" s="70"/>
      <c r="C127" s="71"/>
      <c r="D127" s="486" t="s">
        <v>75</v>
      </c>
      <c r="E127" s="486"/>
      <c r="F127" s="486"/>
      <c r="G127" s="486"/>
      <c r="H127" s="269"/>
      <c r="I127" s="72">
        <f>((1+I117+I118+I119)*(1+I120)*(1+I121))/(1-I122-I123-I124)-1</f>
        <v>0.29073262268278666</v>
      </c>
      <c r="J127" s="8"/>
      <c r="K127" s="8"/>
    </row>
    <row r="128" spans="1:11">
      <c r="A128" s="77"/>
      <c r="B128" s="70"/>
      <c r="C128" s="71"/>
      <c r="D128" s="487"/>
      <c r="E128" s="487"/>
      <c r="F128" s="73"/>
      <c r="G128" s="59"/>
      <c r="H128" s="59"/>
      <c r="I128" s="59"/>
      <c r="J128" s="8"/>
      <c r="K128" s="8"/>
    </row>
    <row r="129" spans="1:19">
      <c r="A129" s="77"/>
      <c r="B129" s="57"/>
      <c r="C129" s="60"/>
      <c r="D129" s="75"/>
      <c r="E129" s="62"/>
      <c r="F129" s="58"/>
      <c r="G129" s="59"/>
      <c r="H129" s="59"/>
      <c r="I129" s="59"/>
      <c r="J129" s="8"/>
      <c r="K129" s="8"/>
    </row>
    <row r="130" spans="1:19">
      <c r="A130" s="77"/>
      <c r="B130" s="488"/>
      <c r="C130" s="488"/>
      <c r="D130" s="488"/>
      <c r="E130" s="62"/>
      <c r="F130" s="58"/>
      <c r="G130" s="59"/>
      <c r="H130" s="59"/>
      <c r="I130" s="59"/>
      <c r="J130" s="8"/>
      <c r="K130" s="8"/>
    </row>
    <row r="131" spans="1:19">
      <c r="A131" s="77"/>
      <c r="B131" s="488"/>
      <c r="C131" s="488"/>
      <c r="D131" s="488"/>
      <c r="F131" s="77"/>
      <c r="G131" s="59"/>
      <c r="H131" s="59"/>
      <c r="I131" s="59"/>
      <c r="J131" s="8"/>
      <c r="K131" s="8"/>
    </row>
    <row r="132" spans="1:19">
      <c r="A132" s="77"/>
      <c r="B132" s="488"/>
      <c r="C132" s="488"/>
      <c r="D132" s="488"/>
      <c r="E132" s="78"/>
      <c r="F132" s="26"/>
      <c r="G132" s="59"/>
      <c r="H132" s="59"/>
      <c r="I132" s="59"/>
      <c r="J132" s="8"/>
      <c r="K132" s="8"/>
    </row>
    <row r="133" spans="1:19">
      <c r="A133" s="77"/>
      <c r="B133" s="277"/>
      <c r="C133" s="277"/>
      <c r="D133" s="277"/>
      <c r="E133" s="78"/>
      <c r="F133" s="26"/>
      <c r="G133" s="59"/>
      <c r="H133" s="59"/>
      <c r="I133" s="59"/>
      <c r="J133" s="8"/>
      <c r="K133" s="8"/>
    </row>
    <row r="134" spans="1:19" ht="12.75" customHeight="1" thickBot="1">
      <c r="A134" s="77"/>
      <c r="B134" s="57"/>
      <c r="C134" s="60"/>
      <c r="D134" s="75"/>
      <c r="E134" s="62"/>
      <c r="F134" s="58"/>
      <c r="G134" s="59"/>
      <c r="H134" s="59"/>
      <c r="I134" s="59"/>
      <c r="J134" s="8"/>
      <c r="K134" s="8"/>
    </row>
    <row r="135" spans="1:19">
      <c r="A135" s="77"/>
      <c r="B135" s="24"/>
      <c r="C135" s="489" t="s">
        <v>76</v>
      </c>
      <c r="D135" s="490"/>
      <c r="E135" s="491"/>
      <c r="F135" s="58"/>
      <c r="G135" s="58"/>
      <c r="H135" s="58"/>
      <c r="I135" s="59"/>
      <c r="J135" s="8"/>
      <c r="K135" s="8"/>
    </row>
    <row r="136" spans="1:19">
      <c r="A136" s="77"/>
      <c r="B136" s="24"/>
      <c r="C136" s="492"/>
      <c r="D136" s="493"/>
      <c r="E136" s="494"/>
      <c r="F136" s="77"/>
      <c r="G136" s="77"/>
      <c r="H136" s="77"/>
      <c r="I136" s="59"/>
      <c r="J136" s="8"/>
      <c r="K136" s="8"/>
    </row>
    <row r="137" spans="1:19">
      <c r="A137" s="77"/>
      <c r="B137" s="24"/>
      <c r="C137" s="492"/>
      <c r="D137" s="493"/>
      <c r="E137" s="494"/>
      <c r="F137" s="26"/>
      <c r="G137" s="26"/>
      <c r="H137" s="26"/>
      <c r="I137" s="59"/>
      <c r="J137" s="8"/>
      <c r="K137" s="8"/>
    </row>
    <row r="138" spans="1:19">
      <c r="A138" s="77"/>
      <c r="B138" s="24"/>
      <c r="C138" s="492"/>
      <c r="D138" s="493"/>
      <c r="E138" s="494"/>
      <c r="F138" s="79"/>
      <c r="G138" s="79"/>
      <c r="H138" s="79"/>
      <c r="I138" s="59"/>
      <c r="J138" s="8"/>
      <c r="K138" s="8"/>
    </row>
    <row r="139" spans="1:19">
      <c r="A139" s="77"/>
      <c r="B139" s="24"/>
      <c r="C139" s="492"/>
      <c r="D139" s="493"/>
      <c r="E139" s="494"/>
      <c r="F139" s="79"/>
      <c r="G139" s="79"/>
      <c r="H139" s="79"/>
      <c r="I139" s="59"/>
      <c r="J139" s="8"/>
      <c r="K139" s="8"/>
    </row>
    <row r="140" spans="1:19">
      <c r="A140" s="77"/>
      <c r="B140" s="24"/>
      <c r="C140" s="492"/>
      <c r="D140" s="493"/>
      <c r="E140" s="494"/>
      <c r="F140" s="79"/>
      <c r="G140" s="79"/>
      <c r="H140" s="79"/>
      <c r="I140" s="59"/>
      <c r="J140" s="8"/>
      <c r="K140" s="8"/>
    </row>
    <row r="141" spans="1:19" ht="13.5" thickBot="1">
      <c r="A141" s="77"/>
      <c r="B141" s="24"/>
      <c r="C141" s="495"/>
      <c r="D141" s="496"/>
      <c r="E141" s="497"/>
      <c r="F141" s="76"/>
      <c r="G141" s="76"/>
      <c r="H141" s="76"/>
      <c r="I141" s="59"/>
      <c r="J141" s="8"/>
      <c r="K141" s="8"/>
    </row>
    <row r="142" spans="1:19">
      <c r="A142" s="77"/>
      <c r="B142" s="80"/>
      <c r="C142" s="2"/>
      <c r="D142" s="2"/>
      <c r="E142" s="2"/>
      <c r="F142" s="2"/>
      <c r="G142" s="84"/>
      <c r="H142" s="84"/>
      <c r="I142" s="84"/>
      <c r="J142" s="8"/>
      <c r="K142" s="8"/>
    </row>
    <row r="143" spans="1:19" ht="15.75">
      <c r="B143" s="80"/>
      <c r="C143" s="60"/>
      <c r="D143" s="75"/>
      <c r="E143" s="62"/>
      <c r="F143" s="74"/>
      <c r="G143" s="8"/>
      <c r="H143" s="8"/>
      <c r="I143" s="8"/>
      <c r="J143" s="8"/>
      <c r="K143" s="8"/>
    </row>
    <row r="144" spans="1:19" s="76" customFormat="1">
      <c r="B144" s="56"/>
      <c r="C144" s="77"/>
      <c r="D144" s="24"/>
      <c r="E144" s="77"/>
      <c r="F144" s="81"/>
      <c r="G144" s="22"/>
      <c r="H144" s="22"/>
      <c r="I144" s="23"/>
      <c r="J144" s="18"/>
      <c r="K144" s="6"/>
      <c r="L144" s="19"/>
      <c r="M144" s="19"/>
      <c r="N144" s="19"/>
      <c r="O144" s="19"/>
      <c r="P144" s="19"/>
      <c r="Q144" s="19"/>
      <c r="R144" s="19"/>
      <c r="S144" s="19"/>
    </row>
    <row r="145" spans="2:19" s="76" customFormat="1">
      <c r="B145" s="56"/>
      <c r="D145" s="86"/>
      <c r="F145" s="81"/>
      <c r="G145" s="22"/>
      <c r="H145" s="22"/>
      <c r="I145" s="23"/>
      <c r="J145" s="18"/>
      <c r="K145" s="6"/>
      <c r="L145" s="19"/>
      <c r="M145" s="19"/>
      <c r="N145" s="19"/>
      <c r="O145" s="19"/>
      <c r="P145" s="19"/>
      <c r="Q145" s="19"/>
      <c r="R145" s="19"/>
      <c r="S145" s="19"/>
    </row>
    <row r="146" spans="2:19" s="76" customFormat="1">
      <c r="B146" s="56"/>
      <c r="D146" s="86"/>
      <c r="F146" s="81"/>
      <c r="G146" s="22"/>
      <c r="H146" s="22"/>
      <c r="I146" s="23"/>
      <c r="J146" s="18"/>
      <c r="K146" s="6"/>
      <c r="L146" s="19"/>
      <c r="M146" s="19"/>
      <c r="N146" s="19"/>
      <c r="O146" s="19"/>
      <c r="P146" s="19"/>
      <c r="Q146" s="19"/>
      <c r="R146" s="19"/>
      <c r="S146" s="19"/>
    </row>
    <row r="147" spans="2:19" s="76" customFormat="1">
      <c r="B147" s="56"/>
      <c r="D147" s="86"/>
      <c r="F147" s="81"/>
      <c r="G147" s="22"/>
      <c r="H147" s="22"/>
      <c r="I147" s="23"/>
      <c r="J147" s="18"/>
      <c r="K147" s="6"/>
      <c r="L147" s="19"/>
      <c r="M147" s="19"/>
      <c r="N147" s="19"/>
      <c r="O147" s="19"/>
      <c r="P147" s="19"/>
      <c r="Q147" s="19"/>
      <c r="R147" s="19"/>
      <c r="S147" s="19"/>
    </row>
    <row r="148" spans="2:19" s="76" customFormat="1">
      <c r="B148" s="56"/>
      <c r="D148" s="86"/>
      <c r="F148" s="81"/>
      <c r="G148" s="22"/>
      <c r="H148" s="22"/>
      <c r="I148" s="23"/>
      <c r="J148" s="18"/>
      <c r="K148" s="6"/>
      <c r="L148" s="19"/>
      <c r="M148" s="19"/>
      <c r="N148" s="19"/>
      <c r="O148" s="19"/>
      <c r="P148" s="19"/>
      <c r="Q148" s="19"/>
      <c r="R148" s="19"/>
      <c r="S148" s="19"/>
    </row>
    <row r="149" spans="2:19" s="76" customFormat="1">
      <c r="B149" s="56"/>
      <c r="D149" s="86"/>
      <c r="F149" s="81"/>
      <c r="G149" s="22"/>
      <c r="H149" s="22"/>
      <c r="I149" s="23"/>
      <c r="J149" s="18"/>
      <c r="K149" s="6"/>
      <c r="L149" s="19"/>
      <c r="M149" s="19"/>
      <c r="N149" s="19"/>
      <c r="O149" s="19"/>
      <c r="P149" s="19"/>
      <c r="Q149" s="19"/>
      <c r="R149" s="19"/>
      <c r="S149" s="19"/>
    </row>
    <row r="150" spans="2:19" s="76" customFormat="1">
      <c r="B150" s="56"/>
      <c r="D150" s="86"/>
      <c r="F150" s="81"/>
      <c r="G150" s="22"/>
      <c r="H150" s="22"/>
      <c r="I150" s="23"/>
      <c r="J150" s="18"/>
      <c r="K150" s="6"/>
      <c r="L150" s="19"/>
      <c r="M150" s="19"/>
      <c r="N150" s="19"/>
      <c r="O150" s="19"/>
      <c r="P150" s="19"/>
      <c r="Q150" s="19"/>
      <c r="R150" s="19"/>
      <c r="S150" s="19"/>
    </row>
    <row r="151" spans="2:19" s="76" customFormat="1">
      <c r="B151" s="56"/>
      <c r="D151" s="86"/>
      <c r="F151" s="81"/>
      <c r="G151" s="22"/>
      <c r="H151" s="22"/>
      <c r="I151" s="23"/>
      <c r="J151" s="18"/>
      <c r="K151" s="6"/>
      <c r="L151" s="19"/>
      <c r="M151" s="19"/>
      <c r="N151" s="19"/>
      <c r="O151" s="19"/>
      <c r="P151" s="19"/>
      <c r="Q151" s="19"/>
      <c r="R151" s="19"/>
      <c r="S151" s="19"/>
    </row>
    <row r="152" spans="2:19" s="76" customFormat="1">
      <c r="B152" s="56"/>
      <c r="D152" s="86"/>
      <c r="F152" s="81"/>
      <c r="G152" s="22"/>
      <c r="H152" s="22"/>
      <c r="I152" s="23"/>
      <c r="J152" s="18"/>
      <c r="K152" s="6"/>
      <c r="L152" s="19"/>
      <c r="M152" s="19"/>
      <c r="N152" s="19"/>
      <c r="O152" s="19"/>
      <c r="P152" s="19"/>
      <c r="Q152" s="19"/>
      <c r="R152" s="19"/>
      <c r="S152" s="19"/>
    </row>
    <row r="153" spans="2:19" s="76" customFormat="1">
      <c r="B153" s="56"/>
      <c r="D153" s="86"/>
      <c r="F153" s="81"/>
      <c r="G153" s="22"/>
      <c r="H153" s="22"/>
      <c r="I153" s="23"/>
      <c r="J153" s="18"/>
      <c r="K153" s="6"/>
      <c r="L153" s="19"/>
      <c r="M153" s="19"/>
      <c r="N153" s="19"/>
      <c r="O153" s="19"/>
      <c r="P153" s="19"/>
      <c r="Q153" s="19"/>
      <c r="R153" s="19"/>
      <c r="S153" s="19"/>
    </row>
    <row r="154" spans="2:19" s="76" customFormat="1">
      <c r="B154" s="56"/>
      <c r="D154" s="86"/>
      <c r="F154" s="81"/>
      <c r="G154" s="22"/>
      <c r="H154" s="22"/>
      <c r="I154" s="23"/>
      <c r="J154" s="18"/>
      <c r="K154" s="6"/>
      <c r="L154" s="19"/>
      <c r="M154" s="19"/>
      <c r="N154" s="19"/>
      <c r="O154" s="19"/>
      <c r="P154" s="19"/>
      <c r="Q154" s="19"/>
      <c r="R154" s="19"/>
      <c r="S154" s="19"/>
    </row>
    <row r="155" spans="2:19" s="76" customFormat="1">
      <c r="B155" s="56"/>
      <c r="D155" s="86"/>
      <c r="F155" s="81"/>
      <c r="G155" s="22"/>
      <c r="H155" s="22"/>
      <c r="I155" s="23"/>
      <c r="J155" s="18"/>
      <c r="K155" s="6"/>
      <c r="L155" s="19"/>
      <c r="M155" s="19"/>
      <c r="N155" s="19"/>
      <c r="O155" s="19"/>
      <c r="P155" s="19"/>
      <c r="Q155" s="19"/>
      <c r="R155" s="19"/>
      <c r="S155" s="19"/>
    </row>
    <row r="156" spans="2:19" s="76" customFormat="1">
      <c r="B156" s="56"/>
      <c r="D156" s="86"/>
      <c r="F156" s="81"/>
      <c r="G156" s="22"/>
      <c r="H156" s="22"/>
      <c r="I156" s="23"/>
      <c r="J156" s="18"/>
      <c r="K156" s="6"/>
      <c r="L156" s="19"/>
      <c r="M156" s="19"/>
      <c r="N156" s="19"/>
      <c r="O156" s="19"/>
      <c r="P156" s="19"/>
      <c r="Q156" s="19"/>
      <c r="R156" s="19"/>
      <c r="S156" s="19"/>
    </row>
    <row r="157" spans="2:19" s="76" customFormat="1">
      <c r="B157" s="56"/>
      <c r="D157" s="86"/>
      <c r="F157" s="81"/>
      <c r="G157" s="22"/>
      <c r="H157" s="22"/>
      <c r="I157" s="23"/>
      <c r="J157" s="18"/>
      <c r="K157" s="6"/>
      <c r="L157" s="19"/>
      <c r="M157" s="19"/>
      <c r="N157" s="19"/>
      <c r="O157" s="19"/>
      <c r="P157" s="19"/>
      <c r="Q157" s="19"/>
      <c r="R157" s="19"/>
      <c r="S157" s="19"/>
    </row>
    <row r="158" spans="2:19" s="76" customFormat="1">
      <c r="B158" s="56"/>
      <c r="D158" s="86"/>
      <c r="F158" s="81"/>
      <c r="G158" s="22"/>
      <c r="H158" s="22"/>
      <c r="I158" s="23"/>
      <c r="J158" s="18"/>
      <c r="K158" s="6"/>
      <c r="L158" s="19"/>
      <c r="M158" s="19"/>
      <c r="N158" s="19"/>
      <c r="O158" s="19"/>
      <c r="P158" s="19"/>
      <c r="Q158" s="19"/>
      <c r="R158" s="19"/>
      <c r="S158" s="19"/>
    </row>
    <row r="159" spans="2:19" s="76" customFormat="1">
      <c r="B159" s="56"/>
      <c r="D159" s="86"/>
      <c r="F159" s="81"/>
      <c r="G159" s="22"/>
      <c r="H159" s="22"/>
      <c r="I159" s="23"/>
      <c r="J159" s="18"/>
      <c r="K159" s="6"/>
      <c r="L159" s="19"/>
      <c r="M159" s="19"/>
      <c r="N159" s="19"/>
      <c r="O159" s="19"/>
      <c r="P159" s="19"/>
      <c r="Q159" s="19"/>
      <c r="R159" s="19"/>
      <c r="S159" s="19"/>
    </row>
    <row r="160" spans="2:19" s="76" customFormat="1">
      <c r="B160" s="56"/>
      <c r="D160" s="86"/>
      <c r="F160" s="81"/>
      <c r="G160" s="22"/>
      <c r="H160" s="22"/>
      <c r="I160" s="23"/>
      <c r="J160" s="18"/>
      <c r="K160" s="6"/>
      <c r="L160" s="19"/>
      <c r="M160" s="19"/>
      <c r="N160" s="19"/>
      <c r="O160" s="19"/>
      <c r="P160" s="19"/>
      <c r="Q160" s="19"/>
      <c r="R160" s="19"/>
      <c r="S160" s="19"/>
    </row>
    <row r="161" spans="2:19" s="76" customFormat="1">
      <c r="B161" s="56"/>
      <c r="D161" s="86"/>
      <c r="F161" s="81"/>
      <c r="G161" s="22"/>
      <c r="H161" s="22"/>
      <c r="I161" s="23"/>
      <c r="J161" s="18"/>
      <c r="K161" s="6"/>
      <c r="L161" s="19"/>
      <c r="M161" s="19"/>
      <c r="N161" s="19"/>
      <c r="O161" s="19"/>
      <c r="P161" s="19"/>
      <c r="Q161" s="19"/>
      <c r="R161" s="19"/>
      <c r="S161" s="19"/>
    </row>
    <row r="162" spans="2:19" s="76" customFormat="1">
      <c r="B162" s="56"/>
      <c r="D162" s="86"/>
      <c r="F162" s="81"/>
      <c r="G162" s="22"/>
      <c r="H162" s="22"/>
      <c r="I162" s="23"/>
      <c r="J162" s="18"/>
      <c r="K162" s="6"/>
      <c r="L162" s="19"/>
      <c r="M162" s="19"/>
      <c r="N162" s="19"/>
      <c r="O162" s="19"/>
      <c r="P162" s="19"/>
      <c r="Q162" s="19"/>
      <c r="R162" s="19"/>
      <c r="S162" s="19"/>
    </row>
    <row r="163" spans="2:19" s="76" customFormat="1">
      <c r="B163" s="56"/>
      <c r="D163" s="86"/>
      <c r="F163" s="81"/>
      <c r="G163" s="22"/>
      <c r="H163" s="22"/>
      <c r="I163" s="23"/>
      <c r="J163" s="18"/>
      <c r="K163" s="6"/>
      <c r="L163" s="19"/>
      <c r="M163" s="19"/>
      <c r="N163" s="19"/>
      <c r="O163" s="19"/>
      <c r="P163" s="19"/>
      <c r="Q163" s="19"/>
      <c r="R163" s="19"/>
      <c r="S163" s="19"/>
    </row>
    <row r="164" spans="2:19" s="76" customFormat="1">
      <c r="B164" s="56"/>
      <c r="D164" s="86"/>
      <c r="F164" s="81"/>
      <c r="G164" s="22"/>
      <c r="H164" s="22"/>
      <c r="I164" s="23"/>
      <c r="J164" s="18"/>
      <c r="K164" s="6"/>
      <c r="L164" s="19"/>
      <c r="M164" s="19"/>
      <c r="N164" s="19"/>
      <c r="O164" s="19"/>
      <c r="P164" s="19"/>
      <c r="Q164" s="19"/>
      <c r="R164" s="19"/>
      <c r="S164" s="19"/>
    </row>
    <row r="165" spans="2:19" s="76" customFormat="1">
      <c r="B165" s="56"/>
      <c r="D165" s="86"/>
      <c r="F165" s="81"/>
      <c r="G165" s="22"/>
      <c r="H165" s="22"/>
      <c r="I165" s="23"/>
      <c r="J165" s="18"/>
      <c r="K165" s="6"/>
      <c r="L165" s="19"/>
      <c r="M165" s="19"/>
      <c r="N165" s="19"/>
      <c r="O165" s="19"/>
      <c r="P165" s="19"/>
      <c r="Q165" s="19"/>
      <c r="R165" s="19"/>
      <c r="S165" s="19"/>
    </row>
    <row r="166" spans="2:19" s="76" customFormat="1">
      <c r="B166" s="56"/>
      <c r="D166" s="86"/>
      <c r="F166" s="81"/>
      <c r="G166" s="22"/>
      <c r="H166" s="22"/>
      <c r="I166" s="23"/>
      <c r="J166" s="18"/>
      <c r="K166" s="6"/>
      <c r="L166" s="19"/>
      <c r="M166" s="19"/>
      <c r="N166" s="19"/>
      <c r="O166" s="19"/>
      <c r="P166" s="19"/>
      <c r="Q166" s="19"/>
      <c r="R166" s="19"/>
      <c r="S166" s="19"/>
    </row>
    <row r="167" spans="2:19" s="76" customFormat="1">
      <c r="B167" s="56"/>
      <c r="D167" s="86"/>
      <c r="F167" s="81"/>
      <c r="G167" s="22"/>
      <c r="H167" s="22"/>
      <c r="I167" s="23"/>
      <c r="J167" s="18"/>
      <c r="K167" s="6"/>
      <c r="L167" s="19"/>
      <c r="M167" s="19"/>
      <c r="N167" s="19"/>
      <c r="O167" s="19"/>
      <c r="P167" s="19"/>
      <c r="Q167" s="19"/>
      <c r="R167" s="19"/>
      <c r="S167" s="19"/>
    </row>
    <row r="168" spans="2:19" s="76" customFormat="1">
      <c r="B168" s="56"/>
      <c r="D168" s="86"/>
      <c r="F168" s="81"/>
      <c r="G168" s="22"/>
      <c r="H168" s="22"/>
      <c r="I168" s="23"/>
      <c r="J168" s="18"/>
      <c r="K168" s="6"/>
      <c r="L168" s="19"/>
      <c r="M168" s="19"/>
      <c r="N168" s="19"/>
      <c r="O168" s="19"/>
      <c r="P168" s="19"/>
      <c r="Q168" s="19"/>
      <c r="R168" s="19"/>
      <c r="S168" s="19"/>
    </row>
    <row r="169" spans="2:19" s="76" customFormat="1">
      <c r="B169" s="56"/>
      <c r="D169" s="86"/>
      <c r="F169" s="81"/>
      <c r="G169" s="22"/>
      <c r="H169" s="22"/>
      <c r="I169" s="23"/>
      <c r="J169" s="18"/>
      <c r="K169" s="6"/>
      <c r="L169" s="19"/>
      <c r="M169" s="19"/>
      <c r="N169" s="19"/>
      <c r="O169" s="19"/>
      <c r="P169" s="19"/>
      <c r="Q169" s="19"/>
      <c r="R169" s="19"/>
      <c r="S169" s="19"/>
    </row>
    <row r="170" spans="2:19" s="76" customFormat="1">
      <c r="B170" s="56"/>
      <c r="D170" s="86"/>
      <c r="F170" s="81"/>
      <c r="G170" s="22"/>
      <c r="H170" s="22"/>
      <c r="I170" s="23"/>
      <c r="J170" s="18"/>
      <c r="K170" s="6"/>
      <c r="L170" s="19"/>
      <c r="M170" s="19"/>
      <c r="N170" s="19"/>
      <c r="O170" s="19"/>
      <c r="P170" s="19"/>
      <c r="Q170" s="19"/>
      <c r="R170" s="19"/>
      <c r="S170" s="19"/>
    </row>
    <row r="171" spans="2:19" s="76" customFormat="1">
      <c r="B171" s="56"/>
      <c r="D171" s="86"/>
      <c r="F171" s="81"/>
      <c r="G171" s="22"/>
      <c r="H171" s="22"/>
      <c r="I171" s="23"/>
      <c r="J171" s="18"/>
      <c r="K171" s="6"/>
      <c r="L171" s="19"/>
      <c r="M171" s="19"/>
      <c r="N171" s="19"/>
      <c r="O171" s="19"/>
      <c r="P171" s="19"/>
      <c r="Q171" s="19"/>
      <c r="R171" s="19"/>
      <c r="S171" s="19"/>
    </row>
    <row r="172" spans="2:19" s="76" customFormat="1">
      <c r="B172" s="56"/>
      <c r="D172" s="86"/>
      <c r="F172" s="81"/>
      <c r="G172" s="22"/>
      <c r="H172" s="22"/>
      <c r="I172" s="23"/>
      <c r="J172" s="18"/>
      <c r="K172" s="6"/>
      <c r="L172" s="19"/>
      <c r="M172" s="19"/>
      <c r="N172" s="19"/>
      <c r="O172" s="19"/>
      <c r="P172" s="19"/>
      <c r="Q172" s="19"/>
      <c r="R172" s="19"/>
      <c r="S172" s="19"/>
    </row>
    <row r="173" spans="2:19" s="76" customFormat="1">
      <c r="B173" s="56"/>
      <c r="D173" s="86"/>
      <c r="F173" s="81"/>
      <c r="G173" s="22"/>
      <c r="H173" s="22"/>
      <c r="I173" s="23"/>
      <c r="J173" s="18"/>
      <c r="K173" s="6"/>
      <c r="L173" s="19"/>
      <c r="M173" s="19"/>
      <c r="N173" s="19"/>
      <c r="O173" s="19"/>
      <c r="P173" s="19"/>
      <c r="Q173" s="19"/>
      <c r="R173" s="19"/>
      <c r="S173" s="19"/>
    </row>
    <row r="174" spans="2:19" s="76" customFormat="1">
      <c r="B174" s="56"/>
      <c r="D174" s="86"/>
      <c r="F174" s="81"/>
      <c r="G174" s="22"/>
      <c r="H174" s="22"/>
      <c r="I174" s="23"/>
      <c r="J174" s="18"/>
      <c r="K174" s="6"/>
      <c r="L174" s="19"/>
      <c r="M174" s="19"/>
      <c r="N174" s="19"/>
      <c r="O174" s="19"/>
      <c r="P174" s="19"/>
      <c r="Q174" s="19"/>
      <c r="R174" s="19"/>
      <c r="S174" s="19"/>
    </row>
    <row r="175" spans="2:19" s="76" customFormat="1">
      <c r="B175" s="56"/>
      <c r="D175" s="86"/>
      <c r="F175" s="81"/>
      <c r="G175" s="22"/>
      <c r="H175" s="22"/>
      <c r="I175" s="23"/>
      <c r="J175" s="18"/>
      <c r="K175" s="6"/>
      <c r="L175" s="19"/>
      <c r="M175" s="19"/>
      <c r="N175" s="19"/>
      <c r="O175" s="19"/>
      <c r="P175" s="19"/>
      <c r="Q175" s="19"/>
      <c r="R175" s="19"/>
      <c r="S175" s="19"/>
    </row>
    <row r="176" spans="2:19" s="76" customFormat="1">
      <c r="B176" s="56"/>
      <c r="D176" s="86"/>
      <c r="F176" s="81"/>
      <c r="G176" s="22"/>
      <c r="H176" s="22"/>
      <c r="I176" s="23"/>
      <c r="J176" s="18"/>
      <c r="K176" s="6"/>
      <c r="L176" s="19"/>
      <c r="M176" s="19"/>
      <c r="N176" s="19"/>
      <c r="O176" s="19"/>
      <c r="P176" s="19"/>
      <c r="Q176" s="19"/>
      <c r="R176" s="19"/>
      <c r="S176" s="19"/>
    </row>
    <row r="177" spans="2:19" s="76" customFormat="1">
      <c r="B177" s="56"/>
      <c r="D177" s="86"/>
      <c r="F177" s="81"/>
      <c r="G177" s="22"/>
      <c r="H177" s="22"/>
      <c r="I177" s="23"/>
      <c r="J177" s="18"/>
      <c r="K177" s="6"/>
      <c r="L177" s="19"/>
      <c r="M177" s="19"/>
      <c r="N177" s="19"/>
      <c r="O177" s="19"/>
      <c r="P177" s="19"/>
      <c r="Q177" s="19"/>
      <c r="R177" s="19"/>
      <c r="S177" s="19"/>
    </row>
    <row r="178" spans="2:19" s="76" customFormat="1">
      <c r="B178" s="56"/>
      <c r="D178" s="86"/>
      <c r="F178" s="81"/>
      <c r="G178" s="22"/>
      <c r="H178" s="22"/>
      <c r="I178" s="23"/>
      <c r="J178" s="18"/>
      <c r="K178" s="6"/>
      <c r="L178" s="19"/>
      <c r="M178" s="19"/>
      <c r="N178" s="19"/>
      <c r="O178" s="19"/>
      <c r="P178" s="19"/>
      <c r="Q178" s="19"/>
      <c r="R178" s="19"/>
      <c r="S178" s="19"/>
    </row>
    <row r="179" spans="2:19" s="76" customFormat="1">
      <c r="B179" s="56"/>
      <c r="D179" s="86"/>
      <c r="F179" s="81"/>
      <c r="G179" s="22"/>
      <c r="H179" s="22"/>
      <c r="I179" s="23"/>
      <c r="J179" s="18"/>
      <c r="K179" s="6"/>
      <c r="L179" s="19"/>
      <c r="M179" s="19"/>
      <c r="N179" s="19"/>
      <c r="O179" s="19"/>
      <c r="P179" s="19"/>
      <c r="Q179" s="19"/>
      <c r="R179" s="19"/>
      <c r="S179" s="19"/>
    </row>
    <row r="180" spans="2:19" s="76" customFormat="1">
      <c r="B180" s="56"/>
      <c r="D180" s="86"/>
      <c r="F180" s="81"/>
      <c r="G180" s="22"/>
      <c r="H180" s="22"/>
      <c r="I180" s="23"/>
      <c r="J180" s="18"/>
      <c r="K180" s="6"/>
      <c r="L180" s="19"/>
      <c r="M180" s="19"/>
      <c r="N180" s="19"/>
      <c r="O180" s="19"/>
      <c r="P180" s="19"/>
      <c r="Q180" s="19"/>
      <c r="R180" s="19"/>
      <c r="S180" s="19"/>
    </row>
    <row r="181" spans="2:19" s="76" customFormat="1">
      <c r="B181" s="56"/>
      <c r="D181" s="86"/>
      <c r="F181" s="81"/>
      <c r="G181" s="22"/>
      <c r="H181" s="22"/>
      <c r="I181" s="23"/>
      <c r="J181" s="18"/>
      <c r="K181" s="6"/>
      <c r="L181" s="19"/>
      <c r="M181" s="19"/>
      <c r="N181" s="19"/>
      <c r="O181" s="19"/>
      <c r="P181" s="19"/>
      <c r="Q181" s="19"/>
      <c r="R181" s="19"/>
      <c r="S181" s="19"/>
    </row>
    <row r="182" spans="2:19" s="76" customFormat="1">
      <c r="B182" s="56"/>
      <c r="D182" s="86"/>
      <c r="F182" s="81"/>
      <c r="G182" s="22"/>
      <c r="H182" s="22"/>
      <c r="I182" s="23"/>
      <c r="J182" s="18"/>
      <c r="K182" s="6"/>
      <c r="L182" s="19"/>
      <c r="M182" s="19"/>
      <c r="N182" s="19"/>
      <c r="O182" s="19"/>
      <c r="P182" s="19"/>
      <c r="Q182" s="19"/>
      <c r="R182" s="19"/>
      <c r="S182" s="19"/>
    </row>
    <row r="183" spans="2:19" s="76" customFormat="1">
      <c r="B183" s="56"/>
      <c r="D183" s="86"/>
      <c r="F183" s="81"/>
      <c r="G183" s="22"/>
      <c r="H183" s="22"/>
      <c r="I183" s="23"/>
      <c r="J183" s="18"/>
      <c r="K183" s="6"/>
      <c r="L183" s="19"/>
      <c r="M183" s="19"/>
      <c r="N183" s="19"/>
      <c r="O183" s="19"/>
      <c r="P183" s="19"/>
      <c r="Q183" s="19"/>
      <c r="R183" s="19"/>
      <c r="S183" s="19"/>
    </row>
    <row r="184" spans="2:19" s="76" customFormat="1">
      <c r="B184" s="56"/>
      <c r="D184" s="86"/>
      <c r="F184" s="81"/>
      <c r="G184" s="22"/>
      <c r="H184" s="22"/>
      <c r="I184" s="23"/>
      <c r="J184" s="18"/>
      <c r="K184" s="6"/>
      <c r="L184" s="19"/>
      <c r="M184" s="19"/>
      <c r="N184" s="19"/>
      <c r="O184" s="19"/>
      <c r="P184" s="19"/>
      <c r="Q184" s="19"/>
      <c r="R184" s="19"/>
      <c r="S184" s="19"/>
    </row>
    <row r="185" spans="2:19" s="76" customFormat="1">
      <c r="B185" s="56"/>
      <c r="D185" s="86"/>
      <c r="F185" s="81"/>
      <c r="G185" s="22"/>
      <c r="H185" s="22"/>
      <c r="I185" s="23"/>
      <c r="J185" s="18"/>
      <c r="K185" s="6"/>
      <c r="L185" s="19"/>
      <c r="M185" s="19"/>
      <c r="N185" s="19"/>
      <c r="O185" s="19"/>
      <c r="P185" s="19"/>
      <c r="Q185" s="19"/>
      <c r="R185" s="19"/>
      <c r="S185" s="19"/>
    </row>
    <row r="186" spans="2:19" s="76" customFormat="1">
      <c r="B186" s="56"/>
      <c r="D186" s="86"/>
      <c r="F186" s="81"/>
      <c r="G186" s="22"/>
      <c r="H186" s="22"/>
      <c r="I186" s="23"/>
      <c r="J186" s="18"/>
      <c r="K186" s="6"/>
      <c r="L186" s="19"/>
      <c r="M186" s="19"/>
      <c r="N186" s="19"/>
      <c r="O186" s="19"/>
      <c r="P186" s="19"/>
      <c r="Q186" s="19"/>
      <c r="R186" s="19"/>
      <c r="S186" s="19"/>
    </row>
    <row r="187" spans="2:19" s="76" customFormat="1">
      <c r="B187" s="56"/>
      <c r="D187" s="86"/>
      <c r="F187" s="81"/>
      <c r="G187" s="22"/>
      <c r="H187" s="22"/>
      <c r="I187" s="23"/>
      <c r="J187" s="18"/>
      <c r="K187" s="6"/>
      <c r="L187" s="19"/>
      <c r="M187" s="19"/>
      <c r="N187" s="19"/>
      <c r="O187" s="19"/>
      <c r="P187" s="19"/>
      <c r="Q187" s="19"/>
      <c r="R187" s="19"/>
      <c r="S187" s="19"/>
    </row>
    <row r="188" spans="2:19" s="76" customFormat="1">
      <c r="B188" s="56"/>
      <c r="D188" s="86"/>
      <c r="F188" s="81"/>
      <c r="G188" s="22"/>
      <c r="H188" s="22"/>
      <c r="I188" s="23"/>
      <c r="J188" s="18"/>
      <c r="K188" s="6"/>
      <c r="L188" s="19"/>
      <c r="M188" s="19"/>
      <c r="N188" s="19"/>
      <c r="O188" s="19"/>
      <c r="P188" s="19"/>
      <c r="Q188" s="19"/>
      <c r="R188" s="19"/>
      <c r="S188" s="19"/>
    </row>
    <row r="189" spans="2:19" s="76" customFormat="1">
      <c r="B189" s="56"/>
      <c r="D189" s="86"/>
      <c r="F189" s="81"/>
      <c r="G189" s="22"/>
      <c r="H189" s="22"/>
      <c r="I189" s="23"/>
      <c r="J189" s="18"/>
      <c r="K189" s="6"/>
      <c r="L189" s="19"/>
      <c r="M189" s="19"/>
      <c r="N189" s="19"/>
      <c r="O189" s="19"/>
      <c r="P189" s="19"/>
      <c r="Q189" s="19"/>
      <c r="R189" s="19"/>
      <c r="S189" s="19"/>
    </row>
    <row r="190" spans="2:19" s="76" customFormat="1">
      <c r="B190" s="56"/>
      <c r="D190" s="86"/>
      <c r="F190" s="81"/>
      <c r="G190" s="22"/>
      <c r="H190" s="22"/>
      <c r="I190" s="23"/>
      <c r="J190" s="18"/>
      <c r="K190" s="6"/>
      <c r="L190" s="19"/>
      <c r="M190" s="19"/>
      <c r="N190" s="19"/>
      <c r="O190" s="19"/>
      <c r="P190" s="19"/>
      <c r="Q190" s="19"/>
      <c r="R190" s="19"/>
      <c r="S190" s="19"/>
    </row>
    <row r="191" spans="2:19" s="76" customFormat="1">
      <c r="B191" s="56"/>
      <c r="D191" s="86"/>
      <c r="F191" s="81"/>
      <c r="G191" s="22"/>
      <c r="H191" s="22"/>
      <c r="I191" s="23"/>
      <c r="J191" s="18"/>
      <c r="K191" s="6"/>
      <c r="L191" s="19"/>
      <c r="M191" s="19"/>
      <c r="N191" s="19"/>
      <c r="O191" s="19"/>
      <c r="P191" s="19"/>
      <c r="Q191" s="19"/>
      <c r="R191" s="19"/>
      <c r="S191" s="19"/>
    </row>
    <row r="192" spans="2:19" s="76" customFormat="1">
      <c r="B192" s="56"/>
      <c r="D192" s="86"/>
      <c r="F192" s="81"/>
      <c r="G192" s="22"/>
      <c r="H192" s="22"/>
      <c r="I192" s="23"/>
      <c r="J192" s="18"/>
      <c r="K192" s="6"/>
      <c r="L192" s="19"/>
      <c r="M192" s="19"/>
      <c r="N192" s="19"/>
      <c r="O192" s="19"/>
      <c r="P192" s="19"/>
      <c r="Q192" s="19"/>
      <c r="R192" s="19"/>
      <c r="S192" s="19"/>
    </row>
    <row r="193" spans="2:19" s="76" customFormat="1">
      <c r="B193" s="56"/>
      <c r="D193" s="86"/>
      <c r="F193" s="81"/>
      <c r="G193" s="22"/>
      <c r="H193" s="22"/>
      <c r="I193" s="23"/>
      <c r="J193" s="18"/>
      <c r="K193" s="6"/>
      <c r="L193" s="19"/>
      <c r="M193" s="19"/>
      <c r="N193" s="19"/>
      <c r="O193" s="19"/>
      <c r="P193" s="19"/>
      <c r="Q193" s="19"/>
      <c r="R193" s="19"/>
      <c r="S193" s="19"/>
    </row>
    <row r="194" spans="2:19" s="76" customFormat="1">
      <c r="B194" s="56"/>
      <c r="D194" s="86"/>
      <c r="F194" s="81"/>
      <c r="G194" s="22"/>
      <c r="H194" s="22"/>
      <c r="I194" s="23"/>
      <c r="J194" s="18"/>
      <c r="K194" s="6"/>
      <c r="L194" s="19"/>
      <c r="M194" s="19"/>
      <c r="N194" s="19"/>
      <c r="O194" s="19"/>
      <c r="P194" s="19"/>
      <c r="Q194" s="19"/>
      <c r="R194" s="19"/>
      <c r="S194" s="19"/>
    </row>
    <row r="195" spans="2:19" s="76" customFormat="1">
      <c r="B195" s="56"/>
      <c r="D195" s="86"/>
      <c r="F195" s="81"/>
      <c r="G195" s="22"/>
      <c r="H195" s="22"/>
      <c r="I195" s="23"/>
      <c r="J195" s="18"/>
      <c r="K195" s="6"/>
      <c r="L195" s="19"/>
      <c r="M195" s="19"/>
      <c r="N195" s="19"/>
      <c r="O195" s="19"/>
      <c r="P195" s="19"/>
      <c r="Q195" s="19"/>
      <c r="R195" s="19"/>
      <c r="S195" s="19"/>
    </row>
    <row r="196" spans="2:19" s="76" customFormat="1">
      <c r="B196" s="56"/>
      <c r="D196" s="86"/>
      <c r="F196" s="81"/>
      <c r="G196" s="22"/>
      <c r="H196" s="22"/>
      <c r="I196" s="23"/>
      <c r="J196" s="18"/>
      <c r="K196" s="6"/>
      <c r="L196" s="19"/>
      <c r="M196" s="19"/>
      <c r="N196" s="19"/>
      <c r="O196" s="19"/>
      <c r="P196" s="19"/>
      <c r="Q196" s="19"/>
      <c r="R196" s="19"/>
      <c r="S196" s="19"/>
    </row>
    <row r="197" spans="2:19" s="76" customFormat="1">
      <c r="B197" s="56"/>
      <c r="D197" s="86"/>
      <c r="F197" s="81"/>
      <c r="G197" s="22"/>
      <c r="H197" s="22"/>
      <c r="I197" s="23"/>
      <c r="J197" s="18"/>
      <c r="K197" s="6"/>
      <c r="L197" s="19"/>
      <c r="M197" s="19"/>
      <c r="N197" s="19"/>
      <c r="O197" s="19"/>
      <c r="P197" s="19"/>
      <c r="Q197" s="19"/>
      <c r="R197" s="19"/>
      <c r="S197" s="19"/>
    </row>
    <row r="198" spans="2:19" s="76" customFormat="1">
      <c r="B198" s="56"/>
      <c r="D198" s="86"/>
      <c r="F198" s="81"/>
      <c r="G198" s="22"/>
      <c r="H198" s="22"/>
      <c r="I198" s="23"/>
      <c r="J198" s="18"/>
      <c r="K198" s="6"/>
      <c r="L198" s="19"/>
      <c r="M198" s="19"/>
      <c r="N198" s="19"/>
      <c r="O198" s="19"/>
      <c r="P198" s="19"/>
      <c r="Q198" s="19"/>
      <c r="R198" s="19"/>
      <c r="S198" s="19"/>
    </row>
    <row r="199" spans="2:19" s="76" customFormat="1">
      <c r="B199" s="56"/>
      <c r="D199" s="86"/>
      <c r="F199" s="81"/>
      <c r="G199" s="22"/>
      <c r="H199" s="22"/>
      <c r="I199" s="23"/>
      <c r="J199" s="18"/>
      <c r="K199" s="6"/>
      <c r="L199" s="19"/>
      <c r="M199" s="19"/>
      <c r="N199" s="19"/>
      <c r="O199" s="19"/>
      <c r="P199" s="19"/>
      <c r="Q199" s="19"/>
      <c r="R199" s="19"/>
      <c r="S199" s="19"/>
    </row>
    <row r="200" spans="2:19" s="76" customFormat="1">
      <c r="B200" s="56"/>
      <c r="D200" s="86"/>
      <c r="F200" s="81"/>
      <c r="G200" s="22"/>
      <c r="H200" s="22"/>
      <c r="I200" s="23"/>
      <c r="J200" s="18"/>
      <c r="K200" s="6"/>
      <c r="L200" s="19"/>
      <c r="M200" s="19"/>
      <c r="N200" s="19"/>
      <c r="O200" s="19"/>
      <c r="P200" s="19"/>
      <c r="Q200" s="19"/>
      <c r="R200" s="19"/>
      <c r="S200" s="19"/>
    </row>
    <row r="201" spans="2:19" s="76" customFormat="1">
      <c r="B201" s="56"/>
      <c r="D201" s="86"/>
      <c r="F201" s="81"/>
      <c r="G201" s="22"/>
      <c r="H201" s="22"/>
      <c r="I201" s="23"/>
      <c r="J201" s="18"/>
      <c r="K201" s="6"/>
      <c r="L201" s="19"/>
      <c r="M201" s="19"/>
      <c r="N201" s="19"/>
      <c r="O201" s="19"/>
      <c r="P201" s="19"/>
      <c r="Q201" s="19"/>
      <c r="R201" s="19"/>
      <c r="S201" s="19"/>
    </row>
    <row r="202" spans="2:19" s="76" customFormat="1">
      <c r="B202" s="56"/>
      <c r="D202" s="86"/>
      <c r="F202" s="81"/>
      <c r="G202" s="22"/>
      <c r="H202" s="22"/>
      <c r="I202" s="23"/>
      <c r="J202" s="18"/>
      <c r="K202" s="6"/>
      <c r="L202" s="19"/>
      <c r="M202" s="19"/>
      <c r="N202" s="19"/>
      <c r="O202" s="19"/>
      <c r="P202" s="19"/>
      <c r="Q202" s="19"/>
      <c r="R202" s="19"/>
      <c r="S202" s="19"/>
    </row>
    <row r="203" spans="2:19" s="76" customFormat="1">
      <c r="B203" s="56"/>
      <c r="D203" s="86"/>
      <c r="F203" s="81"/>
      <c r="G203" s="22"/>
      <c r="H203" s="22"/>
      <c r="I203" s="23"/>
      <c r="J203" s="18"/>
      <c r="K203" s="6"/>
      <c r="L203" s="19"/>
      <c r="M203" s="19"/>
      <c r="N203" s="19"/>
      <c r="O203" s="19"/>
      <c r="P203" s="19"/>
      <c r="Q203" s="19"/>
      <c r="R203" s="19"/>
      <c r="S203" s="19"/>
    </row>
    <row r="204" spans="2:19" s="76" customFormat="1">
      <c r="B204" s="56"/>
      <c r="D204" s="86"/>
      <c r="F204" s="81"/>
      <c r="G204" s="22"/>
      <c r="H204" s="22"/>
      <c r="I204" s="23"/>
      <c r="J204" s="18"/>
      <c r="K204" s="6"/>
      <c r="L204" s="19"/>
      <c r="M204" s="19"/>
      <c r="N204" s="19"/>
      <c r="O204" s="19"/>
      <c r="P204" s="19"/>
      <c r="Q204" s="19"/>
      <c r="R204" s="19"/>
      <c r="S204" s="19"/>
    </row>
    <row r="205" spans="2:19" s="76" customFormat="1">
      <c r="B205" s="56"/>
      <c r="D205" s="86"/>
      <c r="F205" s="81"/>
      <c r="G205" s="22"/>
      <c r="H205" s="22"/>
      <c r="I205" s="23"/>
      <c r="J205" s="18"/>
      <c r="K205" s="6"/>
      <c r="L205" s="19"/>
      <c r="M205" s="19"/>
      <c r="N205" s="19"/>
      <c r="O205" s="19"/>
      <c r="P205" s="19"/>
      <c r="Q205" s="19"/>
      <c r="R205" s="19"/>
      <c r="S205" s="19"/>
    </row>
    <row r="206" spans="2:19" s="76" customFormat="1">
      <c r="B206" s="56"/>
      <c r="D206" s="86"/>
      <c r="F206" s="81"/>
      <c r="G206" s="22"/>
      <c r="H206" s="22"/>
      <c r="I206" s="23"/>
      <c r="J206" s="18"/>
      <c r="K206" s="6"/>
      <c r="L206" s="19"/>
      <c r="M206" s="19"/>
      <c r="N206" s="19"/>
      <c r="O206" s="19"/>
      <c r="P206" s="19"/>
      <c r="Q206" s="19"/>
      <c r="R206" s="19"/>
      <c r="S206" s="19"/>
    </row>
    <row r="207" spans="2:19" s="76" customFormat="1">
      <c r="B207" s="56"/>
      <c r="D207" s="86"/>
      <c r="F207" s="81"/>
      <c r="G207" s="22"/>
      <c r="H207" s="22"/>
      <c r="I207" s="23"/>
      <c r="J207" s="18"/>
      <c r="K207" s="6"/>
      <c r="L207" s="19"/>
      <c r="M207" s="19"/>
      <c r="N207" s="19"/>
      <c r="O207" s="19"/>
      <c r="P207" s="19"/>
      <c r="Q207" s="19"/>
      <c r="R207" s="19"/>
      <c r="S207" s="19"/>
    </row>
    <row r="208" spans="2:19" s="76" customFormat="1">
      <c r="B208" s="56"/>
      <c r="D208" s="86"/>
      <c r="F208" s="81"/>
      <c r="G208" s="22"/>
      <c r="H208" s="22"/>
      <c r="I208" s="23"/>
      <c r="J208" s="18"/>
      <c r="K208" s="6"/>
      <c r="L208" s="19"/>
      <c r="M208" s="19"/>
      <c r="N208" s="19"/>
      <c r="O208" s="19"/>
      <c r="P208" s="19"/>
      <c r="Q208" s="19"/>
      <c r="R208" s="19"/>
      <c r="S208" s="19"/>
    </row>
    <row r="209" spans="2:19" s="76" customFormat="1">
      <c r="B209" s="56"/>
      <c r="D209" s="86"/>
      <c r="F209" s="81"/>
      <c r="G209" s="22"/>
      <c r="H209" s="22"/>
      <c r="I209" s="23"/>
      <c r="J209" s="18"/>
      <c r="K209" s="6"/>
      <c r="L209" s="19"/>
      <c r="M209" s="19"/>
      <c r="N209" s="19"/>
      <c r="O209" s="19"/>
      <c r="P209" s="19"/>
      <c r="Q209" s="19"/>
      <c r="R209" s="19"/>
      <c r="S209" s="19"/>
    </row>
    <row r="210" spans="2:19" s="76" customFormat="1">
      <c r="B210" s="56"/>
      <c r="D210" s="86"/>
      <c r="F210" s="81"/>
      <c r="G210" s="22"/>
      <c r="H210" s="22"/>
      <c r="I210" s="23"/>
      <c r="J210" s="18"/>
      <c r="K210" s="6"/>
      <c r="L210" s="19"/>
      <c r="M210" s="19"/>
      <c r="N210" s="19"/>
      <c r="O210" s="19"/>
      <c r="P210" s="19"/>
      <c r="Q210" s="19"/>
      <c r="R210" s="19"/>
      <c r="S210" s="19"/>
    </row>
    <row r="211" spans="2:19" s="76" customFormat="1">
      <c r="B211" s="56"/>
      <c r="D211" s="86"/>
      <c r="F211" s="81"/>
      <c r="G211" s="22"/>
      <c r="H211" s="22"/>
      <c r="I211" s="23"/>
      <c r="J211" s="18"/>
      <c r="K211" s="6"/>
      <c r="L211" s="19"/>
      <c r="M211" s="19"/>
      <c r="N211" s="19"/>
      <c r="O211" s="19"/>
      <c r="P211" s="19"/>
      <c r="Q211" s="19"/>
      <c r="R211" s="19"/>
      <c r="S211" s="19"/>
    </row>
    <row r="212" spans="2:19" s="76" customFormat="1">
      <c r="B212" s="56"/>
      <c r="D212" s="86"/>
      <c r="F212" s="81"/>
      <c r="G212" s="22"/>
      <c r="H212" s="22"/>
      <c r="I212" s="23"/>
      <c r="J212" s="18"/>
      <c r="K212" s="6"/>
      <c r="L212" s="19"/>
      <c r="M212" s="19"/>
      <c r="N212" s="19"/>
      <c r="O212" s="19"/>
      <c r="P212" s="19"/>
      <c r="Q212" s="19"/>
      <c r="R212" s="19"/>
      <c r="S212" s="19"/>
    </row>
    <row r="213" spans="2:19" s="76" customFormat="1">
      <c r="B213" s="56"/>
      <c r="D213" s="86"/>
      <c r="F213" s="81"/>
      <c r="G213" s="22"/>
      <c r="H213" s="22"/>
      <c r="I213" s="23"/>
      <c r="J213" s="18"/>
      <c r="K213" s="6"/>
      <c r="L213" s="19"/>
      <c r="M213" s="19"/>
      <c r="N213" s="19"/>
      <c r="O213" s="19"/>
      <c r="P213" s="19"/>
      <c r="Q213" s="19"/>
      <c r="R213" s="19"/>
      <c r="S213" s="19"/>
    </row>
    <row r="214" spans="2:19" s="76" customFormat="1">
      <c r="B214" s="56"/>
      <c r="D214" s="86"/>
      <c r="F214" s="81"/>
      <c r="G214" s="22"/>
      <c r="H214" s="22"/>
      <c r="I214" s="23"/>
      <c r="J214" s="18"/>
      <c r="K214" s="6"/>
      <c r="L214" s="19"/>
      <c r="M214" s="19"/>
      <c r="N214" s="19"/>
      <c r="O214" s="19"/>
      <c r="P214" s="19"/>
      <c r="Q214" s="19"/>
      <c r="R214" s="19"/>
      <c r="S214" s="19"/>
    </row>
    <row r="215" spans="2:19" s="76" customFormat="1">
      <c r="B215" s="56"/>
      <c r="D215" s="86"/>
      <c r="F215" s="81"/>
      <c r="G215" s="22"/>
      <c r="H215" s="22"/>
      <c r="I215" s="23"/>
      <c r="J215" s="18"/>
      <c r="K215" s="6"/>
      <c r="L215" s="19"/>
      <c r="M215" s="19"/>
      <c r="N215" s="19"/>
      <c r="O215" s="19"/>
      <c r="P215" s="19"/>
      <c r="Q215" s="19"/>
      <c r="R215" s="19"/>
      <c r="S215" s="19"/>
    </row>
    <row r="216" spans="2:19" s="76" customFormat="1">
      <c r="B216" s="56"/>
      <c r="D216" s="86"/>
      <c r="F216" s="81"/>
      <c r="G216" s="22"/>
      <c r="H216" s="22"/>
      <c r="I216" s="23"/>
      <c r="J216" s="18"/>
      <c r="K216" s="6"/>
      <c r="L216" s="19"/>
      <c r="M216" s="19"/>
      <c r="N216" s="19"/>
      <c r="O216" s="19"/>
      <c r="P216" s="19"/>
      <c r="Q216" s="19"/>
      <c r="R216" s="19"/>
      <c r="S216" s="19"/>
    </row>
    <row r="217" spans="2:19" s="76" customFormat="1">
      <c r="B217" s="56"/>
      <c r="D217" s="86"/>
      <c r="F217" s="81"/>
      <c r="G217" s="22"/>
      <c r="H217" s="22"/>
      <c r="I217" s="23"/>
      <c r="J217" s="18"/>
      <c r="K217" s="6"/>
      <c r="L217" s="19"/>
      <c r="M217" s="19"/>
      <c r="N217" s="19"/>
      <c r="O217" s="19"/>
      <c r="P217" s="19"/>
      <c r="Q217" s="19"/>
      <c r="R217" s="19"/>
      <c r="S217" s="19"/>
    </row>
    <row r="218" spans="2:19" s="76" customFormat="1">
      <c r="B218" s="56"/>
      <c r="D218" s="86"/>
      <c r="F218" s="81"/>
      <c r="G218" s="22"/>
      <c r="H218" s="22"/>
      <c r="I218" s="23"/>
      <c r="J218" s="18"/>
      <c r="K218" s="6"/>
      <c r="L218" s="19"/>
      <c r="M218" s="19"/>
      <c r="N218" s="19"/>
      <c r="O218" s="19"/>
      <c r="P218" s="19"/>
      <c r="Q218" s="19"/>
      <c r="R218" s="19"/>
      <c r="S218" s="19"/>
    </row>
    <row r="219" spans="2:19" s="76" customFormat="1">
      <c r="B219" s="56"/>
      <c r="D219" s="86"/>
      <c r="F219" s="81"/>
      <c r="G219" s="22"/>
      <c r="H219" s="22"/>
      <c r="I219" s="23"/>
      <c r="J219" s="18"/>
      <c r="K219" s="6"/>
      <c r="L219" s="19"/>
      <c r="M219" s="19"/>
      <c r="N219" s="19"/>
      <c r="O219" s="19"/>
      <c r="P219" s="19"/>
      <c r="Q219" s="19"/>
      <c r="R219" s="19"/>
      <c r="S219" s="19"/>
    </row>
    <row r="220" spans="2:19" s="76" customFormat="1">
      <c r="B220" s="56"/>
      <c r="D220" s="86"/>
      <c r="F220" s="81"/>
      <c r="G220" s="22"/>
      <c r="H220" s="22"/>
      <c r="I220" s="23"/>
      <c r="J220" s="18"/>
      <c r="K220" s="6"/>
      <c r="L220" s="19"/>
      <c r="M220" s="19"/>
      <c r="N220" s="19"/>
      <c r="O220" s="19"/>
      <c r="P220" s="19"/>
      <c r="Q220" s="19"/>
      <c r="R220" s="19"/>
      <c r="S220" s="19"/>
    </row>
    <row r="221" spans="2:19" s="76" customFormat="1">
      <c r="B221" s="56"/>
      <c r="D221" s="86"/>
      <c r="F221" s="81"/>
      <c r="G221" s="22"/>
      <c r="H221" s="22"/>
      <c r="I221" s="23"/>
      <c r="J221" s="18"/>
      <c r="K221" s="6"/>
      <c r="L221" s="19"/>
      <c r="M221" s="19"/>
      <c r="N221" s="19"/>
      <c r="O221" s="19"/>
      <c r="P221" s="19"/>
      <c r="Q221" s="19"/>
      <c r="R221" s="19"/>
      <c r="S221" s="19"/>
    </row>
    <row r="222" spans="2:19" s="76" customFormat="1">
      <c r="B222" s="56"/>
      <c r="D222" s="86"/>
      <c r="F222" s="81"/>
      <c r="G222" s="22"/>
      <c r="H222" s="22"/>
      <c r="I222" s="23"/>
      <c r="J222" s="18"/>
      <c r="K222" s="6"/>
      <c r="L222" s="19"/>
      <c r="M222" s="19"/>
      <c r="N222" s="19"/>
      <c r="O222" s="19"/>
      <c r="P222" s="19"/>
      <c r="Q222" s="19"/>
      <c r="R222" s="19"/>
      <c r="S222" s="19"/>
    </row>
    <row r="223" spans="2:19" s="76" customFormat="1">
      <c r="B223" s="56"/>
      <c r="D223" s="86"/>
      <c r="F223" s="81"/>
      <c r="G223" s="22"/>
      <c r="H223" s="22"/>
      <c r="I223" s="23"/>
      <c r="J223" s="18"/>
      <c r="K223" s="6"/>
      <c r="L223" s="19"/>
      <c r="M223" s="19"/>
      <c r="N223" s="19"/>
      <c r="O223" s="19"/>
      <c r="P223" s="19"/>
      <c r="Q223" s="19"/>
      <c r="R223" s="19"/>
      <c r="S223" s="19"/>
    </row>
    <row r="224" spans="2:19" s="76" customFormat="1">
      <c r="B224" s="56"/>
      <c r="D224" s="86"/>
      <c r="F224" s="81"/>
      <c r="G224" s="22"/>
      <c r="H224" s="22"/>
      <c r="I224" s="23"/>
      <c r="J224" s="18"/>
      <c r="K224" s="6"/>
      <c r="L224" s="19"/>
      <c r="M224" s="19"/>
      <c r="N224" s="19"/>
      <c r="O224" s="19"/>
      <c r="P224" s="19"/>
      <c r="Q224" s="19"/>
      <c r="R224" s="19"/>
      <c r="S224" s="19"/>
    </row>
    <row r="225" spans="2:19" s="76" customFormat="1">
      <c r="B225" s="56"/>
      <c r="D225" s="86"/>
      <c r="F225" s="81"/>
      <c r="G225" s="22"/>
      <c r="H225" s="22"/>
      <c r="I225" s="23"/>
      <c r="J225" s="18"/>
      <c r="K225" s="6"/>
      <c r="L225" s="19"/>
      <c r="M225" s="19"/>
      <c r="N225" s="19"/>
      <c r="O225" s="19"/>
      <c r="P225" s="19"/>
      <c r="Q225" s="19"/>
      <c r="R225" s="19"/>
      <c r="S225" s="19"/>
    </row>
    <row r="226" spans="2:19" s="76" customFormat="1">
      <c r="B226" s="56"/>
      <c r="D226" s="86"/>
      <c r="F226" s="81"/>
      <c r="G226" s="22"/>
      <c r="H226" s="22"/>
      <c r="I226" s="23"/>
      <c r="J226" s="18"/>
      <c r="K226" s="6"/>
      <c r="L226" s="19"/>
      <c r="M226" s="19"/>
      <c r="N226" s="19"/>
      <c r="O226" s="19"/>
      <c r="P226" s="19"/>
      <c r="Q226" s="19"/>
      <c r="R226" s="19"/>
      <c r="S226" s="19"/>
    </row>
    <row r="227" spans="2:19" s="76" customFormat="1">
      <c r="B227" s="56"/>
      <c r="D227" s="86"/>
      <c r="F227" s="81"/>
      <c r="G227" s="22"/>
      <c r="H227" s="22"/>
      <c r="I227" s="23"/>
      <c r="J227" s="18"/>
      <c r="K227" s="6"/>
      <c r="L227" s="19"/>
      <c r="M227" s="19"/>
      <c r="N227" s="19"/>
      <c r="O227" s="19"/>
      <c r="P227" s="19"/>
      <c r="Q227" s="19"/>
      <c r="R227" s="19"/>
      <c r="S227" s="19"/>
    </row>
    <row r="228" spans="2:19" s="76" customFormat="1">
      <c r="B228" s="56"/>
      <c r="D228" s="86"/>
      <c r="F228" s="81"/>
      <c r="G228" s="22"/>
      <c r="H228" s="22"/>
      <c r="I228" s="23"/>
      <c r="J228" s="18"/>
      <c r="K228" s="6"/>
      <c r="L228" s="19"/>
      <c r="M228" s="19"/>
      <c r="N228" s="19"/>
      <c r="O228" s="19"/>
      <c r="P228" s="19"/>
      <c r="Q228" s="19"/>
      <c r="R228" s="19"/>
      <c r="S228" s="19"/>
    </row>
    <row r="229" spans="2:19" s="76" customFormat="1">
      <c r="B229" s="56"/>
      <c r="D229" s="86"/>
      <c r="F229" s="81"/>
      <c r="G229" s="22"/>
      <c r="H229" s="22"/>
      <c r="I229" s="23"/>
      <c r="J229" s="18"/>
      <c r="K229" s="6"/>
      <c r="L229" s="19"/>
      <c r="M229" s="19"/>
      <c r="N229" s="19"/>
      <c r="O229" s="19"/>
      <c r="P229" s="19"/>
      <c r="Q229" s="19"/>
      <c r="R229" s="19"/>
      <c r="S229" s="19"/>
    </row>
    <row r="230" spans="2:19" s="76" customFormat="1">
      <c r="B230" s="56"/>
      <c r="D230" s="86"/>
      <c r="F230" s="81"/>
      <c r="G230" s="22"/>
      <c r="H230" s="22"/>
      <c r="I230" s="23"/>
      <c r="J230" s="18"/>
      <c r="K230" s="6"/>
      <c r="L230" s="19"/>
      <c r="M230" s="19"/>
      <c r="N230" s="19"/>
      <c r="O230" s="19"/>
      <c r="P230" s="19"/>
      <c r="Q230" s="19"/>
      <c r="R230" s="19"/>
      <c r="S230" s="19"/>
    </row>
    <row r="231" spans="2:19" s="76" customFormat="1">
      <c r="B231" s="56"/>
      <c r="D231" s="86"/>
      <c r="F231" s="81"/>
      <c r="G231" s="22"/>
      <c r="H231" s="22"/>
      <c r="I231" s="23"/>
      <c r="J231" s="18"/>
      <c r="K231" s="6"/>
      <c r="L231" s="19"/>
      <c r="M231" s="19"/>
      <c r="N231" s="19"/>
      <c r="O231" s="19"/>
      <c r="P231" s="19"/>
      <c r="Q231" s="19"/>
      <c r="R231" s="19"/>
      <c r="S231" s="19"/>
    </row>
  </sheetData>
  <sheetProtection selectLockedCells="1" selectUnlockedCells="1"/>
  <mergeCells count="12">
    <mergeCell ref="D128:E128"/>
    <mergeCell ref="B130:D132"/>
    <mergeCell ref="C135:E141"/>
    <mergeCell ref="A8:H8"/>
    <mergeCell ref="F105:I105"/>
    <mergeCell ref="F106:I106"/>
    <mergeCell ref="F107:I107"/>
    <mergeCell ref="D122:G122"/>
    <mergeCell ref="D123:G123"/>
    <mergeCell ref="D124:G124"/>
    <mergeCell ref="D126:G126"/>
    <mergeCell ref="D127:G127"/>
  </mergeCells>
  <conditionalFormatting sqref="F143">
    <cfRule type="expression" dxfId="14" priority="7" stopIfTrue="1">
      <formula>#REF!&lt;&gt;0</formula>
    </cfRule>
  </conditionalFormatting>
  <conditionalFormatting sqref="D127:I127">
    <cfRule type="expression" dxfId="13" priority="6" stopIfTrue="1">
      <formula>$D$10&lt;&gt;0</formula>
    </cfRule>
  </conditionalFormatting>
  <conditionalFormatting sqref="F128">
    <cfRule type="expression" dxfId="12" priority="5" stopIfTrue="1">
      <formula>$D$10&lt;&gt;0</formula>
    </cfRule>
  </conditionalFormatting>
  <conditionalFormatting sqref="D126:I126">
    <cfRule type="expression" dxfId="11" priority="4" stopIfTrue="1">
      <formula>$D$10&lt;&gt;0</formula>
    </cfRule>
  </conditionalFormatting>
  <conditionalFormatting sqref="I117:I124">
    <cfRule type="cellIs" dxfId="10" priority="2" stopIfTrue="1" operator="between">
      <formula>$D117</formula>
      <formula>$F117</formula>
    </cfRule>
  </conditionalFormatting>
  <conditionalFormatting sqref="D124:H124">
    <cfRule type="expression" dxfId="9" priority="1" stopIfTrue="1">
      <formula>$D$11&lt;&gt;0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70" firstPageNumber="0" orientation="portrait" r:id="rId1"/>
  <headerFooter alignWithMargins="0">
    <oddFooter>&amp;L&amp;A&amp;RPágina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abSelected="1" view="pageBreakPreview" zoomScaleNormal="100" zoomScaleSheetLayoutView="100" workbookViewId="0">
      <selection activeCell="E14" sqref="E14"/>
    </sheetView>
  </sheetViews>
  <sheetFormatPr defaultRowHeight="12.75"/>
  <cols>
    <col min="1" max="1" width="5.7109375" style="76" customWidth="1"/>
    <col min="2" max="2" width="60.85546875" style="87" customWidth="1"/>
    <col min="3" max="3" width="7.7109375" style="76" customWidth="1"/>
    <col min="4" max="4" width="9.42578125" style="81" customWidth="1"/>
    <col min="5" max="5" width="57.140625" style="22" customWidth="1"/>
    <col min="6" max="6" width="9.140625" style="5"/>
    <col min="7" max="7" width="9.140625" style="6"/>
    <col min="8" max="8" width="8.5703125" style="8" customWidth="1"/>
    <col min="9" max="9" width="30.7109375" style="8" customWidth="1"/>
    <col min="10" max="16384" width="9.140625" style="8"/>
  </cols>
  <sheetData>
    <row r="1" spans="1:7" s="292" customFormat="1">
      <c r="A1" s="286"/>
      <c r="B1" s="287"/>
      <c r="C1" s="288"/>
      <c r="D1" s="289"/>
      <c r="E1" s="290"/>
    </row>
    <row r="2" spans="1:7" s="292" customFormat="1">
      <c r="A2" s="293" t="s">
        <v>165</v>
      </c>
      <c r="B2" s="295"/>
      <c r="C2" s="296"/>
      <c r="D2" s="297"/>
      <c r="E2" s="298"/>
    </row>
    <row r="3" spans="1:7" s="292" customFormat="1">
      <c r="A3" s="293" t="s">
        <v>173</v>
      </c>
      <c r="B3" s="300"/>
      <c r="C3" s="296"/>
      <c r="D3" s="297"/>
      <c r="E3" s="298"/>
    </row>
    <row r="4" spans="1:7" s="292" customFormat="1">
      <c r="A4" s="293" t="s">
        <v>166</v>
      </c>
      <c r="B4" s="300"/>
      <c r="C4" s="288"/>
      <c r="D4" s="297"/>
      <c r="E4" s="298"/>
    </row>
    <row r="5" spans="1:7" s="292" customFormat="1" ht="15.75">
      <c r="A5" s="502" t="s">
        <v>286</v>
      </c>
      <c r="B5" s="502"/>
      <c r="C5" s="502"/>
      <c r="D5" s="502"/>
      <c r="E5" s="502"/>
    </row>
    <row r="6" spans="1:7" s="318" customFormat="1">
      <c r="A6" s="314"/>
      <c r="B6" s="315"/>
      <c r="C6" s="314"/>
      <c r="D6" s="316"/>
      <c r="E6" s="317"/>
    </row>
    <row r="7" spans="1:7" s="9" customFormat="1">
      <c r="A7" s="88" t="s">
        <v>40</v>
      </c>
      <c r="B7" s="90" t="s">
        <v>43</v>
      </c>
      <c r="C7" s="88" t="s">
        <v>11</v>
      </c>
      <c r="D7" s="91" t="s">
        <v>1</v>
      </c>
      <c r="E7" s="88" t="s">
        <v>136</v>
      </c>
      <c r="G7" s="10"/>
    </row>
    <row r="8" spans="1:7">
      <c r="A8" s="27">
        <v>1</v>
      </c>
      <c r="B8" s="25" t="s">
        <v>3</v>
      </c>
      <c r="C8" s="29"/>
      <c r="D8" s="30"/>
      <c r="E8" s="31"/>
    </row>
    <row r="9" spans="1:7" s="5" customFormat="1" ht="25.5">
      <c r="A9" s="20" t="s">
        <v>6</v>
      </c>
      <c r="B9" s="418" t="str">
        <f>UPPER('[2]Plan Tron'!D13)</f>
        <v xml:space="preserve"> EXECUÇÃO DE DEPÓSITO EM CANTEIRO DE OBRA EM CHAPA DE MADEIRA COMPENSADA, NÃO INCLUSO MOBILIÁRIO. AF_04/2016</v>
      </c>
      <c r="C9" s="414" t="str">
        <f>'[2]Plan Tron'!F13</f>
        <v>M²</v>
      </c>
      <c r="D9" s="415">
        <f>'[1]Quant Área Externa'!$D$9</f>
        <v>12</v>
      </c>
      <c r="E9" s="416" t="s">
        <v>309</v>
      </c>
      <c r="G9" s="6"/>
    </row>
    <row r="10" spans="1:7" s="5" customFormat="1" ht="25.5">
      <c r="A10" s="21" t="str">
        <f>'Planilha area externa'!A17</f>
        <v>1.6</v>
      </c>
      <c r="B10" s="420" t="str">
        <f>'Planilha area externa'!D17</f>
        <v>TAPUME DE CHAPA DE MADEIRA COMPENSADA (6MM) - PINTURA A CAL- APROVEITAMENTO 2 X</v>
      </c>
      <c r="C10" s="417" t="str">
        <f>'Planilha area externa'!E17</f>
        <v>M²</v>
      </c>
      <c r="D10" s="7">
        <f>'[1]Quant Área Externa'!$D$13</f>
        <v>194</v>
      </c>
      <c r="E10" s="393" t="s">
        <v>373</v>
      </c>
      <c r="G10" s="6"/>
    </row>
    <row r="11" spans="1:7" s="5" customFormat="1" ht="38.25">
      <c r="A11" s="413" t="str">
        <f>'Planilha area externa'!A20</f>
        <v>1.9</v>
      </c>
      <c r="B11" s="420" t="str">
        <f>'Planilha area externa'!D20</f>
        <v>TRANSPORTE HORIZONTAL, MASSA/GRANEL, JERICA 90L, 30M. AF_06/2014</v>
      </c>
      <c r="C11" s="431" t="str">
        <f>'Planilha area externa'!E20</f>
        <v>M³</v>
      </c>
      <c r="D11" s="432">
        <f>'[1]Quant Área Externa'!$D$16</f>
        <v>39.202349999999996</v>
      </c>
      <c r="E11" s="433" t="s">
        <v>346</v>
      </c>
      <c r="G11" s="6"/>
    </row>
    <row r="12" spans="1:7" s="5" customFormat="1">
      <c r="A12" s="21"/>
      <c r="B12" s="83"/>
      <c r="C12" s="21"/>
      <c r="D12" s="7"/>
      <c r="E12" s="393"/>
      <c r="G12" s="15"/>
    </row>
    <row r="13" spans="1:7" s="5" customFormat="1">
      <c r="A13" s="14">
        <v>2</v>
      </c>
      <c r="B13" s="282" t="str">
        <f>UPPER('[2]Plan Tron'!D23)</f>
        <v>MOVIMENTO DE TERRA</v>
      </c>
      <c r="C13" s="281"/>
      <c r="D13" s="283"/>
      <c r="E13" s="394"/>
      <c r="G13" s="15"/>
    </row>
    <row r="14" spans="1:7" s="5" customFormat="1" ht="38.25">
      <c r="A14" s="3" t="s">
        <v>12</v>
      </c>
      <c r="B14" s="280" t="str">
        <f>UPPER('[2]Plan Tron'!D24)</f>
        <v>ESCAVACAO E CARGA MATERIAL 1A CATEGORIA, UTILIZANDO TRATOR DE ESTEIRAS DE 110 A 160HP COM LAMINA, PESO OPERACIONAL * 13T  E PA CARREGADEIRA COM 170 HP.</v>
      </c>
      <c r="C14" s="279" t="str">
        <f>'[2]Plan Tron'!F24</f>
        <v>M³</v>
      </c>
      <c r="D14" s="4">
        <f>'[1]Quant Área Externa'!$D$20</f>
        <v>63.459999999999994</v>
      </c>
      <c r="E14" s="392" t="s">
        <v>319</v>
      </c>
      <c r="G14" s="6"/>
    </row>
    <row r="15" spans="1:7" s="5" customFormat="1" ht="25.5">
      <c r="A15" s="3" t="s">
        <v>13</v>
      </c>
      <c r="B15" s="280" t="str">
        <f>UPPER('[2]Plan Tron'!D26)</f>
        <v>COMPACTACAO MECANICA C/ CONTROLE DO GC&gt;=100% DO PN (AREAS) (C/MONIVELADORA 140 HP E ROLO COMPRESSOR VIBRATORIO 80 HP)</v>
      </c>
      <c r="C15" s="279" t="str">
        <f>'[2]Plan Tron'!F26</f>
        <v>M³</v>
      </c>
      <c r="D15" s="4">
        <f>'[1]Quant Área Externa'!$D$22</f>
        <v>30.400000000000002</v>
      </c>
      <c r="E15" s="392" t="s">
        <v>320</v>
      </c>
      <c r="G15" s="6"/>
    </row>
    <row r="16" spans="1:7" s="5" customFormat="1" ht="38.25">
      <c r="A16" s="3" t="s">
        <v>14</v>
      </c>
      <c r="B16" s="280" t="str">
        <f>UPPER('[2]Plan Tron'!D27)</f>
        <v>CARGA E DESCARGA MECANICA DE SOLO UTILIZANDO CAMINHAO BASCULANTE 5,0M3 /11T E PA CARREGADEIRA SOBRE PNEUS * 105 HP * CAP. 1,72M3.</v>
      </c>
      <c r="C16" s="279" t="str">
        <f>'[2]Plan Tron'!F27</f>
        <v>M³</v>
      </c>
      <c r="D16" s="4">
        <f>'[1]Quant Área Externa'!$D$23</f>
        <v>44.630999999999986</v>
      </c>
      <c r="E16" s="438" t="s">
        <v>321</v>
      </c>
      <c r="G16" s="6"/>
    </row>
    <row r="17" spans="1:7" s="5" customFormat="1" ht="25.5">
      <c r="A17" s="3" t="s">
        <v>15</v>
      </c>
      <c r="B17" s="280" t="str">
        <f>UPPER('[2]Plan Tron'!D28)</f>
        <v>TRANSPORTE DE ENTULHO COM CAMINHÃO BASCULANTE 6 M3, RODOVIA A, DMT 0,5 A 1,0 KM PAVIMENTAD</v>
      </c>
      <c r="C17" s="279" t="str">
        <f>'[2]Plan Tron'!F28</f>
        <v>T/KM</v>
      </c>
      <c r="D17" s="4">
        <f>'[1]Quant Área Externa'!$D$24</f>
        <v>981.88199999999972</v>
      </c>
      <c r="E17" s="438" t="s">
        <v>322</v>
      </c>
      <c r="G17" s="6"/>
    </row>
    <row r="18" spans="1:7" s="5" customFormat="1">
      <c r="A18" s="21"/>
      <c r="B18" s="83"/>
      <c r="C18" s="21"/>
      <c r="D18" s="7"/>
      <c r="E18" s="393"/>
      <c r="G18" s="15"/>
    </row>
    <row r="19" spans="1:7" s="12" customFormat="1">
      <c r="A19" s="14">
        <v>3</v>
      </c>
      <c r="B19" s="282" t="str">
        <f>UPPER('[2]Plan Tron'!D83)</f>
        <v>INSTALAÇÕES HIDRAULICAS</v>
      </c>
      <c r="C19" s="281"/>
      <c r="D19" s="283"/>
      <c r="E19" s="394"/>
      <c r="F19" s="5"/>
      <c r="G19" s="264"/>
    </row>
    <row r="20" spans="1:7" s="12" customFormat="1">
      <c r="A20" s="11" t="s">
        <v>19</v>
      </c>
      <c r="B20" s="285" t="str">
        <f>UPPER('[2]Plan Tron'!D111)</f>
        <v xml:space="preserve">REDE DE ÁGUAS PLUVIAIS </v>
      </c>
      <c r="C20" s="284"/>
      <c r="D20" s="263"/>
      <c r="E20" s="395"/>
      <c r="G20" s="13"/>
    </row>
    <row r="21" spans="1:7" s="5" customFormat="1" ht="25.5">
      <c r="A21" s="20" t="s">
        <v>331</v>
      </c>
      <c r="B21" s="418" t="str">
        <f>UPPER('[2]Plan Tron'!D116)</f>
        <v>TUBO PVC, SÉRIE R, ÁGUA PLUVIAL, DN 100 MM, FORNECIDO E INSTALADO EM RAMAL DE ENCAMINHAMENTO. AF_12/2014</v>
      </c>
      <c r="C21" s="414" t="str">
        <f>'[2]Plan Tron'!F116</f>
        <v>M</v>
      </c>
      <c r="D21" s="415">
        <f>'Planilha area externa'!F37</f>
        <v>206</v>
      </c>
      <c r="E21" s="416" t="s">
        <v>388</v>
      </c>
      <c r="G21" s="15"/>
    </row>
    <row r="22" spans="1:7" s="5" customFormat="1">
      <c r="A22" s="21"/>
      <c r="B22" s="83"/>
      <c r="C22" s="21"/>
      <c r="D22" s="7"/>
      <c r="E22" s="393"/>
      <c r="G22" s="15"/>
    </row>
    <row r="23" spans="1:7" s="5" customFormat="1">
      <c r="A23" s="429">
        <f>'Planilha area externa'!A45</f>
        <v>4</v>
      </c>
      <c r="B23" s="430" t="str">
        <f>'Planilha area externa'!D45</f>
        <v>INSTALAÇÕES ELÉTRICAS</v>
      </c>
      <c r="C23" s="21"/>
      <c r="D23" s="7"/>
      <c r="E23" s="393"/>
      <c r="G23" s="15"/>
    </row>
    <row r="24" spans="1:7" s="5" customFormat="1" ht="25.5">
      <c r="A24" s="439" t="str">
        <f>'Planilha area externa'!A49</f>
        <v>4.1.4</v>
      </c>
      <c r="B24" s="440" t="str">
        <f>'Planilha area externa'!D49</f>
        <v>CABO DE COBRE FLEXÍVEL ISOLADO, 4 MM², ANTI-CHAMA 450/750 V, PARA CIRCUITOS TERMINAIS - FORNECIMENTO E INSTALAÇÃO. AF_12/2015</v>
      </c>
      <c r="C24" s="441" t="str">
        <f>'Planilha area externa'!E49</f>
        <v>M</v>
      </c>
      <c r="D24" s="443">
        <f>(10.36*3)+(4.37*3)+(1.5*2*3)</f>
        <v>53.19</v>
      </c>
      <c r="E24" s="440" t="s">
        <v>368</v>
      </c>
      <c r="G24" s="15"/>
    </row>
    <row r="25" spans="1:7" s="5" customFormat="1" ht="25.5">
      <c r="A25" s="439" t="str">
        <f>'Planilha area externa'!A50</f>
        <v>4.1.5</v>
      </c>
      <c r="B25" s="440" t="str">
        <f>'Planilha area externa'!D50</f>
        <v>CABO DE COBRE FLEXÍVEL ISOLADO, 6 MM², ANTI-CHAMA 450/750 V, PARA CIRCUITOS TERMINAIS - FORNECIMENTO E INSTALAÇÃO. AF_12/2015</v>
      </c>
      <c r="C25" s="441" t="str">
        <f>'Planilha area externa'!E50</f>
        <v>M</v>
      </c>
      <c r="D25" s="443">
        <f>(4.48*4)+(1.5*3)</f>
        <v>22.42</v>
      </c>
      <c r="E25" s="440" t="s">
        <v>369</v>
      </c>
      <c r="G25" s="15"/>
    </row>
    <row r="26" spans="1:7" s="5" customFormat="1">
      <c r="A26" s="21"/>
      <c r="B26" s="83"/>
      <c r="C26" s="21"/>
      <c r="D26" s="7"/>
      <c r="E26" s="393"/>
      <c r="G26" s="15"/>
    </row>
    <row r="27" spans="1:7" s="5" customFormat="1">
      <c r="A27" s="27">
        <v>6</v>
      </c>
      <c r="B27" s="403" t="str">
        <f>UPPER('[2]Plan Tron'!D311)</f>
        <v>MURO E GRADE FRONTAL</v>
      </c>
      <c r="C27" s="404"/>
      <c r="D27" s="405"/>
      <c r="E27" s="435"/>
      <c r="G27" s="15"/>
    </row>
    <row r="28" spans="1:7" s="5" customFormat="1" ht="25.5">
      <c r="A28" s="472" t="str">
        <f>'Planilha area externa'!A76</f>
        <v>6.1.1</v>
      </c>
      <c r="B28" s="475" t="str">
        <f>'Planilha area externa'!D76</f>
        <v>ESTACA A TRADO (BROCA) DIAMETRO = 20 CM, EM CONCRETO MOLDADO IN LOCO, 15 MPA, SEM ARMACAO.</v>
      </c>
      <c r="C28" s="474" t="str">
        <f>'Planilha area externa'!E76</f>
        <v>M</v>
      </c>
      <c r="D28" s="476">
        <f>'[1]Quant Área Externa'!$D$46</f>
        <v>84</v>
      </c>
      <c r="E28" s="537" t="s">
        <v>400</v>
      </c>
      <c r="G28" s="15"/>
    </row>
    <row r="29" spans="1:7" s="5" customFormat="1" ht="25.5">
      <c r="A29" s="472" t="str">
        <f>'Planilha area externa'!A77</f>
        <v>6.1.2</v>
      </c>
      <c r="B29" s="475" t="str">
        <f>'Planilha area externa'!D77</f>
        <v>ESCAVAÇÃO MANUAL DE VALAS. AF_03/2016</v>
      </c>
      <c r="C29" s="474" t="str">
        <f>'Planilha area externa'!E77</f>
        <v>M³</v>
      </c>
      <c r="D29" s="476">
        <f>'[1]Quant Área Externa'!$D$47</f>
        <v>10.433999999999999</v>
      </c>
      <c r="E29" s="537" t="s">
        <v>374</v>
      </c>
      <c r="G29" s="15"/>
    </row>
    <row r="30" spans="1:7" s="5" customFormat="1">
      <c r="A30" s="472" t="str">
        <f>'Planilha area externa'!A80</f>
        <v>6.1.5</v>
      </c>
      <c r="B30" s="475" t="str">
        <f>'Planilha area externa'!D80</f>
        <v>FORMA DE MADEIRA COMUM PARA FUNDACOES</v>
      </c>
      <c r="C30" s="474" t="str">
        <f>'Planilha area externa'!E80</f>
        <v>M²</v>
      </c>
      <c r="D30" s="476">
        <f>'[1]Quant Área Externa'!$D$50</f>
        <v>27.824000000000002</v>
      </c>
      <c r="E30" s="537" t="s">
        <v>378</v>
      </c>
      <c r="G30" s="15"/>
    </row>
    <row r="31" spans="1:7" s="5" customFormat="1">
      <c r="A31" s="472" t="str">
        <f>'Planilha area externa'!A81</f>
        <v>6.1.6</v>
      </c>
      <c r="B31" s="475" t="str">
        <f>'Planilha area externa'!D81</f>
        <v xml:space="preserve"> ARMADURA EM BARRA DE AÇO CA-50 (A OU B) FYK= 500 MPA </v>
      </c>
      <c r="C31" s="474" t="str">
        <f>'Planilha area externa'!E81</f>
        <v>KG</v>
      </c>
      <c r="D31" s="476">
        <f>((4*0.62)+(0.8*5))*69.56</f>
        <v>450.74880000000002</v>
      </c>
      <c r="E31" s="537" t="s">
        <v>401</v>
      </c>
      <c r="G31" s="15"/>
    </row>
    <row r="32" spans="1:7" s="5" customFormat="1" ht="38.25">
      <c r="A32" s="472" t="str">
        <f>'Planilha area externa'!A82</f>
        <v>6.1.7</v>
      </c>
      <c r="B32" s="475" t="str">
        <f>'Planilha area externa'!D82</f>
        <v>CONCRETO FCK = 20MPA, TRAÇO 1:2,7:3 (CIMENTO/ AREIA MÉDIA/ BRITA 1) PREPARO MECÂNICO COM BETONEIRA 400 L. AF_07/2016</v>
      </c>
      <c r="C32" s="474" t="str">
        <f>'Planilha area externa'!E82</f>
        <v>M³</v>
      </c>
      <c r="D32" s="476">
        <f>'[1]Quant Área Externa'!$D$52</f>
        <v>6.9036500000000007</v>
      </c>
      <c r="E32" s="537" t="s">
        <v>375</v>
      </c>
      <c r="G32" s="15"/>
    </row>
    <row r="33" spans="1:15" s="5" customFormat="1" ht="25.5">
      <c r="A33" s="472" t="str">
        <f>'Planilha area externa'!A83</f>
        <v>6.1.8</v>
      </c>
      <c r="B33" s="475" t="str">
        <f>'Planilha area externa'!D83</f>
        <v>IMPERMEABILIZACAO DE SUPERFICIE COM ARGAMASSA DE CIMENTO E AREIA A), TRACO 1:3, COM ADITIVO IMPERMEABILIZANTE, E=2CM.(MEDI</v>
      </c>
      <c r="C33" s="474" t="str">
        <f>'Planilha area externa'!E83</f>
        <v>M²</v>
      </c>
      <c r="D33" s="476">
        <f>'[1]Quant Área Externa'!$D$53</f>
        <v>41.735999999999997</v>
      </c>
      <c r="E33" s="476" t="s">
        <v>377</v>
      </c>
      <c r="G33" s="15"/>
    </row>
    <row r="34" spans="1:15" s="5" customFormat="1" ht="25.5">
      <c r="A34" s="472" t="str">
        <f>'Planilha area externa'!A86</f>
        <v>6.1.11</v>
      </c>
      <c r="B34" s="475" t="str">
        <f>'Planilha area externa'!D86</f>
        <v>TRANSPORTE HORIZONTAL, MASSA/GRANEL, JERICA 90L, 30M. AF_06/2014</v>
      </c>
      <c r="C34" s="474" t="str">
        <f>'Planilha area externa'!E86</f>
        <v>M³</v>
      </c>
      <c r="D34" s="476">
        <f>'[1]Quant Área Externa'!$D$56</f>
        <v>16.140930000000001</v>
      </c>
      <c r="E34" s="537" t="s">
        <v>376</v>
      </c>
      <c r="G34" s="15"/>
    </row>
    <row r="35" spans="1:15" s="5" customFormat="1">
      <c r="A35" s="472" t="s">
        <v>206</v>
      </c>
      <c r="B35" s="475" t="str">
        <f>UPPER('[2]Plan Tron'!D327)</f>
        <v>PEITORIL EM CONCRETO SIMPLES</v>
      </c>
      <c r="C35" s="474" t="str">
        <f>'[2]Plan Tron'!F327</f>
        <v>M</v>
      </c>
      <c r="D35" s="476">
        <f>'[1]Quant Área Externa'!$D$60</f>
        <v>69.56</v>
      </c>
      <c r="E35" s="538" t="s">
        <v>381</v>
      </c>
      <c r="G35" s="15"/>
    </row>
    <row r="36" spans="1:15" s="12" customFormat="1">
      <c r="A36" s="539" t="s">
        <v>205</v>
      </c>
      <c r="B36" s="540" t="str">
        <f>UPPER('[2]Plan Tron'!D328)</f>
        <v>GRADIL E PORTÃO</v>
      </c>
      <c r="C36" s="541"/>
      <c r="D36" s="476"/>
      <c r="E36" s="542"/>
      <c r="G36" s="13"/>
    </row>
    <row r="37" spans="1:15" s="5" customFormat="1" ht="25.5">
      <c r="A37" s="472" t="s">
        <v>206</v>
      </c>
      <c r="B37" s="475" t="str">
        <f>UPPER('[2]Plan Tron'!D329)</f>
        <v>GRADIL METALGRADE PINT ELETROSTATICA 62X132MM BARRA 25X2MM</v>
      </c>
      <c r="C37" s="474" t="str">
        <f>'[2]Plan Tron'!F329</f>
        <v>M²</v>
      </c>
      <c r="D37" s="476">
        <f>'[1]Quant Área Externa'!$D$62</f>
        <v>116.1652</v>
      </c>
      <c r="E37" s="538" t="s">
        <v>310</v>
      </c>
      <c r="G37" s="6"/>
    </row>
    <row r="38" spans="1:15" s="5" customFormat="1">
      <c r="A38" s="472" t="s">
        <v>207</v>
      </c>
      <c r="B38" s="475" t="str">
        <f>UPPER('[2]Plan Tron'!D330)</f>
        <v>PORTÃO EM GRADIL ELETROFUNDIDO</v>
      </c>
      <c r="C38" s="474" t="str">
        <f>'[2]Plan Tron'!F330</f>
        <v>M²</v>
      </c>
      <c r="D38" s="476">
        <f>'[1]Quant Área Externa'!$D$63</f>
        <v>17.631999999999998</v>
      </c>
      <c r="E38" s="538" t="s">
        <v>311</v>
      </c>
      <c r="G38" s="6"/>
    </row>
    <row r="39" spans="1:15" s="5" customFormat="1">
      <c r="A39" s="21"/>
      <c r="B39" s="83"/>
      <c r="C39" s="21"/>
      <c r="D39" s="7"/>
      <c r="E39" s="39"/>
      <c r="G39" s="15"/>
    </row>
    <row r="40" spans="1:15" s="5" customFormat="1">
      <c r="A40" s="92"/>
      <c r="B40" s="94"/>
      <c r="C40" s="95"/>
      <c r="D40" s="96"/>
      <c r="E40" s="97"/>
      <c r="G40" s="15"/>
    </row>
    <row r="41" spans="1:15">
      <c r="A41" s="308"/>
      <c r="B41" s="311"/>
      <c r="C41" s="77"/>
      <c r="D41" s="312"/>
      <c r="E41" s="84"/>
      <c r="F41" s="8"/>
      <c r="G41" s="8"/>
    </row>
    <row r="42" spans="1:15" ht="15.75">
      <c r="B42" s="75"/>
      <c r="C42" s="62"/>
      <c r="D42" s="74"/>
      <c r="E42" s="8"/>
      <c r="F42" s="8"/>
      <c r="G42" s="8"/>
    </row>
    <row r="43" spans="1:15" s="76" customFormat="1">
      <c r="B43" s="24"/>
      <c r="C43" s="77"/>
      <c r="D43" s="81"/>
      <c r="E43" s="22"/>
      <c r="F43" s="18"/>
      <c r="G43" s="6"/>
      <c r="H43" s="19"/>
      <c r="I43" s="19"/>
      <c r="J43" s="19"/>
      <c r="K43" s="19"/>
      <c r="L43" s="19"/>
      <c r="M43" s="19"/>
      <c r="N43" s="19"/>
      <c r="O43" s="19"/>
    </row>
    <row r="44" spans="1:15" s="76" customFormat="1">
      <c r="B44" s="86"/>
      <c r="D44" s="81"/>
      <c r="E44" s="22"/>
      <c r="F44" s="18"/>
      <c r="G44" s="6"/>
      <c r="H44" s="19"/>
      <c r="I44" s="19"/>
      <c r="J44" s="19"/>
      <c r="K44" s="19"/>
      <c r="L44" s="19"/>
      <c r="M44" s="19"/>
      <c r="N44" s="19"/>
      <c r="O44" s="19"/>
    </row>
    <row r="45" spans="1:15" s="76" customFormat="1">
      <c r="B45" s="86"/>
      <c r="D45" s="81"/>
      <c r="E45" s="22"/>
      <c r="F45" s="18"/>
      <c r="G45" s="6"/>
      <c r="H45" s="19"/>
      <c r="I45" s="19"/>
      <c r="J45" s="19"/>
      <c r="K45" s="19"/>
      <c r="L45" s="19"/>
      <c r="M45" s="19"/>
      <c r="N45" s="19"/>
      <c r="O45" s="19"/>
    </row>
    <row r="46" spans="1:15" s="76" customFormat="1">
      <c r="B46" s="86"/>
      <c r="D46" s="81"/>
      <c r="E46" s="22"/>
      <c r="F46" s="18"/>
      <c r="G46" s="6"/>
      <c r="H46" s="19"/>
      <c r="I46" s="19"/>
      <c r="J46" s="19"/>
      <c r="K46" s="19"/>
      <c r="L46" s="19"/>
      <c r="M46" s="19"/>
      <c r="N46" s="19"/>
      <c r="O46" s="19"/>
    </row>
    <row r="47" spans="1:15" s="76" customFormat="1">
      <c r="B47" s="86"/>
      <c r="D47" s="81"/>
      <c r="E47" s="22"/>
      <c r="F47" s="18"/>
      <c r="G47" s="6"/>
      <c r="H47" s="19"/>
      <c r="I47" s="19"/>
      <c r="J47" s="19"/>
      <c r="K47" s="19"/>
      <c r="L47" s="19"/>
      <c r="M47" s="19"/>
      <c r="N47" s="19"/>
      <c r="O47" s="19"/>
    </row>
    <row r="48" spans="1:15" s="76" customFormat="1">
      <c r="B48" s="86"/>
      <c r="D48" s="81"/>
      <c r="E48" s="22"/>
      <c r="F48" s="18"/>
      <c r="G48" s="6"/>
      <c r="H48" s="19"/>
      <c r="I48" s="19"/>
      <c r="J48" s="19"/>
      <c r="K48" s="19"/>
      <c r="L48" s="19"/>
      <c r="M48" s="19"/>
      <c r="N48" s="19"/>
      <c r="O48" s="19"/>
    </row>
    <row r="49" spans="2:15" s="76" customFormat="1">
      <c r="B49" s="86"/>
      <c r="D49" s="81"/>
      <c r="E49" s="22"/>
      <c r="F49" s="18"/>
      <c r="G49" s="6"/>
      <c r="H49" s="19"/>
      <c r="I49" s="19"/>
      <c r="J49" s="19"/>
      <c r="K49" s="19"/>
      <c r="L49" s="19"/>
      <c r="M49" s="19"/>
      <c r="N49" s="19"/>
      <c r="O49" s="19"/>
    </row>
    <row r="50" spans="2:15" s="76" customFormat="1">
      <c r="B50" s="86"/>
      <c r="D50" s="81"/>
      <c r="E50" s="22"/>
      <c r="F50" s="18"/>
      <c r="G50" s="6"/>
      <c r="H50" s="19"/>
      <c r="I50" s="19"/>
      <c r="J50" s="19"/>
      <c r="K50" s="19"/>
      <c r="L50" s="19"/>
      <c r="M50" s="19"/>
      <c r="N50" s="19"/>
      <c r="O50" s="19"/>
    </row>
    <row r="51" spans="2:15" s="76" customFormat="1">
      <c r="B51" s="86"/>
      <c r="D51" s="81"/>
      <c r="E51" s="22"/>
      <c r="F51" s="18"/>
      <c r="G51" s="6"/>
      <c r="H51" s="19"/>
      <c r="I51" s="19"/>
      <c r="J51" s="19"/>
      <c r="K51" s="19"/>
      <c r="L51" s="19"/>
      <c r="M51" s="19"/>
      <c r="N51" s="19"/>
      <c r="O51" s="19"/>
    </row>
    <row r="52" spans="2:15" s="76" customFormat="1">
      <c r="B52" s="86"/>
      <c r="D52" s="81"/>
      <c r="E52" s="22"/>
      <c r="F52" s="18"/>
      <c r="G52" s="6"/>
      <c r="H52" s="19"/>
      <c r="I52" s="19"/>
      <c r="J52" s="19"/>
      <c r="K52" s="19"/>
      <c r="L52" s="19"/>
      <c r="M52" s="19"/>
      <c r="N52" s="19"/>
      <c r="O52" s="19"/>
    </row>
    <row r="53" spans="2:15" s="76" customFormat="1">
      <c r="B53" s="86"/>
      <c r="D53" s="81"/>
      <c r="E53" s="22"/>
      <c r="F53" s="18"/>
      <c r="G53" s="6"/>
      <c r="H53" s="19"/>
      <c r="I53" s="19"/>
      <c r="J53" s="19"/>
      <c r="K53" s="19"/>
      <c r="L53" s="19"/>
      <c r="M53" s="19"/>
      <c r="N53" s="19"/>
      <c r="O53" s="19"/>
    </row>
    <row r="54" spans="2:15" s="76" customFormat="1">
      <c r="B54" s="86"/>
      <c r="D54" s="81"/>
      <c r="E54" s="22"/>
      <c r="F54" s="18"/>
      <c r="G54" s="6"/>
      <c r="H54" s="19"/>
      <c r="I54" s="19"/>
      <c r="J54" s="19"/>
      <c r="K54" s="19"/>
      <c r="L54" s="19"/>
      <c r="M54" s="19"/>
      <c r="N54" s="19"/>
      <c r="O54" s="19"/>
    </row>
    <row r="55" spans="2:15" s="76" customFormat="1">
      <c r="B55" s="86"/>
      <c r="D55" s="81"/>
      <c r="E55" s="22"/>
      <c r="F55" s="18"/>
      <c r="G55" s="6"/>
      <c r="H55" s="19"/>
      <c r="I55" s="19"/>
      <c r="J55" s="19"/>
      <c r="K55" s="19"/>
      <c r="L55" s="19"/>
      <c r="M55" s="19"/>
      <c r="N55" s="19"/>
      <c r="O55" s="19"/>
    </row>
    <row r="56" spans="2:15" s="76" customFormat="1">
      <c r="B56" s="86"/>
      <c r="D56" s="81"/>
      <c r="E56" s="22"/>
      <c r="F56" s="18"/>
      <c r="G56" s="6"/>
      <c r="H56" s="19"/>
      <c r="I56" s="19"/>
      <c r="J56" s="19"/>
      <c r="K56" s="19"/>
      <c r="L56" s="19"/>
      <c r="M56" s="19"/>
      <c r="N56" s="19"/>
      <c r="O56" s="19"/>
    </row>
    <row r="57" spans="2:15" s="76" customFormat="1">
      <c r="B57" s="86"/>
      <c r="D57" s="81"/>
      <c r="E57" s="22"/>
      <c r="F57" s="18"/>
      <c r="G57" s="6"/>
      <c r="H57" s="19"/>
      <c r="I57" s="19"/>
      <c r="J57" s="19"/>
      <c r="K57" s="19"/>
      <c r="L57" s="19"/>
      <c r="M57" s="19"/>
      <c r="N57" s="19"/>
      <c r="O57" s="19"/>
    </row>
    <row r="58" spans="2:15" s="76" customFormat="1">
      <c r="B58" s="86"/>
      <c r="D58" s="81"/>
      <c r="E58" s="22"/>
      <c r="F58" s="18"/>
      <c r="G58" s="6"/>
      <c r="H58" s="19"/>
      <c r="I58" s="19"/>
      <c r="J58" s="19"/>
      <c r="K58" s="19"/>
      <c r="L58" s="19"/>
      <c r="M58" s="19"/>
      <c r="N58" s="19"/>
      <c r="O58" s="19"/>
    </row>
    <row r="59" spans="2:15" s="76" customFormat="1">
      <c r="B59" s="86"/>
      <c r="D59" s="81"/>
      <c r="E59" s="22"/>
      <c r="F59" s="18"/>
      <c r="G59" s="6"/>
      <c r="H59" s="19"/>
      <c r="I59" s="19"/>
      <c r="J59" s="19"/>
      <c r="K59" s="19"/>
      <c r="L59" s="19"/>
      <c r="M59" s="19"/>
      <c r="N59" s="19"/>
      <c r="O59" s="19"/>
    </row>
    <row r="60" spans="2:15" s="76" customFormat="1">
      <c r="B60" s="86"/>
      <c r="D60" s="81"/>
      <c r="E60" s="22"/>
      <c r="F60" s="18"/>
      <c r="G60" s="6"/>
      <c r="H60" s="19"/>
      <c r="I60" s="19"/>
      <c r="J60" s="19"/>
      <c r="K60" s="19"/>
      <c r="L60" s="19"/>
      <c r="M60" s="19"/>
      <c r="N60" s="19"/>
      <c r="O60" s="19"/>
    </row>
    <row r="61" spans="2:15" s="76" customFormat="1">
      <c r="B61" s="86"/>
      <c r="D61" s="81"/>
      <c r="E61" s="22"/>
      <c r="F61" s="18"/>
      <c r="G61" s="6"/>
      <c r="H61" s="19"/>
      <c r="I61" s="19"/>
      <c r="J61" s="19"/>
      <c r="K61" s="19"/>
      <c r="L61" s="19"/>
      <c r="M61" s="19"/>
      <c r="N61" s="19"/>
      <c r="O61" s="19"/>
    </row>
    <row r="62" spans="2:15" s="76" customFormat="1">
      <c r="B62" s="86"/>
      <c r="D62" s="81"/>
      <c r="E62" s="22"/>
      <c r="F62" s="18"/>
      <c r="G62" s="6"/>
      <c r="H62" s="19"/>
      <c r="I62" s="19"/>
      <c r="J62" s="19"/>
      <c r="K62" s="19"/>
      <c r="L62" s="19"/>
      <c r="M62" s="19"/>
      <c r="N62" s="19"/>
      <c r="O62" s="19"/>
    </row>
    <row r="63" spans="2:15" s="76" customFormat="1">
      <c r="B63" s="86"/>
      <c r="D63" s="81"/>
      <c r="E63" s="22"/>
      <c r="F63" s="18"/>
      <c r="G63" s="6"/>
      <c r="H63" s="19"/>
      <c r="I63" s="19"/>
      <c r="J63" s="19"/>
      <c r="K63" s="19"/>
      <c r="L63" s="19"/>
      <c r="M63" s="19"/>
      <c r="N63" s="19"/>
      <c r="O63" s="19"/>
    </row>
    <row r="64" spans="2:15" s="76" customFormat="1">
      <c r="B64" s="86"/>
      <c r="D64" s="81"/>
      <c r="E64" s="22"/>
      <c r="F64" s="18"/>
      <c r="G64" s="6"/>
      <c r="H64" s="19"/>
      <c r="I64" s="19"/>
      <c r="J64" s="19"/>
      <c r="K64" s="19"/>
      <c r="L64" s="19"/>
      <c r="M64" s="19"/>
      <c r="N64" s="19"/>
      <c r="O64" s="19"/>
    </row>
    <row r="65" spans="2:15" s="76" customFormat="1">
      <c r="B65" s="86"/>
      <c r="D65" s="81"/>
      <c r="E65" s="22"/>
      <c r="F65" s="18"/>
      <c r="G65" s="6"/>
      <c r="H65" s="19"/>
      <c r="I65" s="19"/>
      <c r="J65" s="19"/>
      <c r="K65" s="19"/>
      <c r="L65" s="19"/>
      <c r="M65" s="19"/>
      <c r="N65" s="19"/>
      <c r="O65" s="19"/>
    </row>
    <row r="66" spans="2:15" s="76" customFormat="1">
      <c r="B66" s="86"/>
      <c r="D66" s="81"/>
      <c r="E66" s="22"/>
      <c r="F66" s="18"/>
      <c r="G66" s="6"/>
      <c r="H66" s="19"/>
      <c r="I66" s="19"/>
      <c r="J66" s="19"/>
      <c r="K66" s="19"/>
      <c r="L66" s="19"/>
      <c r="M66" s="19"/>
      <c r="N66" s="19"/>
      <c r="O66" s="19"/>
    </row>
    <row r="67" spans="2:15" s="76" customFormat="1">
      <c r="B67" s="86"/>
      <c r="D67" s="81"/>
      <c r="E67" s="22"/>
      <c r="F67" s="18"/>
      <c r="G67" s="6"/>
      <c r="H67" s="19"/>
      <c r="I67" s="19"/>
      <c r="J67" s="19"/>
      <c r="K67" s="19"/>
      <c r="L67" s="19"/>
      <c r="M67" s="19"/>
      <c r="N67" s="19"/>
      <c r="O67" s="19"/>
    </row>
    <row r="68" spans="2:15" s="76" customFormat="1">
      <c r="B68" s="86"/>
      <c r="D68" s="81"/>
      <c r="E68" s="22"/>
      <c r="F68" s="18"/>
      <c r="G68" s="6"/>
      <c r="H68" s="19"/>
      <c r="I68" s="19"/>
      <c r="J68" s="19"/>
      <c r="K68" s="19"/>
      <c r="L68" s="19"/>
      <c r="M68" s="19"/>
      <c r="N68" s="19"/>
      <c r="O68" s="19"/>
    </row>
    <row r="69" spans="2:15" s="76" customFormat="1">
      <c r="B69" s="86"/>
      <c r="D69" s="81"/>
      <c r="E69" s="22"/>
      <c r="F69" s="18"/>
      <c r="G69" s="6"/>
      <c r="H69" s="19"/>
      <c r="I69" s="19"/>
      <c r="J69" s="19"/>
      <c r="K69" s="19"/>
      <c r="L69" s="19"/>
      <c r="M69" s="19"/>
      <c r="N69" s="19"/>
      <c r="O69" s="19"/>
    </row>
    <row r="70" spans="2:15" s="76" customFormat="1">
      <c r="B70" s="86"/>
      <c r="D70" s="81"/>
      <c r="E70" s="22"/>
      <c r="F70" s="18"/>
      <c r="G70" s="6"/>
      <c r="H70" s="19"/>
      <c r="I70" s="19"/>
      <c r="J70" s="19"/>
      <c r="K70" s="19"/>
      <c r="L70" s="19"/>
      <c r="M70" s="19"/>
      <c r="N70" s="19"/>
      <c r="O70" s="19"/>
    </row>
    <row r="71" spans="2:15" s="76" customFormat="1">
      <c r="B71" s="86"/>
      <c r="D71" s="81"/>
      <c r="E71" s="22"/>
      <c r="F71" s="18"/>
      <c r="G71" s="6"/>
      <c r="H71" s="19"/>
      <c r="I71" s="19"/>
      <c r="J71" s="19"/>
      <c r="K71" s="19"/>
      <c r="L71" s="19"/>
      <c r="M71" s="19"/>
      <c r="N71" s="19"/>
      <c r="O71" s="19"/>
    </row>
    <row r="72" spans="2:15" s="76" customFormat="1">
      <c r="B72" s="86"/>
      <c r="D72" s="81"/>
      <c r="E72" s="22"/>
      <c r="F72" s="18"/>
      <c r="G72" s="6"/>
      <c r="H72" s="19"/>
      <c r="I72" s="19"/>
      <c r="J72" s="19"/>
      <c r="K72" s="19"/>
      <c r="L72" s="19"/>
      <c r="M72" s="19"/>
      <c r="N72" s="19"/>
      <c r="O72" s="19"/>
    </row>
    <row r="73" spans="2:15" s="76" customFormat="1">
      <c r="B73" s="86"/>
      <c r="D73" s="81"/>
      <c r="E73" s="22"/>
      <c r="F73" s="18"/>
      <c r="G73" s="6"/>
      <c r="H73" s="19"/>
      <c r="I73" s="19"/>
      <c r="J73" s="19"/>
      <c r="K73" s="19"/>
      <c r="L73" s="19"/>
      <c r="M73" s="19"/>
      <c r="N73" s="19"/>
      <c r="O73" s="19"/>
    </row>
    <row r="74" spans="2:15" s="76" customFormat="1">
      <c r="B74" s="86"/>
      <c r="D74" s="81"/>
      <c r="E74" s="22"/>
      <c r="F74" s="18"/>
      <c r="G74" s="6"/>
      <c r="H74" s="19"/>
      <c r="I74" s="19"/>
      <c r="J74" s="19"/>
      <c r="K74" s="19"/>
      <c r="L74" s="19"/>
      <c r="M74" s="19"/>
      <c r="N74" s="19"/>
      <c r="O74" s="19"/>
    </row>
    <row r="75" spans="2:15" s="76" customFormat="1">
      <c r="B75" s="86"/>
      <c r="D75" s="81"/>
      <c r="E75" s="22"/>
      <c r="F75" s="18"/>
      <c r="G75" s="6"/>
      <c r="H75" s="19"/>
      <c r="I75" s="19"/>
      <c r="J75" s="19"/>
      <c r="K75" s="19"/>
      <c r="L75" s="19"/>
      <c r="M75" s="19"/>
      <c r="N75" s="19"/>
      <c r="O75" s="19"/>
    </row>
    <row r="76" spans="2:15" s="76" customFormat="1">
      <c r="B76" s="86"/>
      <c r="D76" s="81"/>
      <c r="E76" s="22"/>
      <c r="F76" s="18"/>
      <c r="G76" s="6"/>
      <c r="H76" s="19"/>
      <c r="I76" s="19"/>
      <c r="J76" s="19"/>
      <c r="K76" s="19"/>
      <c r="L76" s="19"/>
      <c r="M76" s="19"/>
      <c r="N76" s="19"/>
      <c r="O76" s="19"/>
    </row>
    <row r="77" spans="2:15" s="76" customFormat="1">
      <c r="B77" s="86"/>
      <c r="D77" s="81"/>
      <c r="E77" s="22"/>
      <c r="F77" s="18"/>
      <c r="G77" s="6"/>
      <c r="H77" s="19"/>
      <c r="I77" s="19"/>
      <c r="J77" s="19"/>
      <c r="K77" s="19"/>
      <c r="L77" s="19"/>
      <c r="M77" s="19"/>
      <c r="N77" s="19"/>
      <c r="O77" s="19"/>
    </row>
    <row r="78" spans="2:15" s="76" customFormat="1">
      <c r="B78" s="86"/>
      <c r="D78" s="81"/>
      <c r="E78" s="22"/>
      <c r="F78" s="18"/>
      <c r="G78" s="6"/>
      <c r="H78" s="19"/>
      <c r="I78" s="19"/>
      <c r="J78" s="19"/>
      <c r="K78" s="19"/>
      <c r="L78" s="19"/>
      <c r="M78" s="19"/>
      <c r="N78" s="19"/>
      <c r="O78" s="19"/>
    </row>
    <row r="79" spans="2:15" s="76" customFormat="1">
      <c r="B79" s="86"/>
      <c r="D79" s="81"/>
      <c r="E79" s="22"/>
      <c r="F79" s="18"/>
      <c r="G79" s="6"/>
      <c r="H79" s="19"/>
      <c r="I79" s="19"/>
      <c r="J79" s="19"/>
      <c r="K79" s="19"/>
      <c r="L79" s="19"/>
      <c r="M79" s="19"/>
      <c r="N79" s="19"/>
      <c r="O79" s="19"/>
    </row>
    <row r="80" spans="2:15" s="76" customFormat="1">
      <c r="B80" s="86"/>
      <c r="D80" s="81"/>
      <c r="E80" s="22"/>
      <c r="F80" s="18"/>
      <c r="G80" s="6"/>
      <c r="H80" s="19"/>
      <c r="I80" s="19"/>
      <c r="J80" s="19"/>
      <c r="K80" s="19"/>
      <c r="L80" s="19"/>
      <c r="M80" s="19"/>
      <c r="N80" s="19"/>
      <c r="O80" s="19"/>
    </row>
    <row r="81" spans="2:15" s="76" customFormat="1">
      <c r="B81" s="86"/>
      <c r="D81" s="81"/>
      <c r="E81" s="22"/>
      <c r="F81" s="18"/>
      <c r="G81" s="6"/>
      <c r="H81" s="19"/>
      <c r="I81" s="19"/>
      <c r="J81" s="19"/>
      <c r="K81" s="19"/>
      <c r="L81" s="19"/>
      <c r="M81" s="19"/>
      <c r="N81" s="19"/>
      <c r="O81" s="19"/>
    </row>
    <row r="82" spans="2:15" s="76" customFormat="1">
      <c r="B82" s="86"/>
      <c r="D82" s="81"/>
      <c r="E82" s="22"/>
      <c r="F82" s="18"/>
      <c r="G82" s="6"/>
      <c r="H82" s="19"/>
      <c r="I82" s="19"/>
      <c r="J82" s="19"/>
      <c r="K82" s="19"/>
      <c r="L82" s="19"/>
      <c r="M82" s="19"/>
      <c r="N82" s="19"/>
      <c r="O82" s="19"/>
    </row>
    <row r="83" spans="2:15" s="76" customFormat="1">
      <c r="B83" s="86"/>
      <c r="D83" s="81"/>
      <c r="E83" s="22"/>
      <c r="F83" s="18"/>
      <c r="G83" s="6"/>
      <c r="H83" s="19"/>
      <c r="I83" s="19"/>
      <c r="J83" s="19"/>
      <c r="K83" s="19"/>
      <c r="L83" s="19"/>
      <c r="M83" s="19"/>
      <c r="N83" s="19"/>
      <c r="O83" s="19"/>
    </row>
    <row r="84" spans="2:15" s="76" customFormat="1">
      <c r="B84" s="86"/>
      <c r="D84" s="81"/>
      <c r="E84" s="22"/>
      <c r="F84" s="18"/>
      <c r="G84" s="6"/>
      <c r="H84" s="19"/>
      <c r="I84" s="19"/>
      <c r="J84" s="19"/>
      <c r="K84" s="19"/>
      <c r="L84" s="19"/>
      <c r="M84" s="19"/>
      <c r="N84" s="19"/>
      <c r="O84" s="19"/>
    </row>
    <row r="85" spans="2:15" s="76" customFormat="1">
      <c r="B85" s="86"/>
      <c r="D85" s="81"/>
      <c r="E85" s="22"/>
      <c r="F85" s="18"/>
      <c r="G85" s="6"/>
      <c r="H85" s="19"/>
      <c r="I85" s="19"/>
      <c r="J85" s="19"/>
      <c r="K85" s="19"/>
      <c r="L85" s="19"/>
      <c r="M85" s="19"/>
      <c r="N85" s="19"/>
      <c r="O85" s="19"/>
    </row>
    <row r="86" spans="2:15" s="76" customFormat="1">
      <c r="B86" s="86"/>
      <c r="D86" s="81"/>
      <c r="E86" s="22"/>
      <c r="F86" s="18"/>
      <c r="G86" s="6"/>
      <c r="H86" s="19"/>
      <c r="I86" s="19"/>
      <c r="J86" s="19"/>
      <c r="K86" s="19"/>
      <c r="L86" s="19"/>
      <c r="M86" s="19"/>
      <c r="N86" s="19"/>
      <c r="O86" s="19"/>
    </row>
    <row r="87" spans="2:15" s="76" customFormat="1">
      <c r="B87" s="86"/>
      <c r="D87" s="81"/>
      <c r="E87" s="22"/>
      <c r="F87" s="18"/>
      <c r="G87" s="6"/>
      <c r="H87" s="19"/>
      <c r="I87" s="19"/>
      <c r="J87" s="19"/>
      <c r="K87" s="19"/>
      <c r="L87" s="19"/>
      <c r="M87" s="19"/>
      <c r="N87" s="19"/>
      <c r="O87" s="19"/>
    </row>
    <row r="88" spans="2:15" s="76" customFormat="1">
      <c r="B88" s="86"/>
      <c r="D88" s="81"/>
      <c r="E88" s="22"/>
      <c r="F88" s="18"/>
      <c r="G88" s="6"/>
      <c r="H88" s="19"/>
      <c r="I88" s="19"/>
      <c r="J88" s="19"/>
      <c r="K88" s="19"/>
      <c r="L88" s="19"/>
      <c r="M88" s="19"/>
      <c r="N88" s="19"/>
      <c r="O88" s="19"/>
    </row>
    <row r="89" spans="2:15" s="76" customFormat="1">
      <c r="B89" s="86"/>
      <c r="D89" s="81"/>
      <c r="E89" s="22"/>
      <c r="F89" s="18"/>
      <c r="G89" s="6"/>
      <c r="H89" s="19"/>
      <c r="I89" s="19"/>
      <c r="J89" s="19"/>
      <c r="K89" s="19"/>
      <c r="L89" s="19"/>
      <c r="M89" s="19"/>
      <c r="N89" s="19"/>
      <c r="O89" s="19"/>
    </row>
    <row r="90" spans="2:15" s="76" customFormat="1">
      <c r="B90" s="86"/>
      <c r="D90" s="81"/>
      <c r="E90" s="22"/>
      <c r="F90" s="18"/>
      <c r="G90" s="6"/>
      <c r="H90" s="19"/>
      <c r="I90" s="19"/>
      <c r="J90" s="19"/>
      <c r="K90" s="19"/>
      <c r="L90" s="19"/>
      <c r="M90" s="19"/>
      <c r="N90" s="19"/>
      <c r="O90" s="19"/>
    </row>
    <row r="91" spans="2:15" s="76" customFormat="1">
      <c r="B91" s="86"/>
      <c r="D91" s="81"/>
      <c r="E91" s="22"/>
      <c r="F91" s="18"/>
      <c r="G91" s="6"/>
      <c r="H91" s="19"/>
      <c r="I91" s="19"/>
      <c r="J91" s="19"/>
      <c r="K91" s="19"/>
      <c r="L91" s="19"/>
      <c r="M91" s="19"/>
      <c r="N91" s="19"/>
      <c r="O91" s="19"/>
    </row>
    <row r="92" spans="2:15" s="76" customFormat="1">
      <c r="B92" s="86"/>
      <c r="D92" s="81"/>
      <c r="E92" s="22"/>
      <c r="F92" s="18"/>
      <c r="G92" s="6"/>
      <c r="H92" s="19"/>
      <c r="I92" s="19"/>
      <c r="J92" s="19"/>
      <c r="K92" s="19"/>
      <c r="L92" s="19"/>
      <c r="M92" s="19"/>
      <c r="N92" s="19"/>
      <c r="O92" s="19"/>
    </row>
    <row r="93" spans="2:15" s="76" customFormat="1">
      <c r="B93" s="86"/>
      <c r="D93" s="81"/>
      <c r="E93" s="22"/>
      <c r="F93" s="18"/>
      <c r="G93" s="6"/>
      <c r="H93" s="19"/>
      <c r="I93" s="19"/>
      <c r="J93" s="19"/>
      <c r="K93" s="19"/>
      <c r="L93" s="19"/>
      <c r="M93" s="19"/>
      <c r="N93" s="19"/>
      <c r="O93" s="19"/>
    </row>
    <row r="94" spans="2:15" s="76" customFormat="1">
      <c r="B94" s="86"/>
      <c r="D94" s="81"/>
      <c r="E94" s="22"/>
      <c r="F94" s="18"/>
      <c r="G94" s="6"/>
      <c r="H94" s="19"/>
      <c r="I94" s="19"/>
      <c r="J94" s="19"/>
      <c r="K94" s="19"/>
      <c r="L94" s="19"/>
      <c r="M94" s="19"/>
      <c r="N94" s="19"/>
      <c r="O94" s="19"/>
    </row>
    <row r="95" spans="2:15" s="76" customFormat="1">
      <c r="B95" s="86"/>
      <c r="D95" s="81"/>
      <c r="E95" s="22"/>
      <c r="F95" s="18"/>
      <c r="G95" s="6"/>
      <c r="H95" s="19"/>
      <c r="I95" s="19"/>
      <c r="J95" s="19"/>
      <c r="K95" s="19"/>
      <c r="L95" s="19"/>
      <c r="M95" s="19"/>
      <c r="N95" s="19"/>
      <c r="O95" s="19"/>
    </row>
    <row r="96" spans="2:15" s="76" customFormat="1">
      <c r="B96" s="86"/>
      <c r="D96" s="81"/>
      <c r="E96" s="22"/>
      <c r="F96" s="18"/>
      <c r="G96" s="6"/>
      <c r="H96" s="19"/>
      <c r="I96" s="19"/>
      <c r="J96" s="19"/>
      <c r="K96" s="19"/>
      <c r="L96" s="19"/>
      <c r="M96" s="19"/>
      <c r="N96" s="19"/>
      <c r="O96" s="19"/>
    </row>
    <row r="97" spans="2:15" s="76" customFormat="1">
      <c r="B97" s="86"/>
      <c r="D97" s="81"/>
      <c r="E97" s="22"/>
      <c r="F97" s="18"/>
      <c r="G97" s="6"/>
      <c r="H97" s="19"/>
      <c r="I97" s="19"/>
      <c r="J97" s="19"/>
      <c r="K97" s="19"/>
      <c r="L97" s="19"/>
      <c r="M97" s="19"/>
      <c r="N97" s="19"/>
      <c r="O97" s="19"/>
    </row>
    <row r="98" spans="2:15" s="76" customFormat="1">
      <c r="B98" s="86"/>
      <c r="D98" s="81"/>
      <c r="E98" s="22"/>
      <c r="F98" s="18"/>
      <c r="G98" s="6"/>
      <c r="H98" s="19"/>
      <c r="I98" s="19"/>
      <c r="J98" s="19"/>
      <c r="K98" s="19"/>
      <c r="L98" s="19"/>
      <c r="M98" s="19"/>
      <c r="N98" s="19"/>
      <c r="O98" s="19"/>
    </row>
    <row r="99" spans="2:15" s="76" customFormat="1">
      <c r="B99" s="86"/>
      <c r="D99" s="81"/>
      <c r="E99" s="22"/>
      <c r="F99" s="18"/>
      <c r="G99" s="6"/>
      <c r="H99" s="19"/>
      <c r="I99" s="19"/>
      <c r="J99" s="19"/>
      <c r="K99" s="19"/>
      <c r="L99" s="19"/>
      <c r="M99" s="19"/>
      <c r="N99" s="19"/>
      <c r="O99" s="19"/>
    </row>
    <row r="100" spans="2:15" s="76" customFormat="1">
      <c r="B100" s="86"/>
      <c r="D100" s="81"/>
      <c r="E100" s="22"/>
      <c r="F100" s="18"/>
      <c r="G100" s="6"/>
      <c r="H100" s="19"/>
      <c r="I100" s="19"/>
      <c r="J100" s="19"/>
      <c r="K100" s="19"/>
      <c r="L100" s="19"/>
      <c r="M100" s="19"/>
      <c r="N100" s="19"/>
      <c r="O100" s="19"/>
    </row>
    <row r="101" spans="2:15" s="76" customFormat="1">
      <c r="B101" s="86"/>
      <c r="D101" s="81"/>
      <c r="E101" s="22"/>
      <c r="F101" s="18"/>
      <c r="G101" s="6"/>
      <c r="H101" s="19"/>
      <c r="I101" s="19"/>
      <c r="J101" s="19"/>
      <c r="K101" s="19"/>
      <c r="L101" s="19"/>
      <c r="M101" s="19"/>
      <c r="N101" s="19"/>
      <c r="O101" s="19"/>
    </row>
    <row r="102" spans="2:15" s="76" customFormat="1">
      <c r="B102" s="86"/>
      <c r="D102" s="81"/>
      <c r="E102" s="22"/>
      <c r="F102" s="18"/>
      <c r="G102" s="6"/>
      <c r="H102" s="19"/>
      <c r="I102" s="19"/>
      <c r="J102" s="19"/>
      <c r="K102" s="19"/>
      <c r="L102" s="19"/>
      <c r="M102" s="19"/>
      <c r="N102" s="19"/>
      <c r="O102" s="19"/>
    </row>
    <row r="103" spans="2:15" s="76" customFormat="1">
      <c r="B103" s="86"/>
      <c r="D103" s="81"/>
      <c r="E103" s="22"/>
      <c r="F103" s="18"/>
      <c r="G103" s="6"/>
      <c r="H103" s="19"/>
      <c r="I103" s="19"/>
      <c r="J103" s="19"/>
      <c r="K103" s="19"/>
      <c r="L103" s="19"/>
      <c r="M103" s="19"/>
      <c r="N103" s="19"/>
      <c r="O103" s="19"/>
    </row>
    <row r="104" spans="2:15" s="76" customFormat="1">
      <c r="B104" s="86"/>
      <c r="D104" s="81"/>
      <c r="E104" s="22"/>
      <c r="F104" s="18"/>
      <c r="G104" s="6"/>
      <c r="H104" s="19"/>
      <c r="I104" s="19"/>
      <c r="J104" s="19"/>
      <c r="K104" s="19"/>
      <c r="L104" s="19"/>
      <c r="M104" s="19"/>
      <c r="N104" s="19"/>
      <c r="O104" s="19"/>
    </row>
    <row r="105" spans="2:15" s="76" customFormat="1">
      <c r="B105" s="86"/>
      <c r="D105" s="81"/>
      <c r="E105" s="22"/>
      <c r="F105" s="18"/>
      <c r="G105" s="6"/>
      <c r="H105" s="19"/>
      <c r="I105" s="19"/>
      <c r="J105" s="19"/>
      <c r="K105" s="19"/>
      <c r="L105" s="19"/>
      <c r="M105" s="19"/>
      <c r="N105" s="19"/>
      <c r="O105" s="19"/>
    </row>
    <row r="106" spans="2:15" s="76" customFormat="1">
      <c r="B106" s="86"/>
      <c r="D106" s="81"/>
      <c r="E106" s="22"/>
      <c r="F106" s="18"/>
      <c r="G106" s="6"/>
      <c r="H106" s="19"/>
      <c r="I106" s="19"/>
      <c r="J106" s="19"/>
      <c r="K106" s="19"/>
      <c r="L106" s="19"/>
      <c r="M106" s="19"/>
      <c r="N106" s="19"/>
      <c r="O106" s="19"/>
    </row>
    <row r="107" spans="2:15" s="76" customFormat="1">
      <c r="B107" s="86"/>
      <c r="D107" s="81"/>
      <c r="E107" s="22"/>
      <c r="F107" s="18"/>
      <c r="G107" s="6"/>
      <c r="H107" s="19"/>
      <c r="I107" s="19"/>
      <c r="J107" s="19"/>
      <c r="K107" s="19"/>
      <c r="L107" s="19"/>
      <c r="M107" s="19"/>
      <c r="N107" s="19"/>
      <c r="O107" s="19"/>
    </row>
    <row r="108" spans="2:15" s="76" customFormat="1">
      <c r="B108" s="86"/>
      <c r="D108" s="81"/>
      <c r="E108" s="22"/>
      <c r="F108" s="18"/>
      <c r="G108" s="6"/>
      <c r="H108" s="19"/>
      <c r="I108" s="19"/>
      <c r="J108" s="19"/>
      <c r="K108" s="19"/>
      <c r="L108" s="19"/>
      <c r="M108" s="19"/>
      <c r="N108" s="19"/>
      <c r="O108" s="19"/>
    </row>
    <row r="109" spans="2:15" s="76" customFormat="1">
      <c r="B109" s="86"/>
      <c r="D109" s="81"/>
      <c r="E109" s="22"/>
      <c r="F109" s="18"/>
      <c r="G109" s="6"/>
      <c r="H109" s="19"/>
      <c r="I109" s="19"/>
      <c r="J109" s="19"/>
      <c r="K109" s="19"/>
      <c r="L109" s="19"/>
      <c r="M109" s="19"/>
      <c r="N109" s="19"/>
      <c r="O109" s="19"/>
    </row>
    <row r="110" spans="2:15" s="76" customFormat="1">
      <c r="B110" s="86"/>
      <c r="D110" s="81"/>
      <c r="E110" s="22"/>
      <c r="F110" s="18"/>
      <c r="G110" s="6"/>
      <c r="H110" s="19"/>
      <c r="I110" s="19"/>
      <c r="J110" s="19"/>
      <c r="K110" s="19"/>
      <c r="L110" s="19"/>
      <c r="M110" s="19"/>
      <c r="N110" s="19"/>
      <c r="O110" s="19"/>
    </row>
    <row r="111" spans="2:15" s="76" customFormat="1">
      <c r="B111" s="86"/>
      <c r="D111" s="81"/>
      <c r="E111" s="22"/>
      <c r="F111" s="18"/>
      <c r="G111" s="6"/>
      <c r="H111" s="19"/>
      <c r="I111" s="19"/>
      <c r="J111" s="19"/>
      <c r="K111" s="19"/>
      <c r="L111" s="19"/>
      <c r="M111" s="19"/>
      <c r="N111" s="19"/>
      <c r="O111" s="19"/>
    </row>
    <row r="112" spans="2:15" s="76" customFormat="1">
      <c r="B112" s="86"/>
      <c r="D112" s="81"/>
      <c r="E112" s="22"/>
      <c r="F112" s="18"/>
      <c r="G112" s="6"/>
      <c r="H112" s="19"/>
      <c r="I112" s="19"/>
      <c r="J112" s="19"/>
      <c r="K112" s="19"/>
      <c r="L112" s="19"/>
      <c r="M112" s="19"/>
      <c r="N112" s="19"/>
      <c r="O112" s="19"/>
    </row>
    <row r="113" spans="2:15" s="76" customFormat="1">
      <c r="B113" s="86"/>
      <c r="D113" s="81"/>
      <c r="E113" s="22"/>
      <c r="F113" s="18"/>
      <c r="G113" s="6"/>
      <c r="H113" s="19"/>
      <c r="I113" s="19"/>
      <c r="J113" s="19"/>
      <c r="K113" s="19"/>
      <c r="L113" s="19"/>
      <c r="M113" s="19"/>
      <c r="N113" s="19"/>
      <c r="O113" s="19"/>
    </row>
    <row r="114" spans="2:15" s="76" customFormat="1">
      <c r="B114" s="86"/>
      <c r="D114" s="81"/>
      <c r="E114" s="22"/>
      <c r="F114" s="18"/>
      <c r="G114" s="6"/>
      <c r="H114" s="19"/>
      <c r="I114" s="19"/>
      <c r="J114" s="19"/>
      <c r="K114" s="19"/>
      <c r="L114" s="19"/>
      <c r="M114" s="19"/>
      <c r="N114" s="19"/>
      <c r="O114" s="19"/>
    </row>
    <row r="115" spans="2:15" s="76" customFormat="1">
      <c r="B115" s="86"/>
      <c r="D115" s="81"/>
      <c r="E115" s="22"/>
      <c r="F115" s="18"/>
      <c r="G115" s="6"/>
      <c r="H115" s="19"/>
      <c r="I115" s="19"/>
      <c r="J115" s="19"/>
      <c r="K115" s="19"/>
      <c r="L115" s="19"/>
      <c r="M115" s="19"/>
      <c r="N115" s="19"/>
      <c r="O115" s="19"/>
    </row>
    <row r="116" spans="2:15" s="76" customFormat="1">
      <c r="B116" s="86"/>
      <c r="D116" s="81"/>
      <c r="E116" s="22"/>
      <c r="F116" s="18"/>
      <c r="G116" s="6"/>
      <c r="H116" s="19"/>
      <c r="I116" s="19"/>
      <c r="J116" s="19"/>
      <c r="K116" s="19"/>
      <c r="L116" s="19"/>
      <c r="M116" s="19"/>
      <c r="N116" s="19"/>
      <c r="O116" s="19"/>
    </row>
    <row r="117" spans="2:15" s="76" customFormat="1">
      <c r="B117" s="86"/>
      <c r="D117" s="81"/>
      <c r="E117" s="22"/>
      <c r="F117" s="18"/>
      <c r="G117" s="6"/>
      <c r="H117" s="19"/>
      <c r="I117" s="19"/>
      <c r="J117" s="19"/>
      <c r="K117" s="19"/>
      <c r="L117" s="19"/>
      <c r="M117" s="19"/>
      <c r="N117" s="19"/>
      <c r="O117" s="19"/>
    </row>
    <row r="118" spans="2:15" s="76" customFormat="1">
      <c r="B118" s="86"/>
      <c r="D118" s="81"/>
      <c r="E118" s="22"/>
      <c r="F118" s="18"/>
      <c r="G118" s="6"/>
      <c r="H118" s="19"/>
      <c r="I118" s="19"/>
      <c r="J118" s="19"/>
      <c r="K118" s="19"/>
      <c r="L118" s="19"/>
      <c r="M118" s="19"/>
      <c r="N118" s="19"/>
      <c r="O118" s="19"/>
    </row>
    <row r="119" spans="2:15" s="76" customFormat="1">
      <c r="B119" s="86"/>
      <c r="D119" s="81"/>
      <c r="E119" s="22"/>
      <c r="F119" s="18"/>
      <c r="G119" s="6"/>
      <c r="H119" s="19"/>
      <c r="I119" s="19"/>
      <c r="J119" s="19"/>
      <c r="K119" s="19"/>
      <c r="L119" s="19"/>
      <c r="M119" s="19"/>
      <c r="N119" s="19"/>
      <c r="O119" s="19"/>
    </row>
    <row r="120" spans="2:15" s="76" customFormat="1">
      <c r="B120" s="86"/>
      <c r="D120" s="81"/>
      <c r="E120" s="22"/>
      <c r="F120" s="18"/>
      <c r="G120" s="6"/>
      <c r="H120" s="19"/>
      <c r="I120" s="19"/>
      <c r="J120" s="19"/>
      <c r="K120" s="19"/>
      <c r="L120" s="19"/>
      <c r="M120" s="19"/>
      <c r="N120" s="19"/>
      <c r="O120" s="19"/>
    </row>
    <row r="121" spans="2:15" s="76" customFormat="1">
      <c r="B121" s="86"/>
      <c r="D121" s="81"/>
      <c r="E121" s="22"/>
      <c r="F121" s="18"/>
      <c r="G121" s="6"/>
      <c r="H121" s="19"/>
      <c r="I121" s="19"/>
      <c r="J121" s="19"/>
      <c r="K121" s="19"/>
      <c r="L121" s="19"/>
      <c r="M121" s="19"/>
      <c r="N121" s="19"/>
      <c r="O121" s="19"/>
    </row>
    <row r="122" spans="2:15" s="76" customFormat="1">
      <c r="B122" s="86"/>
      <c r="D122" s="81"/>
      <c r="E122" s="22"/>
      <c r="F122" s="18"/>
      <c r="G122" s="6"/>
      <c r="H122" s="19"/>
      <c r="I122" s="19"/>
      <c r="J122" s="19"/>
      <c r="K122" s="19"/>
      <c r="L122" s="19"/>
      <c r="M122" s="19"/>
      <c r="N122" s="19"/>
      <c r="O122" s="19"/>
    </row>
    <row r="123" spans="2:15" s="76" customFormat="1">
      <c r="B123" s="86"/>
      <c r="D123" s="81"/>
      <c r="E123" s="22"/>
      <c r="F123" s="18"/>
      <c r="G123" s="6"/>
      <c r="H123" s="19"/>
      <c r="I123" s="19"/>
      <c r="J123" s="19"/>
      <c r="K123" s="19"/>
      <c r="L123" s="19"/>
      <c r="M123" s="19"/>
      <c r="N123" s="19"/>
      <c r="O123" s="19"/>
    </row>
    <row r="124" spans="2:15" s="76" customFormat="1">
      <c r="B124" s="86"/>
      <c r="D124" s="81"/>
      <c r="E124" s="22"/>
      <c r="F124" s="18"/>
      <c r="G124" s="6"/>
      <c r="H124" s="19"/>
      <c r="I124" s="19"/>
      <c r="J124" s="19"/>
      <c r="K124" s="19"/>
      <c r="L124" s="19"/>
      <c r="M124" s="19"/>
      <c r="N124" s="19"/>
      <c r="O124" s="19"/>
    </row>
    <row r="125" spans="2:15" s="76" customFormat="1">
      <c r="B125" s="86"/>
      <c r="D125" s="81"/>
      <c r="E125" s="22"/>
      <c r="F125" s="18"/>
      <c r="G125" s="6"/>
      <c r="H125" s="19"/>
      <c r="I125" s="19"/>
      <c r="J125" s="19"/>
      <c r="K125" s="19"/>
      <c r="L125" s="19"/>
      <c r="M125" s="19"/>
      <c r="N125" s="19"/>
      <c r="O125" s="19"/>
    </row>
    <row r="126" spans="2:15" s="76" customFormat="1">
      <c r="B126" s="86"/>
      <c r="D126" s="81"/>
      <c r="E126" s="22"/>
      <c r="F126" s="18"/>
      <c r="G126" s="6"/>
      <c r="H126" s="19"/>
      <c r="I126" s="19"/>
      <c r="J126" s="19"/>
      <c r="K126" s="19"/>
      <c r="L126" s="19"/>
      <c r="M126" s="19"/>
      <c r="N126" s="19"/>
      <c r="O126" s="19"/>
    </row>
    <row r="127" spans="2:15" s="76" customFormat="1">
      <c r="B127" s="86"/>
      <c r="D127" s="81"/>
      <c r="E127" s="22"/>
      <c r="F127" s="18"/>
      <c r="G127" s="6"/>
      <c r="H127" s="19"/>
      <c r="I127" s="19"/>
      <c r="J127" s="19"/>
      <c r="K127" s="19"/>
      <c r="L127" s="19"/>
      <c r="M127" s="19"/>
      <c r="N127" s="19"/>
      <c r="O127" s="19"/>
    </row>
    <row r="128" spans="2:15" s="76" customFormat="1">
      <c r="B128" s="86"/>
      <c r="D128" s="81"/>
      <c r="E128" s="22"/>
      <c r="F128" s="18"/>
      <c r="G128" s="6"/>
      <c r="H128" s="19"/>
      <c r="I128" s="19"/>
      <c r="J128" s="19"/>
      <c r="K128" s="19"/>
      <c r="L128" s="19"/>
      <c r="M128" s="19"/>
      <c r="N128" s="19"/>
      <c r="O128" s="19"/>
    </row>
    <row r="129" spans="2:15" s="76" customFormat="1">
      <c r="B129" s="86"/>
      <c r="D129" s="81"/>
      <c r="E129" s="22"/>
      <c r="F129" s="18"/>
      <c r="G129" s="6"/>
      <c r="H129" s="19"/>
      <c r="I129" s="19"/>
      <c r="J129" s="19"/>
      <c r="K129" s="19"/>
      <c r="L129" s="19"/>
      <c r="M129" s="19"/>
      <c r="N129" s="19"/>
      <c r="O129" s="19"/>
    </row>
    <row r="130" spans="2:15" s="76" customFormat="1">
      <c r="B130" s="86"/>
      <c r="D130" s="81"/>
      <c r="E130" s="22"/>
      <c r="F130" s="18"/>
      <c r="G130" s="6"/>
      <c r="H130" s="19"/>
      <c r="I130" s="19"/>
      <c r="J130" s="19"/>
      <c r="K130" s="19"/>
      <c r="L130" s="19"/>
      <c r="M130" s="19"/>
      <c r="N130" s="19"/>
      <c r="O130" s="19"/>
    </row>
  </sheetData>
  <sheetProtection selectLockedCells="1" selectUnlockedCells="1"/>
  <mergeCells count="1">
    <mergeCell ref="A5:E5"/>
  </mergeCells>
  <conditionalFormatting sqref="D42">
    <cfRule type="expression" dxfId="8" priority="7" stopIfTrue="1">
      <formula>#REF!&lt;&gt;0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r:id="rId1"/>
  <headerFooter alignWithMargins="0">
    <oddFooter>&amp;L&amp;A&amp;RPágina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view="pageBreakPreview" workbookViewId="0">
      <selection activeCell="F13" sqref="F13"/>
    </sheetView>
  </sheetViews>
  <sheetFormatPr defaultRowHeight="14.25"/>
  <cols>
    <col min="1" max="1" width="6.28515625" style="377" customWidth="1"/>
    <col min="2" max="2" width="39.140625" style="331" bestFit="1" customWidth="1"/>
    <col min="3" max="3" width="15.28515625" style="378" bestFit="1" customWidth="1"/>
    <col min="4" max="4" width="9.28515625" style="381" customWidth="1"/>
    <col min="5" max="5" width="9.28515625" style="381" bestFit="1" customWidth="1"/>
    <col min="6" max="6" width="9" style="330" customWidth="1"/>
    <col min="7" max="7" width="10.140625" style="331" customWidth="1"/>
    <col min="8" max="8" width="9.140625" style="332"/>
    <col min="9" max="9" width="10.140625" style="331" customWidth="1"/>
    <col min="10" max="10" width="11.5703125" style="332" bestFit="1" customWidth="1"/>
    <col min="11" max="20" width="9.140625" style="332"/>
    <col min="21" max="21" width="14.5703125" style="332" bestFit="1" customWidth="1"/>
    <col min="22" max="16384" width="9.140625" style="332"/>
  </cols>
  <sheetData>
    <row r="1" spans="1:20" ht="70.5" customHeight="1">
      <c r="A1" s="328" t="s">
        <v>165</v>
      </c>
      <c r="B1" s="328"/>
      <c r="C1" s="329"/>
      <c r="D1" s="329"/>
      <c r="E1" s="329"/>
    </row>
    <row r="2" spans="1:20" ht="15">
      <c r="A2" s="328" t="s">
        <v>279</v>
      </c>
      <c r="B2" s="328"/>
      <c r="C2" s="329"/>
      <c r="D2" s="329"/>
      <c r="E2" s="329"/>
      <c r="K2" s="382"/>
      <c r="L2" s="383"/>
    </row>
    <row r="3" spans="1:20">
      <c r="A3" s="328" t="s">
        <v>166</v>
      </c>
      <c r="B3" s="328"/>
      <c r="C3" s="329"/>
      <c r="D3" s="329"/>
      <c r="E3" s="329"/>
    </row>
    <row r="4" spans="1:20" ht="15.75">
      <c r="A4" s="509" t="s">
        <v>46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</row>
    <row r="5" spans="1:20" ht="15" thickBot="1">
      <c r="A5" s="333"/>
      <c r="B5" s="333"/>
      <c r="C5" s="333"/>
      <c r="D5" s="333"/>
      <c r="E5" s="333"/>
      <c r="F5" s="333"/>
    </row>
    <row r="6" spans="1:20" s="338" customFormat="1" ht="16.5">
      <c r="A6" s="334"/>
      <c r="B6" s="335"/>
      <c r="C6" s="336"/>
      <c r="D6" s="337"/>
      <c r="E6" s="510" t="s">
        <v>48</v>
      </c>
      <c r="F6" s="511"/>
      <c r="G6" s="510" t="s">
        <v>49</v>
      </c>
      <c r="H6" s="511"/>
      <c r="I6" s="510" t="s">
        <v>50</v>
      </c>
      <c r="J6" s="511"/>
      <c r="K6" s="510" t="s">
        <v>51</v>
      </c>
      <c r="L6" s="511"/>
      <c r="M6" s="510" t="s">
        <v>52</v>
      </c>
      <c r="N6" s="511"/>
      <c r="O6" s="510" t="s">
        <v>60</v>
      </c>
      <c r="P6" s="511"/>
      <c r="Q6" s="510" t="s">
        <v>271</v>
      </c>
      <c r="R6" s="511"/>
      <c r="S6" s="510" t="s">
        <v>275</v>
      </c>
      <c r="T6" s="511"/>
    </row>
    <row r="7" spans="1:20" s="331" customFormat="1" ht="15.6" customHeight="1" thickBot="1">
      <c r="A7" s="339" t="s">
        <v>47</v>
      </c>
      <c r="B7" s="340"/>
      <c r="C7" s="341" t="s">
        <v>272</v>
      </c>
      <c r="D7" s="342" t="s">
        <v>273</v>
      </c>
      <c r="E7" s="512"/>
      <c r="F7" s="513"/>
      <c r="G7" s="512"/>
      <c r="H7" s="513"/>
      <c r="I7" s="512"/>
      <c r="J7" s="513"/>
      <c r="K7" s="512"/>
      <c r="L7" s="513"/>
      <c r="M7" s="512"/>
      <c r="N7" s="513"/>
      <c r="O7" s="512"/>
      <c r="P7" s="513"/>
      <c r="Q7" s="512"/>
      <c r="R7" s="513"/>
      <c r="S7" s="512"/>
      <c r="T7" s="513"/>
    </row>
    <row r="8" spans="1:20" s="331" customFormat="1" ht="15.6" customHeight="1" thickBot="1">
      <c r="A8" s="343"/>
      <c r="B8" s="344"/>
      <c r="C8" s="345" t="s">
        <v>274</v>
      </c>
      <c r="D8" s="346" t="s">
        <v>117</v>
      </c>
      <c r="E8" s="347" t="s">
        <v>53</v>
      </c>
      <c r="F8" s="347" t="s">
        <v>54</v>
      </c>
      <c r="G8" s="347" t="s">
        <v>53</v>
      </c>
      <c r="H8" s="347" t="s">
        <v>54</v>
      </c>
      <c r="I8" s="347" t="s">
        <v>53</v>
      </c>
      <c r="J8" s="347" t="s">
        <v>54</v>
      </c>
      <c r="K8" s="347" t="s">
        <v>53</v>
      </c>
      <c r="L8" s="347" t="s">
        <v>54</v>
      </c>
      <c r="M8" s="347" t="s">
        <v>53</v>
      </c>
      <c r="N8" s="347" t="s">
        <v>54</v>
      </c>
      <c r="O8" s="347" t="s">
        <v>53</v>
      </c>
      <c r="P8" s="347" t="s">
        <v>54</v>
      </c>
      <c r="Q8" s="347" t="s">
        <v>53</v>
      </c>
      <c r="R8" s="347" t="s">
        <v>54</v>
      </c>
      <c r="S8" s="347" t="s">
        <v>53</v>
      </c>
      <c r="T8" s="347" t="s">
        <v>54</v>
      </c>
    </row>
    <row r="9" spans="1:20" s="331" customFormat="1" ht="15.6" customHeight="1">
      <c r="A9" s="348">
        <v>1</v>
      </c>
      <c r="B9" s="349" t="s">
        <v>276</v>
      </c>
      <c r="C9" s="350">
        <f>'Planilha salao multiplouso'!I185</f>
        <v>332831.40999999997</v>
      </c>
      <c r="D9" s="351">
        <f>C9/$C$17</f>
        <v>0.48124176477199421</v>
      </c>
      <c r="E9" s="352">
        <v>12</v>
      </c>
      <c r="F9" s="353">
        <f>E9</f>
        <v>12</v>
      </c>
      <c r="G9" s="352">
        <v>22</v>
      </c>
      <c r="H9" s="353">
        <f>F9+G9</f>
        <v>34</v>
      </c>
      <c r="I9" s="352">
        <v>15</v>
      </c>
      <c r="J9" s="353">
        <f>H9+I9</f>
        <v>49</v>
      </c>
      <c r="K9" s="352">
        <v>30</v>
      </c>
      <c r="L9" s="353">
        <f>J9+K9</f>
        <v>79</v>
      </c>
      <c r="M9" s="352">
        <v>20</v>
      </c>
      <c r="N9" s="353">
        <f>L9+M9</f>
        <v>99</v>
      </c>
      <c r="O9" s="352"/>
      <c r="P9" s="353">
        <f>N9+O9</f>
        <v>99</v>
      </c>
      <c r="Q9" s="352">
        <v>1</v>
      </c>
      <c r="R9" s="353">
        <f>P9+Q9</f>
        <v>100</v>
      </c>
      <c r="S9" s="352"/>
      <c r="T9" s="353">
        <f>R9+S9</f>
        <v>100</v>
      </c>
    </row>
    <row r="10" spans="1:20" s="331" customFormat="1" ht="15.6" customHeight="1">
      <c r="A10" s="355"/>
      <c r="B10" s="356"/>
      <c r="C10" s="357"/>
      <c r="D10" s="358"/>
      <c r="E10" s="359"/>
      <c r="F10" s="360"/>
      <c r="G10" s="359"/>
      <c r="H10" s="360"/>
      <c r="I10" s="359"/>
      <c r="J10" s="360"/>
      <c r="K10" s="359"/>
      <c r="L10" s="360"/>
      <c r="M10" s="359"/>
      <c r="N10" s="360"/>
      <c r="O10" s="359"/>
      <c r="P10" s="360"/>
      <c r="Q10" s="359"/>
      <c r="R10" s="360"/>
      <c r="S10" s="359"/>
      <c r="T10" s="360"/>
    </row>
    <row r="11" spans="1:20" s="331" customFormat="1" ht="15.6" customHeight="1">
      <c r="A11" s="355">
        <v>2</v>
      </c>
      <c r="B11" s="356" t="s">
        <v>277</v>
      </c>
      <c r="C11" s="357">
        <f>'Planilha vestiario'!I178</f>
        <v>194813.47999999998</v>
      </c>
      <c r="D11" s="358">
        <f>C11/$C$17</f>
        <v>0.28168129599479086</v>
      </c>
      <c r="E11" s="352">
        <v>5</v>
      </c>
      <c r="F11" s="354">
        <f>E11</f>
        <v>5</v>
      </c>
      <c r="G11" s="352">
        <v>12</v>
      </c>
      <c r="H11" s="354">
        <f>F11+G11</f>
        <v>17</v>
      </c>
      <c r="I11" s="352">
        <v>30</v>
      </c>
      <c r="J11" s="354">
        <f>H11+I11</f>
        <v>47</v>
      </c>
      <c r="K11" s="352">
        <v>12</v>
      </c>
      <c r="L11" s="354">
        <f>J11+K11</f>
        <v>59</v>
      </c>
      <c r="M11" s="352">
        <v>15</v>
      </c>
      <c r="N11" s="354">
        <f>L11+M11</f>
        <v>74</v>
      </c>
      <c r="O11" s="352">
        <v>2</v>
      </c>
      <c r="P11" s="354">
        <f>N11+O11</f>
        <v>76</v>
      </c>
      <c r="Q11" s="352">
        <v>11</v>
      </c>
      <c r="R11" s="354">
        <f>P11+Q11</f>
        <v>87</v>
      </c>
      <c r="S11" s="352">
        <v>13</v>
      </c>
      <c r="T11" s="354">
        <f>R11+S11</f>
        <v>100</v>
      </c>
    </row>
    <row r="12" spans="1:20" s="331" customFormat="1" ht="15.6" customHeight="1">
      <c r="A12" s="355"/>
      <c r="B12" s="356"/>
      <c r="C12" s="357"/>
      <c r="D12" s="358"/>
      <c r="E12" s="359"/>
      <c r="F12" s="360"/>
      <c r="G12" s="359"/>
      <c r="H12" s="360"/>
      <c r="I12" s="359"/>
      <c r="J12" s="360"/>
      <c r="K12" s="359"/>
      <c r="L12" s="360"/>
      <c r="M12" s="359"/>
      <c r="N12" s="360"/>
      <c r="O12" s="359"/>
      <c r="P12" s="360"/>
      <c r="Q12" s="359"/>
      <c r="R12" s="360"/>
      <c r="S12" s="359"/>
      <c r="T12" s="360"/>
    </row>
    <row r="13" spans="1:20" s="331" customFormat="1" ht="15.6" customHeight="1">
      <c r="A13" s="355">
        <v>3</v>
      </c>
      <c r="B13" s="356" t="s">
        <v>278</v>
      </c>
      <c r="C13" s="357">
        <f>'Planilha area externa'!I101</f>
        <v>163964.68</v>
      </c>
      <c r="D13" s="358">
        <f>C13/$C$17</f>
        <v>0.2370769392332151</v>
      </c>
      <c r="E13" s="352">
        <v>15</v>
      </c>
      <c r="F13" s="354">
        <f>E13</f>
        <v>15</v>
      </c>
      <c r="G13" s="352">
        <v>15</v>
      </c>
      <c r="H13" s="354">
        <f>F13+G13</f>
        <v>30</v>
      </c>
      <c r="I13" s="352"/>
      <c r="J13" s="354">
        <f>H13+I13</f>
        <v>30</v>
      </c>
      <c r="K13" s="352">
        <v>15</v>
      </c>
      <c r="L13" s="354">
        <f>J13+K13</f>
        <v>45</v>
      </c>
      <c r="M13" s="352">
        <v>10</v>
      </c>
      <c r="N13" s="354">
        <f>L13+M13</f>
        <v>55</v>
      </c>
      <c r="O13" s="352">
        <v>25</v>
      </c>
      <c r="P13" s="354">
        <f>N13+O13</f>
        <v>80</v>
      </c>
      <c r="Q13" s="352">
        <v>10</v>
      </c>
      <c r="R13" s="354">
        <f>P13+Q13</f>
        <v>90</v>
      </c>
      <c r="S13" s="352">
        <v>10</v>
      </c>
      <c r="T13" s="354">
        <f>R13+S13</f>
        <v>100</v>
      </c>
    </row>
    <row r="14" spans="1:20" s="331" customFormat="1" ht="15.6" customHeight="1">
      <c r="A14" s="355"/>
      <c r="B14" s="356"/>
      <c r="C14" s="357"/>
      <c r="D14" s="358"/>
      <c r="E14" s="359"/>
      <c r="F14" s="360"/>
      <c r="G14" s="359"/>
      <c r="H14" s="360"/>
      <c r="I14" s="359"/>
      <c r="J14" s="360"/>
      <c r="K14" s="359"/>
      <c r="L14" s="360"/>
      <c r="M14" s="359"/>
      <c r="N14" s="360"/>
      <c r="O14" s="359"/>
      <c r="P14" s="360"/>
      <c r="Q14" s="359"/>
      <c r="R14" s="360"/>
      <c r="S14" s="359"/>
      <c r="T14" s="360"/>
    </row>
    <row r="15" spans="1:20" s="331" customFormat="1" ht="15.6" customHeight="1" thickBot="1">
      <c r="A15" s="355"/>
      <c r="B15" s="356"/>
      <c r="C15" s="357"/>
      <c r="D15" s="358"/>
      <c r="E15" s="359"/>
      <c r="F15" s="360"/>
      <c r="G15" s="359"/>
      <c r="H15" s="360"/>
      <c r="I15" s="359"/>
      <c r="J15" s="360"/>
      <c r="K15" s="359"/>
      <c r="L15" s="360"/>
      <c r="M15" s="359"/>
      <c r="N15" s="360"/>
      <c r="O15" s="359"/>
      <c r="P15" s="360"/>
      <c r="Q15" s="359"/>
      <c r="R15" s="360"/>
      <c r="S15" s="359"/>
      <c r="T15" s="360"/>
    </row>
    <row r="16" spans="1:20" ht="17.25" thickBot="1">
      <c r="A16" s="361"/>
      <c r="B16" s="362"/>
      <c r="C16" s="363">
        <f>SUM(C9:C15)</f>
        <v>691609.56999999983</v>
      </c>
      <c r="D16" s="364"/>
      <c r="E16" s="365"/>
      <c r="F16" s="366"/>
      <c r="G16" s="365"/>
      <c r="H16" s="366"/>
      <c r="I16" s="365"/>
      <c r="J16" s="366"/>
      <c r="K16" s="365"/>
      <c r="L16" s="366"/>
      <c r="M16" s="365"/>
      <c r="N16" s="366"/>
      <c r="O16" s="365"/>
      <c r="P16" s="366"/>
      <c r="Q16" s="365"/>
      <c r="R16" s="366"/>
      <c r="S16" s="365"/>
      <c r="T16" s="366"/>
    </row>
    <row r="17" spans="1:21" ht="15" thickBot="1">
      <c r="A17" s="367"/>
      <c r="B17" s="368" t="s">
        <v>55</v>
      </c>
      <c r="C17" s="369">
        <f>C16</f>
        <v>691609.56999999983</v>
      </c>
      <c r="D17" s="370">
        <f>SUM(D9:D15)</f>
        <v>1.0000000000000002</v>
      </c>
      <c r="E17" s="371">
        <f>SUMPRODUCT(E9:E15,$D$9:$D$15)/100</f>
        <v>0.10739461745736112</v>
      </c>
      <c r="F17" s="372">
        <f>E17</f>
        <v>0.10739461745736112</v>
      </c>
      <c r="G17" s="371">
        <f>SUMPRODUCT(G9:G15,$D$9:$D$15)/100</f>
        <v>0.17523648465419592</v>
      </c>
      <c r="H17" s="372">
        <f>F17+G17</f>
        <v>0.28263110211155706</v>
      </c>
      <c r="I17" s="371">
        <f>SUMPRODUCT(I9:I15,$D$9:$D$15)/100</f>
        <v>0.15669065351423639</v>
      </c>
      <c r="J17" s="372">
        <f>H17+I17</f>
        <v>0.43932175562579345</v>
      </c>
      <c r="K17" s="371">
        <f>SUMPRODUCT(K9:K15,$D$9:$D$15)/100</f>
        <v>0.21373582583595543</v>
      </c>
      <c r="L17" s="372">
        <f>J17+K17</f>
        <v>0.65305758146174886</v>
      </c>
      <c r="M17" s="371">
        <f>SUMPRODUCT(M9:M15,$D$9:$D$15)/100</f>
        <v>0.16220824127693895</v>
      </c>
      <c r="N17" s="372">
        <f>L17+M17</f>
        <v>0.81526582273868775</v>
      </c>
      <c r="O17" s="371">
        <f>SUMPRODUCT(O9:O15,$D$9:$D$15)/100</f>
        <v>6.4902860728199591E-2</v>
      </c>
      <c r="P17" s="372">
        <f>N17+O17</f>
        <v>0.88016868346688737</v>
      </c>
      <c r="Q17" s="371">
        <f>SUMPRODUCT(Q9:Q15,$D$9:$D$15)/100</f>
        <v>5.9505054130468443E-2</v>
      </c>
      <c r="R17" s="372">
        <f>P17+Q17</f>
        <v>0.93967373759735584</v>
      </c>
      <c r="S17" s="371">
        <f>SUMPRODUCT(S9:S15,$D$9:$D$15)/100</f>
        <v>6.0326262402644319E-2</v>
      </c>
      <c r="T17" s="372">
        <f>R17+S17</f>
        <v>1.0000000000000002</v>
      </c>
    </row>
    <row r="18" spans="1:21" ht="15" thickBot="1">
      <c r="A18" s="373"/>
      <c r="B18" s="374" t="s">
        <v>56</v>
      </c>
      <c r="C18" s="375"/>
      <c r="D18" s="376"/>
      <c r="E18" s="514">
        <f>E17*$C$17</f>
        <v>74275.145199999999</v>
      </c>
      <c r="F18" s="515"/>
      <c r="G18" s="514">
        <f>G17*$C$17</f>
        <v>121195.2298</v>
      </c>
      <c r="H18" s="515"/>
      <c r="I18" s="514">
        <f>I17*$C$17</f>
        <v>108368.75549999998</v>
      </c>
      <c r="J18" s="515"/>
      <c r="K18" s="514">
        <f>K17*$C$17</f>
        <v>147821.7426</v>
      </c>
      <c r="L18" s="515"/>
      <c r="M18" s="514">
        <f>M17*$C$17</f>
        <v>112184.77199999997</v>
      </c>
      <c r="N18" s="515"/>
      <c r="O18" s="514">
        <f>O17*$C$17</f>
        <v>44887.439599999998</v>
      </c>
      <c r="P18" s="515"/>
      <c r="Q18" s="514">
        <f>Q17*$C$17</f>
        <v>41154.264899999995</v>
      </c>
      <c r="R18" s="515"/>
      <c r="S18" s="514">
        <f>S17*$C$17</f>
        <v>41722.220399999991</v>
      </c>
      <c r="T18" s="515"/>
    </row>
    <row r="20" spans="1:21">
      <c r="D20" s="379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380"/>
    </row>
    <row r="21" spans="1:21">
      <c r="D21" s="379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380"/>
    </row>
    <row r="22" spans="1:21">
      <c r="J22" s="332">
        <v>719419.37</v>
      </c>
    </row>
    <row r="23" spans="1:21">
      <c r="J23" s="400">
        <f>C17-J22</f>
        <v>-27809.800000000163</v>
      </c>
    </row>
    <row r="103" spans="2:21" s="377" customFormat="1" ht="90" customHeight="1">
      <c r="B103" s="331"/>
      <c r="C103" s="378"/>
      <c r="D103" s="381"/>
      <c r="E103" s="381"/>
      <c r="F103" s="330"/>
      <c r="G103" s="331"/>
      <c r="H103" s="332"/>
      <c r="I103" s="331"/>
      <c r="J103" s="332"/>
      <c r="K103" s="332"/>
      <c r="L103" s="332"/>
      <c r="M103" s="332"/>
      <c r="N103" s="332"/>
      <c r="O103" s="332"/>
      <c r="P103" s="332"/>
      <c r="Q103" s="332"/>
      <c r="R103" s="332"/>
      <c r="S103" s="332"/>
      <c r="T103" s="332"/>
      <c r="U103" s="332"/>
    </row>
  </sheetData>
  <mergeCells count="33">
    <mergeCell ref="Q20:R20"/>
    <mergeCell ref="S20:T20"/>
    <mergeCell ref="O21:P21"/>
    <mergeCell ref="Q21:R21"/>
    <mergeCell ref="S21:T21"/>
    <mergeCell ref="O20:P20"/>
    <mergeCell ref="E21:F21"/>
    <mergeCell ref="G21:H21"/>
    <mergeCell ref="I21:J21"/>
    <mergeCell ref="K21:L21"/>
    <mergeCell ref="M21:N21"/>
    <mergeCell ref="E20:F20"/>
    <mergeCell ref="G20:H20"/>
    <mergeCell ref="I20:J20"/>
    <mergeCell ref="K20:L20"/>
    <mergeCell ref="M20:N20"/>
    <mergeCell ref="O18:P18"/>
    <mergeCell ref="Q18:R18"/>
    <mergeCell ref="S18:T18"/>
    <mergeCell ref="E18:F18"/>
    <mergeCell ref="G18:H18"/>
    <mergeCell ref="I18:J18"/>
    <mergeCell ref="K18:L18"/>
    <mergeCell ref="M18:N18"/>
    <mergeCell ref="A4:T4"/>
    <mergeCell ref="E6:F7"/>
    <mergeCell ref="G6:H7"/>
    <mergeCell ref="I6:J7"/>
    <mergeCell ref="K6:L7"/>
    <mergeCell ref="M6:N7"/>
    <mergeCell ref="O6:P7"/>
    <mergeCell ref="Q6:R7"/>
    <mergeCell ref="S6:T7"/>
  </mergeCells>
  <printOptions horizontalCentered="1"/>
  <pageMargins left="0.11811023622047245" right="0.47244094488188981" top="0.6692913385826772" bottom="0.39370078740157483" header="0.19685039370078741" footer="0.11811023622047245"/>
  <pageSetup paperSize="9" scale="56" orientation="landscape" horizontalDpi="300" verticalDpi="300" r:id="rId1"/>
  <headerFooter alignWithMargins="0">
    <oddFooter>&amp;L&amp;A&amp;RPágina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3"/>
  <sheetViews>
    <sheetView workbookViewId="0">
      <selection activeCell="O21" sqref="O21"/>
    </sheetView>
  </sheetViews>
  <sheetFormatPr defaultColWidth="9.5703125" defaultRowHeight="14.25"/>
  <cols>
    <col min="1" max="1" width="2.85546875" style="103" customWidth="1"/>
    <col min="2" max="2" width="7.5703125" style="103" customWidth="1"/>
    <col min="3" max="3" width="39" style="103" customWidth="1"/>
    <col min="4" max="10" width="2" style="103" customWidth="1"/>
    <col min="11" max="11" width="3.42578125" style="103" customWidth="1"/>
    <col min="12" max="12" width="6.140625" style="103" customWidth="1"/>
    <col min="13" max="14" width="0" style="103" hidden="1" customWidth="1"/>
    <col min="15" max="15" width="16.42578125" style="103" customWidth="1"/>
    <col min="16" max="17" width="0" style="103" hidden="1" customWidth="1"/>
    <col min="18" max="18" width="8.85546875" style="103" customWidth="1"/>
    <col min="19" max="19" width="16.42578125" style="103" customWidth="1"/>
    <col min="20" max="20" width="0" style="103" hidden="1" customWidth="1"/>
    <col min="21" max="21" width="9.140625" style="103" customWidth="1"/>
    <col min="22" max="22" width="13.85546875" style="103" customWidth="1"/>
    <col min="23" max="23" width="9.140625" style="103" customWidth="1"/>
    <col min="24" max="24" width="9.5703125" style="103"/>
    <col min="25" max="25" width="16.42578125" style="103" customWidth="1"/>
    <col min="26" max="26" width="9.42578125" style="139" customWidth="1"/>
    <col min="27" max="27" width="12.85546875" style="139" customWidth="1"/>
    <col min="28" max="28" width="0" style="103" hidden="1" customWidth="1"/>
    <col min="29" max="29" width="13.85546875" style="103" customWidth="1"/>
    <col min="30" max="30" width="19.85546875" style="103" customWidth="1"/>
    <col min="31" max="31" width="15.42578125" style="103" customWidth="1"/>
    <col min="32" max="32" width="16.140625" style="103" customWidth="1"/>
    <col min="33" max="16384" width="9.5703125" style="103"/>
  </cols>
  <sheetData>
    <row r="1" spans="1:256" ht="15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  <c r="AA1" s="102"/>
    </row>
    <row r="2" spans="1:256">
      <c r="A2" s="101"/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6" t="s">
        <v>90</v>
      </c>
    </row>
    <row r="3" spans="1:256" ht="16.5" thickBot="1">
      <c r="A3" s="101"/>
      <c r="B3" s="107"/>
      <c r="C3" s="108"/>
      <c r="D3" s="108"/>
      <c r="E3" s="108"/>
      <c r="F3" s="108"/>
      <c r="G3" s="108"/>
      <c r="H3" s="108"/>
      <c r="I3" s="108"/>
      <c r="J3" s="108"/>
      <c r="K3" s="109" t="s">
        <v>91</v>
      </c>
      <c r="L3" s="110"/>
      <c r="M3" s="110"/>
      <c r="N3" s="110"/>
      <c r="O3" s="110"/>
      <c r="P3" s="110"/>
      <c r="Q3" s="110"/>
      <c r="R3" s="110"/>
      <c r="S3" s="110"/>
      <c r="T3" s="108"/>
      <c r="U3" s="108"/>
      <c r="V3" s="108"/>
      <c r="W3" s="108"/>
      <c r="X3" s="108"/>
      <c r="Y3" s="108"/>
      <c r="Z3" s="108"/>
      <c r="AA3" s="111" t="s">
        <v>92</v>
      </c>
    </row>
    <row r="4" spans="1:256" ht="16.5" thickBot="1">
      <c r="A4" s="101"/>
      <c r="B4" s="112"/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6"/>
    </row>
    <row r="5" spans="1:256">
      <c r="A5" s="117"/>
      <c r="B5" s="118" t="s">
        <v>93</v>
      </c>
      <c r="C5" s="119"/>
      <c r="D5" s="119"/>
      <c r="E5" s="119"/>
      <c r="F5" s="119"/>
      <c r="G5" s="120"/>
      <c r="H5" s="121" t="s">
        <v>94</v>
      </c>
      <c r="I5" s="122"/>
      <c r="J5" s="122"/>
      <c r="K5" s="123"/>
      <c r="L5" s="124"/>
      <c r="M5" s="122"/>
      <c r="N5" s="122"/>
      <c r="O5" s="125" t="s">
        <v>95</v>
      </c>
      <c r="P5" s="126"/>
      <c r="Q5" s="126"/>
      <c r="R5" s="126"/>
      <c r="S5" s="120"/>
      <c r="T5" s="127"/>
      <c r="U5" s="125" t="s">
        <v>96</v>
      </c>
      <c r="V5" s="119"/>
      <c r="W5" s="119"/>
      <c r="X5" s="119"/>
      <c r="Y5" s="119"/>
      <c r="Z5" s="128" t="s">
        <v>97</v>
      </c>
      <c r="AA5" s="129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</row>
    <row r="6" spans="1:256" ht="25.5" customHeight="1" thickBot="1">
      <c r="A6" s="101"/>
      <c r="B6" s="530"/>
      <c r="C6" s="531"/>
      <c r="D6" s="531"/>
      <c r="E6" s="531"/>
      <c r="F6" s="531"/>
      <c r="G6" s="532"/>
      <c r="H6" s="533" t="s">
        <v>98</v>
      </c>
      <c r="I6" s="534"/>
      <c r="J6" s="534"/>
      <c r="K6" s="534"/>
      <c r="L6" s="529"/>
      <c r="M6" s="132"/>
      <c r="N6" s="132"/>
      <c r="O6" s="533" t="s">
        <v>282</v>
      </c>
      <c r="P6" s="534"/>
      <c r="Q6" s="534"/>
      <c r="R6" s="534"/>
      <c r="S6" s="529"/>
      <c r="T6" s="133"/>
      <c r="U6" s="535" t="s">
        <v>281</v>
      </c>
      <c r="V6" s="536"/>
      <c r="W6" s="536"/>
      <c r="X6" s="536"/>
      <c r="Y6" s="536"/>
      <c r="Z6" s="525"/>
      <c r="AA6" s="526"/>
      <c r="AD6" s="134"/>
      <c r="AE6" s="135"/>
      <c r="AF6" s="135"/>
      <c r="AG6" s="135"/>
      <c r="AH6" s="135"/>
      <c r="AI6" s="136"/>
    </row>
    <row r="7" spans="1:256" ht="15" thickBo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37"/>
      <c r="L7" s="137"/>
      <c r="M7" s="137"/>
      <c r="N7" s="137"/>
      <c r="O7" s="137"/>
      <c r="P7" s="137"/>
      <c r="Q7" s="137"/>
      <c r="R7" s="137"/>
      <c r="S7" s="137"/>
      <c r="T7" s="138"/>
      <c r="U7" s="138"/>
      <c r="V7" s="137"/>
      <c r="W7" s="137"/>
      <c r="X7" s="137"/>
      <c r="Y7" s="137"/>
      <c r="Z7" s="137"/>
      <c r="AA7" s="137"/>
      <c r="AD7" s="139"/>
      <c r="AI7" s="139"/>
    </row>
    <row r="8" spans="1:256" ht="15" thickBot="1">
      <c r="A8" s="101"/>
      <c r="B8" s="140" t="s">
        <v>99</v>
      </c>
      <c r="C8" s="105"/>
      <c r="D8" s="105"/>
      <c r="E8" s="105"/>
      <c r="F8" s="105"/>
      <c r="G8" s="105"/>
      <c r="H8" s="105"/>
      <c r="I8" s="105"/>
      <c r="J8" s="105"/>
      <c r="K8" s="105"/>
      <c r="L8" s="141"/>
      <c r="M8" s="142"/>
      <c r="N8" s="142"/>
      <c r="O8" s="143" t="s">
        <v>100</v>
      </c>
      <c r="P8" s="105"/>
      <c r="Q8" s="105"/>
      <c r="R8" s="105"/>
      <c r="S8" s="105"/>
      <c r="T8" s="144"/>
      <c r="U8" s="144"/>
      <c r="V8" s="105"/>
      <c r="W8" s="105"/>
      <c r="X8" s="105"/>
      <c r="Y8" s="105"/>
      <c r="Z8" s="145"/>
      <c r="AA8" s="146"/>
    </row>
    <row r="9" spans="1:256" ht="15.75" thickTop="1" thickBot="1">
      <c r="A9" s="101"/>
      <c r="B9" s="147"/>
      <c r="C9" s="148" t="s">
        <v>318</v>
      </c>
      <c r="D9" s="149" t="s">
        <v>101</v>
      </c>
      <c r="E9" s="150"/>
      <c r="F9" s="150"/>
      <c r="G9" s="151"/>
      <c r="H9" s="152"/>
      <c r="I9" s="152"/>
      <c r="J9" s="153" t="s">
        <v>102</v>
      </c>
      <c r="K9" s="154" t="s">
        <v>103</v>
      </c>
      <c r="L9" s="155"/>
      <c r="M9" s="156"/>
      <c r="N9" s="156"/>
      <c r="O9" s="527" t="s">
        <v>317</v>
      </c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9"/>
    </row>
    <row r="10" spans="1:256" ht="15" thickBot="1">
      <c r="A10" s="10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57"/>
      <c r="N10" s="157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58"/>
    </row>
    <row r="11" spans="1:256" ht="15" thickBot="1">
      <c r="A11" s="101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60" t="s">
        <v>104</v>
      </c>
      <c r="N11" s="159" t="s">
        <v>105</v>
      </c>
      <c r="O11" s="160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61"/>
      <c r="AA11" s="161"/>
    </row>
    <row r="12" spans="1:256" ht="15" thickBot="1">
      <c r="A12" s="101"/>
      <c r="B12" s="162"/>
      <c r="C12" s="163"/>
      <c r="D12" s="162"/>
      <c r="E12" s="162"/>
      <c r="F12" s="162"/>
      <c r="G12" s="162"/>
      <c r="H12" s="162"/>
      <c r="I12" s="162"/>
      <c r="J12" s="162"/>
      <c r="K12" s="162"/>
      <c r="L12" s="162"/>
      <c r="M12" s="164" t="s">
        <v>106</v>
      </c>
      <c r="N12" s="162"/>
      <c r="O12" s="519"/>
      <c r="P12" s="519"/>
      <c r="Q12" s="519"/>
      <c r="R12" s="519"/>
      <c r="S12" s="519"/>
      <c r="T12" s="519"/>
      <c r="U12" s="519"/>
      <c r="V12" s="519"/>
      <c r="W12" s="519"/>
      <c r="X12" s="162"/>
      <c r="Y12" s="165"/>
      <c r="Z12" s="166"/>
      <c r="AA12" s="166"/>
      <c r="AD12" s="167"/>
      <c r="AF12" s="167"/>
    </row>
    <row r="13" spans="1:256" ht="15" thickBot="1">
      <c r="A13" s="101"/>
      <c r="B13" s="520" t="s">
        <v>107</v>
      </c>
      <c r="C13" s="520"/>
      <c r="D13" s="520"/>
      <c r="E13" s="520"/>
      <c r="F13" s="520"/>
      <c r="G13" s="520"/>
      <c r="H13" s="520"/>
      <c r="I13" s="520"/>
      <c r="J13" s="520"/>
      <c r="K13" s="168"/>
      <c r="L13" s="168"/>
      <c r="M13" s="169"/>
      <c r="N13" s="169"/>
      <c r="O13" s="521" t="s">
        <v>316</v>
      </c>
      <c r="P13" s="521"/>
      <c r="Q13" s="521"/>
      <c r="R13" s="521"/>
      <c r="S13" s="522" t="s">
        <v>108</v>
      </c>
      <c r="T13" s="522"/>
      <c r="U13" s="522"/>
      <c r="V13" s="522"/>
      <c r="W13" s="522"/>
      <c r="X13" s="522"/>
      <c r="Y13" s="170" t="s">
        <v>2</v>
      </c>
      <c r="Z13" s="166" t="s">
        <v>109</v>
      </c>
      <c r="AA13" s="166" t="s">
        <v>108</v>
      </c>
      <c r="AD13" s="171"/>
      <c r="AF13" s="171"/>
    </row>
    <row r="14" spans="1:256" ht="17.25" thickBot="1">
      <c r="A14" s="101"/>
      <c r="B14" s="172" t="s">
        <v>40</v>
      </c>
      <c r="C14" s="519" t="s">
        <v>110</v>
      </c>
      <c r="D14" s="519"/>
      <c r="E14" s="519"/>
      <c r="F14" s="519"/>
      <c r="G14" s="519"/>
      <c r="H14" s="519"/>
      <c r="I14" s="519"/>
      <c r="J14" s="519"/>
      <c r="K14" s="162"/>
      <c r="L14" s="173" t="s">
        <v>111</v>
      </c>
      <c r="M14" s="174" t="s">
        <v>112</v>
      </c>
      <c r="N14" s="174" t="s">
        <v>113</v>
      </c>
      <c r="O14" s="175" t="s">
        <v>114</v>
      </c>
      <c r="P14" s="175" t="s">
        <v>115</v>
      </c>
      <c r="Q14" s="175" t="s">
        <v>116</v>
      </c>
      <c r="R14" s="175" t="s">
        <v>117</v>
      </c>
      <c r="S14" s="176" t="s">
        <v>118</v>
      </c>
      <c r="T14" s="177" t="s">
        <v>119</v>
      </c>
      <c r="U14" s="177" t="s">
        <v>120</v>
      </c>
      <c r="V14" s="176" t="s">
        <v>121</v>
      </c>
      <c r="W14" s="177" t="s">
        <v>120</v>
      </c>
      <c r="X14" s="177" t="s">
        <v>122</v>
      </c>
      <c r="Y14" s="162" t="s">
        <v>123</v>
      </c>
      <c r="Z14" s="166" t="s">
        <v>124</v>
      </c>
      <c r="AA14" s="166" t="s">
        <v>125</v>
      </c>
      <c r="AD14" s="178" t="s">
        <v>126</v>
      </c>
      <c r="AE14" s="178" t="s">
        <v>127</v>
      </c>
      <c r="AF14" s="178" t="s">
        <v>128</v>
      </c>
    </row>
    <row r="15" spans="1:256" ht="17.25" thickBot="1">
      <c r="A15" s="117"/>
      <c r="B15" s="179">
        <f>'Cronograma RESUMO'!A9</f>
        <v>1</v>
      </c>
      <c r="C15" s="180" t="str">
        <f>'Cronograma RESUMO'!B9</f>
        <v>SALÃO MULTIPLO USO</v>
      </c>
      <c r="D15" s="181"/>
      <c r="E15" s="181"/>
      <c r="F15" s="181"/>
      <c r="G15" s="181"/>
      <c r="H15" s="181"/>
      <c r="I15" s="181"/>
      <c r="J15" s="181"/>
      <c r="K15" s="181"/>
      <c r="L15" s="182"/>
      <c r="M15" s="183"/>
      <c r="N15" s="183"/>
      <c r="O15" s="184">
        <f>Y15*R15</f>
        <v>239297.46753287411</v>
      </c>
      <c r="P15" s="185"/>
      <c r="Q15" s="185"/>
      <c r="R15" s="186">
        <f>100%-U15</f>
        <v>0.71897501360485816</v>
      </c>
      <c r="S15" s="184">
        <f>U15*Y15</f>
        <v>93533.942467125875</v>
      </c>
      <c r="T15" s="187"/>
      <c r="U15" s="188">
        <f>AD16</f>
        <v>0.28102498639514184</v>
      </c>
      <c r="V15" s="184"/>
      <c r="W15" s="186"/>
      <c r="X15" s="189">
        <f>U15+R15</f>
        <v>1</v>
      </c>
      <c r="Y15" s="190">
        <f>'Cronograma RESUMO'!C9</f>
        <v>332831.40999999997</v>
      </c>
      <c r="Z15" s="191"/>
      <c r="AA15" s="192" t="s">
        <v>129</v>
      </c>
      <c r="AB15" s="193"/>
      <c r="AC15" s="131"/>
      <c r="AD15" s="396">
        <f>AF15-AE15</f>
        <v>194359.56999999983</v>
      </c>
      <c r="AE15" s="194">
        <v>497250</v>
      </c>
      <c r="AF15" s="194">
        <f>'Cronograma RESUMO'!C17</f>
        <v>691609.56999999983</v>
      </c>
      <c r="AG15" s="384">
        <f>AE15/AE17</f>
        <v>1</v>
      </c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  <c r="IT15" s="130"/>
      <c r="IU15" s="130"/>
      <c r="IV15" s="130"/>
    </row>
    <row r="16" spans="1:256" ht="17.25" thickBot="1">
      <c r="A16" s="117"/>
      <c r="B16" s="195"/>
      <c r="C16" s="196"/>
      <c r="D16" s="181"/>
      <c r="E16" s="181"/>
      <c r="F16" s="181"/>
      <c r="G16" s="181"/>
      <c r="H16" s="181"/>
      <c r="I16" s="181"/>
      <c r="J16" s="181"/>
      <c r="K16" s="181"/>
      <c r="L16" s="182"/>
      <c r="M16" s="183"/>
      <c r="N16" s="183"/>
      <c r="O16" s="184"/>
      <c r="P16" s="185"/>
      <c r="Q16" s="185"/>
      <c r="R16" s="186"/>
      <c r="S16" s="184"/>
      <c r="T16" s="187"/>
      <c r="U16" s="188"/>
      <c r="V16" s="184"/>
      <c r="W16" s="186"/>
      <c r="X16" s="189"/>
      <c r="Y16" s="190"/>
      <c r="Z16" s="191"/>
      <c r="AA16" s="192"/>
      <c r="AB16" s="193"/>
      <c r="AC16" s="197" t="s">
        <v>130</v>
      </c>
      <c r="AD16" s="397">
        <f>AD15/AF15</f>
        <v>0.28102498639514184</v>
      </c>
      <c r="AE16" s="194"/>
      <c r="AF16" s="194"/>
      <c r="AG16" s="384">
        <f>AE16/AE17</f>
        <v>0</v>
      </c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  <c r="IJ16" s="130"/>
      <c r="IK16" s="130"/>
      <c r="IL16" s="130"/>
      <c r="IM16" s="130"/>
      <c r="IN16" s="130"/>
      <c r="IO16" s="130"/>
      <c r="IP16" s="130"/>
      <c r="IQ16" s="130"/>
      <c r="IR16" s="130"/>
      <c r="IS16" s="130"/>
      <c r="IT16" s="130"/>
      <c r="IU16" s="130"/>
      <c r="IV16" s="130"/>
    </row>
    <row r="17" spans="1:256" ht="15" thickBot="1">
      <c r="A17" s="117"/>
      <c r="B17" s="179">
        <f>'Cronograma RESUMO'!A11</f>
        <v>2</v>
      </c>
      <c r="C17" s="180" t="str">
        <f>'Cronograma RESUMO'!B11</f>
        <v>VESTIÁRIO</v>
      </c>
      <c r="D17" s="181"/>
      <c r="E17" s="181"/>
      <c r="F17" s="181"/>
      <c r="G17" s="181"/>
      <c r="H17" s="181"/>
      <c r="I17" s="181"/>
      <c r="J17" s="181"/>
      <c r="K17" s="181"/>
      <c r="L17" s="182"/>
      <c r="M17" s="183"/>
      <c r="N17" s="183"/>
      <c r="O17" s="184">
        <f>Y17*R17</f>
        <v>140066.02443340974</v>
      </c>
      <c r="P17" s="185"/>
      <c r="Q17" s="185"/>
      <c r="R17" s="186">
        <f>R15</f>
        <v>0.71897501360485816</v>
      </c>
      <c r="S17" s="184">
        <f>U17*Y17</f>
        <v>54747.45556659023</v>
      </c>
      <c r="T17" s="187"/>
      <c r="U17" s="188">
        <f>U15</f>
        <v>0.28102498639514184</v>
      </c>
      <c r="V17" s="184"/>
      <c r="W17" s="186"/>
      <c r="X17" s="189">
        <f>U17+R17</f>
        <v>1</v>
      </c>
      <c r="Y17" s="190">
        <f>'Cronograma RESUMO'!C11</f>
        <v>194813.47999999998</v>
      </c>
      <c r="Z17" s="191"/>
      <c r="AA17" s="192" t="s">
        <v>129</v>
      </c>
      <c r="AB17" s="193"/>
      <c r="AC17" s="130"/>
      <c r="AD17" s="130"/>
      <c r="AE17" s="198">
        <f>SUM(AE15:AE16)</f>
        <v>497250</v>
      </c>
      <c r="AF17" s="198">
        <f>SUM(AF15:AF16)</f>
        <v>691609.56999999983</v>
      </c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  <c r="IU17" s="130"/>
      <c r="IV17" s="130"/>
    </row>
    <row r="18" spans="1:256" ht="15" thickBot="1">
      <c r="A18" s="117"/>
      <c r="B18" s="195"/>
      <c r="C18" s="196"/>
      <c r="D18" s="181"/>
      <c r="E18" s="181"/>
      <c r="F18" s="181"/>
      <c r="G18" s="181"/>
      <c r="H18" s="181"/>
      <c r="I18" s="181"/>
      <c r="J18" s="181"/>
      <c r="K18" s="181"/>
      <c r="L18" s="182"/>
      <c r="M18" s="183"/>
      <c r="N18" s="183"/>
      <c r="O18" s="184"/>
      <c r="P18" s="185"/>
      <c r="Q18" s="185"/>
      <c r="R18" s="186"/>
      <c r="S18" s="184"/>
      <c r="T18" s="187"/>
      <c r="U18" s="188"/>
      <c r="V18" s="184"/>
      <c r="W18" s="186"/>
      <c r="X18" s="189"/>
      <c r="Y18" s="190"/>
      <c r="Z18" s="191"/>
      <c r="AA18" s="192"/>
      <c r="AB18" s="193"/>
      <c r="AC18" s="199"/>
      <c r="AD18" s="130"/>
      <c r="AE18" s="198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  <c r="II18" s="130"/>
      <c r="IJ18" s="130"/>
      <c r="IK18" s="130"/>
      <c r="IL18" s="130"/>
      <c r="IM18" s="130"/>
      <c r="IN18" s="130"/>
      <c r="IO18" s="130"/>
      <c r="IP18" s="130"/>
      <c r="IQ18" s="130"/>
      <c r="IR18" s="130"/>
      <c r="IS18" s="130"/>
      <c r="IT18" s="130"/>
      <c r="IU18" s="130"/>
      <c r="IV18" s="130"/>
    </row>
    <row r="19" spans="1:256" ht="17.25" thickBot="1">
      <c r="A19" s="117"/>
      <c r="B19" s="179">
        <f>'Cronograma RESUMO'!A13</f>
        <v>3</v>
      </c>
      <c r="C19" s="180" t="str">
        <f>'Cronograma RESUMO'!B13</f>
        <v>ÁREA EXTERNA</v>
      </c>
      <c r="D19" s="181"/>
      <c r="E19" s="181"/>
      <c r="F19" s="181"/>
      <c r="G19" s="181"/>
      <c r="H19" s="181"/>
      <c r="I19" s="181"/>
      <c r="J19" s="181"/>
      <c r="K19" s="181"/>
      <c r="L19" s="182"/>
      <c r="M19" s="183"/>
      <c r="N19" s="183"/>
      <c r="O19" s="184">
        <f>Y19*R19</f>
        <v>117886.50803371621</v>
      </c>
      <c r="P19" s="185"/>
      <c r="Q19" s="185"/>
      <c r="R19" s="186">
        <f>R17</f>
        <v>0.71897501360485816</v>
      </c>
      <c r="S19" s="184">
        <f>U19*Y19</f>
        <v>46078.171966283786</v>
      </c>
      <c r="T19" s="187"/>
      <c r="U19" s="188">
        <f>U17</f>
        <v>0.28102498639514184</v>
      </c>
      <c r="V19" s="184"/>
      <c r="W19" s="186"/>
      <c r="X19" s="189">
        <f>U19+R19</f>
        <v>1</v>
      </c>
      <c r="Y19" s="190">
        <f>'Cronograma RESUMO'!C13</f>
        <v>163964.68</v>
      </c>
      <c r="Z19" s="191"/>
      <c r="AA19" s="192" t="s">
        <v>129</v>
      </c>
      <c r="AB19" s="193"/>
      <c r="AC19" s="130"/>
      <c r="AD19" s="194"/>
      <c r="AE19" s="200" t="e">
        <f>AE17/AE18</f>
        <v>#DIV/0!</v>
      </c>
      <c r="AF19" s="200" t="e">
        <f>AF17/AE18</f>
        <v>#DIV/0!</v>
      </c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  <c r="IJ19" s="130"/>
      <c r="IK19" s="130"/>
      <c r="IL19" s="130"/>
      <c r="IM19" s="130"/>
      <c r="IN19" s="130"/>
      <c r="IO19" s="130"/>
      <c r="IP19" s="130"/>
      <c r="IQ19" s="130"/>
      <c r="IR19" s="130"/>
      <c r="IS19" s="130"/>
      <c r="IT19" s="130"/>
      <c r="IU19" s="130"/>
      <c r="IV19" s="130"/>
    </row>
    <row r="20" spans="1:256" ht="17.25" thickBot="1">
      <c r="A20" s="117"/>
      <c r="B20" s="208"/>
      <c r="C20" s="209"/>
      <c r="D20" s="181"/>
      <c r="E20" s="181"/>
      <c r="F20" s="181"/>
      <c r="G20" s="181"/>
      <c r="H20" s="181"/>
      <c r="I20" s="181"/>
      <c r="J20" s="181"/>
      <c r="K20" s="181"/>
      <c r="L20" s="182"/>
      <c r="M20" s="183"/>
      <c r="N20" s="183"/>
      <c r="O20" s="184"/>
      <c r="P20" s="185"/>
      <c r="Q20" s="185"/>
      <c r="R20" s="186"/>
      <c r="S20" s="184"/>
      <c r="T20" s="187"/>
      <c r="U20" s="188"/>
      <c r="V20" s="184"/>
      <c r="W20" s="186"/>
      <c r="X20" s="189"/>
      <c r="Y20" s="190"/>
      <c r="Z20" s="182"/>
      <c r="AA20" s="192"/>
      <c r="AB20" s="193" t="str">
        <f>IF("#ref!"=1,"ERRO - VALOR SUPERA LIMITE",IF("#ref!"=1,"ERRO - VALOR INFERIOR AO ESTABELECIDO",""))</f>
        <v/>
      </c>
      <c r="AC20" s="130"/>
      <c r="AD20" s="194"/>
      <c r="AE20" s="200"/>
      <c r="AF20" s="20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  <c r="II20" s="130"/>
      <c r="IJ20" s="130"/>
      <c r="IK20" s="130"/>
      <c r="IL20" s="130"/>
      <c r="IM20" s="130"/>
      <c r="IN20" s="130"/>
      <c r="IO20" s="130"/>
      <c r="IP20" s="130"/>
      <c r="IQ20" s="130"/>
      <c r="IR20" s="130"/>
      <c r="IS20" s="130"/>
      <c r="IT20" s="130"/>
      <c r="IU20" s="130"/>
      <c r="IV20" s="130"/>
    </row>
    <row r="21" spans="1:256" ht="15" thickBot="1">
      <c r="A21" s="117"/>
      <c r="B21" s="210"/>
      <c r="C21" s="211"/>
      <c r="D21" s="212"/>
      <c r="E21" s="213"/>
      <c r="F21" s="213"/>
      <c r="G21" s="523"/>
      <c r="H21" s="523"/>
      <c r="I21" s="523"/>
      <c r="J21" s="523"/>
      <c r="K21" s="523"/>
      <c r="L21" s="214"/>
      <c r="M21" s="215"/>
      <c r="N21" s="215"/>
      <c r="O21" s="267">
        <f>SUM(O15:O19)</f>
        <v>497250.00000000012</v>
      </c>
      <c r="P21" s="217">
        <f>SUM(P15:P20)</f>
        <v>0</v>
      </c>
      <c r="Q21" s="217">
        <f>SUM(Q15:Q20)</f>
        <v>0</v>
      </c>
      <c r="R21" s="218">
        <f>ROUND(O21/$Y21,4)</f>
        <v>0.71899999999999997</v>
      </c>
      <c r="S21" s="216">
        <f>SUM(S15:S20)</f>
        <v>194359.56999999989</v>
      </c>
      <c r="T21" s="219">
        <f>SUM(T15:T20)</f>
        <v>0</v>
      </c>
      <c r="U21" s="218">
        <f>S21/Y21</f>
        <v>0.2810249863951419</v>
      </c>
      <c r="V21" s="219"/>
      <c r="W21" s="218"/>
      <c r="X21" s="218">
        <f>U21+R21</f>
        <v>1.0000249863951418</v>
      </c>
      <c r="Y21" s="220">
        <f>SUM(Y15:Y20)</f>
        <v>691609.56999999983</v>
      </c>
      <c r="Z21" s="221"/>
      <c r="AA21" s="222"/>
      <c r="AB21" s="193" t="str">
        <f>IF("#ref!"=1,"ERRO - VALOR SUPERA LIMITE",IF("#ref!"=1,"ERRO - VALOR INFERIOR AO ESTABELECIDO",""))</f>
        <v/>
      </c>
      <c r="AC21" s="130"/>
      <c r="AD21" s="198"/>
      <c r="AE21" s="198"/>
      <c r="AF21" s="198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  <c r="II21" s="130"/>
      <c r="IJ21" s="130"/>
      <c r="IK21" s="130"/>
      <c r="IL21" s="130"/>
      <c r="IM21" s="130"/>
      <c r="IN21" s="130"/>
      <c r="IO21" s="130"/>
      <c r="IP21" s="130"/>
      <c r="IQ21" s="130"/>
      <c r="IR21" s="130"/>
      <c r="IS21" s="130"/>
      <c r="IT21" s="130"/>
      <c r="IU21" s="130"/>
      <c r="IV21" s="130"/>
    </row>
    <row r="22" spans="1:256" ht="17.25" thickBot="1">
      <c r="A22" s="117"/>
      <c r="B22" s="224"/>
      <c r="C22" s="224"/>
      <c r="D22" s="224"/>
      <c r="E22" s="224"/>
      <c r="F22" s="224"/>
      <c r="G22" s="524"/>
      <c r="H22" s="524"/>
      <c r="I22" s="524"/>
      <c r="J22" s="524"/>
      <c r="K22" s="524"/>
      <c r="L22" s="225"/>
      <c r="M22" s="225"/>
      <c r="N22" s="225"/>
      <c r="O22" s="226"/>
      <c r="P22" s="224"/>
      <c r="Q22" s="224"/>
      <c r="R22" s="224"/>
      <c r="S22" s="227"/>
      <c r="T22" s="224"/>
      <c r="U22" s="224"/>
      <c r="V22" s="228"/>
      <c r="W22" s="228"/>
      <c r="X22" s="228"/>
      <c r="Y22" s="229" t="str">
        <f>IF(SUM(Y15:Y20)=0,"",IF(SUM(Y15:Y20)&lt;&gt;AB43,"ERRO",""))</f>
        <v/>
      </c>
      <c r="Z22" s="230"/>
      <c r="AA22" s="222"/>
      <c r="AB22" s="193" t="e">
        <f>IF(#REF!=1,"ERRO - VALOR SUPERA LIMITE",IF(#REF!=1,"ERRO - VALOR INFERIOR AO ESTABELECIDO",""))</f>
        <v>#REF!</v>
      </c>
      <c r="AC22" s="130"/>
      <c r="AD22" s="201"/>
      <c r="AE22" s="200"/>
      <c r="AF22" s="20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  <c r="II22" s="130"/>
      <c r="IJ22" s="130"/>
      <c r="IK22" s="130"/>
      <c r="IL22" s="130"/>
      <c r="IM22" s="130"/>
      <c r="IN22" s="130"/>
      <c r="IO22" s="130"/>
      <c r="IP22" s="130"/>
      <c r="IQ22" s="130"/>
      <c r="IR22" s="130"/>
      <c r="IS22" s="130"/>
      <c r="IT22" s="130"/>
      <c r="IU22" s="130"/>
      <c r="IV22" s="130"/>
    </row>
    <row r="23" spans="1:256" ht="17.25" thickTop="1">
      <c r="A23" s="117"/>
      <c r="B23" s="119"/>
      <c r="C23" s="119"/>
      <c r="D23" s="119"/>
      <c r="E23" s="119"/>
      <c r="F23" s="119"/>
      <c r="G23" s="232"/>
      <c r="H23" s="232"/>
      <c r="I23" s="232"/>
      <c r="J23" s="232"/>
      <c r="K23" s="232"/>
      <c r="L23" s="232"/>
      <c r="M23" s="232"/>
      <c r="N23" s="232"/>
      <c r="O23" s="233"/>
      <c r="P23" s="119"/>
      <c r="Q23" s="119"/>
      <c r="R23" s="119"/>
      <c r="S23" s="227"/>
      <c r="T23" s="119"/>
      <c r="U23" s="119"/>
      <c r="V23" s="234"/>
      <c r="W23" s="235"/>
      <c r="X23" s="235"/>
      <c r="Y23" s="236" t="s">
        <v>131</v>
      </c>
      <c r="Z23" s="237"/>
      <c r="AA23" s="238"/>
      <c r="AB23" s="193" t="str">
        <f t="shared" ref="AB23:AB28" si="0">IF("#ref!"=1,"ERRO - VALOR SUPERA LIMITE",IF("#ref!"=1,"ERRO - VALOR INFERIOR AO ESTABELECIDO",""))</f>
        <v/>
      </c>
      <c r="AC23" s="202"/>
      <c r="AD23" s="194"/>
      <c r="AE23" s="194"/>
      <c r="AF23" s="194"/>
      <c r="AG23" s="203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  <c r="DV23" s="130"/>
      <c r="DW23" s="130"/>
      <c r="DX23" s="130"/>
      <c r="DY23" s="130"/>
      <c r="DZ23" s="130"/>
      <c r="EA23" s="130"/>
      <c r="EB23" s="130"/>
      <c r="EC23" s="130"/>
      <c r="ED23" s="130"/>
      <c r="EE23" s="130"/>
      <c r="EF23" s="130"/>
      <c r="EG23" s="130"/>
      <c r="EH23" s="130"/>
      <c r="EI23" s="130"/>
      <c r="EJ23" s="130"/>
      <c r="EK23" s="130"/>
      <c r="EL23" s="130"/>
      <c r="EM23" s="130"/>
      <c r="EN23" s="130"/>
      <c r="EO23" s="130"/>
      <c r="EP23" s="130"/>
      <c r="EQ23" s="130"/>
      <c r="ER23" s="130"/>
      <c r="ES23" s="130"/>
      <c r="ET23" s="130"/>
      <c r="EU23" s="130"/>
      <c r="EV23" s="130"/>
      <c r="EW23" s="130"/>
      <c r="EX23" s="130"/>
      <c r="EY23" s="130"/>
      <c r="EZ23" s="130"/>
      <c r="FA23" s="130"/>
      <c r="FB23" s="130"/>
      <c r="FC23" s="130"/>
      <c r="FD23" s="130"/>
      <c r="FE23" s="130"/>
      <c r="FF23" s="130"/>
      <c r="FG23" s="130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  <c r="FT23" s="130"/>
      <c r="FU23" s="130"/>
      <c r="FV23" s="130"/>
      <c r="FW23" s="130"/>
      <c r="FX23" s="130"/>
      <c r="FY23" s="130"/>
      <c r="FZ23" s="130"/>
      <c r="GA23" s="130"/>
      <c r="GB23" s="130"/>
      <c r="GC23" s="130"/>
      <c r="GD23" s="130"/>
      <c r="GE23" s="130"/>
      <c r="GF23" s="130"/>
      <c r="GG23" s="130"/>
      <c r="GH23" s="130"/>
      <c r="GI23" s="130"/>
      <c r="GJ23" s="130"/>
      <c r="GK23" s="130"/>
      <c r="GL23" s="130"/>
      <c r="GM23" s="130"/>
      <c r="GN23" s="130"/>
      <c r="GO23" s="130"/>
      <c r="GP23" s="130"/>
      <c r="GQ23" s="130"/>
      <c r="GR23" s="130"/>
      <c r="GS23" s="130"/>
      <c r="GT23" s="130"/>
      <c r="GU23" s="130"/>
      <c r="GV23" s="130"/>
      <c r="GW23" s="130"/>
      <c r="GX23" s="130"/>
      <c r="GY23" s="130"/>
      <c r="GZ23" s="130"/>
      <c r="HA23" s="130"/>
      <c r="HB23" s="130"/>
      <c r="HC23" s="130"/>
      <c r="HD23" s="130"/>
      <c r="HE23" s="130"/>
      <c r="HF23" s="130"/>
      <c r="HG23" s="130"/>
      <c r="HH23" s="130"/>
      <c r="HI23" s="130"/>
      <c r="HJ23" s="130"/>
      <c r="HK23" s="130"/>
      <c r="HL23" s="130"/>
      <c r="HM23" s="130"/>
      <c r="HN23" s="130"/>
      <c r="HO23" s="130"/>
      <c r="HP23" s="130"/>
      <c r="HQ23" s="130"/>
      <c r="HR23" s="130"/>
      <c r="HS23" s="130"/>
      <c r="HT23" s="130"/>
      <c r="HU23" s="130"/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30"/>
      <c r="IG23" s="130"/>
      <c r="IH23" s="130"/>
      <c r="II23" s="130"/>
      <c r="IJ23" s="130"/>
      <c r="IK23" s="130"/>
      <c r="IL23" s="130"/>
      <c r="IM23" s="130"/>
      <c r="IN23" s="130"/>
      <c r="IO23" s="130"/>
      <c r="IP23" s="130"/>
      <c r="IQ23" s="130"/>
      <c r="IR23" s="130"/>
      <c r="IS23" s="130"/>
      <c r="IT23" s="130"/>
      <c r="IU23" s="130"/>
      <c r="IV23" s="130"/>
    </row>
    <row r="24" spans="1:256" ht="16.5">
      <c r="A24" s="117"/>
      <c r="B24" s="119"/>
      <c r="C24" s="119"/>
      <c r="D24" s="119"/>
      <c r="E24" s="160"/>
      <c r="F24" s="119"/>
      <c r="G24" s="119"/>
      <c r="H24" s="160"/>
      <c r="I24" s="160"/>
      <c r="J24" s="160"/>
      <c r="K24" s="119"/>
      <c r="L24" s="119"/>
      <c r="M24" s="119"/>
      <c r="N24" s="119"/>
      <c r="O24" s="240" t="str">
        <f>IF(P21&lt;&gt;0,"ERRO - ITEM NÃO ACEITA UTILIZAÇÃO DE REPASSE - SOMENTE CONTRAPARTIDA","")</f>
        <v/>
      </c>
      <c r="P24" s="240"/>
      <c r="Q24" s="119"/>
      <c r="R24" s="119"/>
      <c r="S24" s="119"/>
      <c r="T24" s="119"/>
      <c r="U24" s="119"/>
      <c r="V24" s="241"/>
      <c r="W24" s="242"/>
      <c r="X24" s="242"/>
      <c r="Y24" s="243" t="s">
        <v>132</v>
      </c>
      <c r="Z24" s="237"/>
      <c r="AA24" s="238"/>
      <c r="AB24" s="193" t="str">
        <f t="shared" si="0"/>
        <v/>
      </c>
      <c r="AC24" s="202"/>
      <c r="AD24" s="194"/>
      <c r="AE24" s="204"/>
      <c r="AF24" s="20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  <c r="GQ24" s="130"/>
      <c r="GR24" s="130"/>
      <c r="GS24" s="130"/>
      <c r="GT24" s="130"/>
      <c r="GU24" s="130"/>
      <c r="GV24" s="130"/>
      <c r="GW24" s="130"/>
      <c r="GX24" s="130"/>
      <c r="GY24" s="130"/>
      <c r="GZ24" s="130"/>
      <c r="HA24" s="130"/>
      <c r="HB24" s="130"/>
      <c r="HC24" s="130"/>
      <c r="HD24" s="130"/>
      <c r="HE24" s="130"/>
      <c r="HF24" s="130"/>
      <c r="HG24" s="130"/>
      <c r="HH24" s="130"/>
      <c r="HI24" s="130"/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0"/>
      <c r="HU24" s="130"/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  <c r="IF24" s="130"/>
      <c r="IG24" s="130"/>
      <c r="IH24" s="130"/>
      <c r="II24" s="130"/>
      <c r="IJ24" s="130"/>
      <c r="IK24" s="130"/>
      <c r="IL24" s="130"/>
      <c r="IM24" s="130"/>
      <c r="IN24" s="130"/>
      <c r="IO24" s="130"/>
      <c r="IP24" s="130"/>
      <c r="IQ24" s="130"/>
      <c r="IR24" s="130"/>
      <c r="IS24" s="130"/>
      <c r="IT24" s="130"/>
      <c r="IU24" s="130"/>
      <c r="IV24" s="130"/>
    </row>
    <row r="25" spans="1:256" ht="17.25" thickBot="1">
      <c r="A25" s="117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160"/>
      <c r="M25" s="160"/>
      <c r="N25" s="160"/>
      <c r="O25" s="160"/>
      <c r="P25" s="160"/>
      <c r="Q25" s="160"/>
      <c r="R25" s="160"/>
      <c r="S25" s="119"/>
      <c r="T25" s="119"/>
      <c r="U25" s="119"/>
      <c r="V25" s="246"/>
      <c r="W25" s="247"/>
      <c r="X25" s="247"/>
      <c r="Y25" s="247"/>
      <c r="Z25" s="248" t="s">
        <v>133</v>
      </c>
      <c r="AA25" s="249"/>
      <c r="AB25" s="193" t="str">
        <f t="shared" si="0"/>
        <v/>
      </c>
      <c r="AC25" s="202"/>
      <c r="AD25" s="205"/>
      <c r="AE25" s="205"/>
      <c r="AF25" s="205"/>
      <c r="AG25" s="202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130"/>
      <c r="EG25" s="130"/>
      <c r="EH25" s="130"/>
      <c r="EI25" s="130"/>
      <c r="EJ25" s="130"/>
      <c r="EK25" s="130"/>
      <c r="EL25" s="130"/>
      <c r="EM25" s="130"/>
      <c r="EN25" s="130"/>
      <c r="EO25" s="130"/>
      <c r="EP25" s="130"/>
      <c r="EQ25" s="130"/>
      <c r="ER25" s="130"/>
      <c r="ES25" s="130"/>
      <c r="ET25" s="130"/>
      <c r="EU25" s="130"/>
      <c r="EV25" s="130"/>
      <c r="EW25" s="130"/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0"/>
      <c r="GB25" s="130"/>
      <c r="GC25" s="130"/>
      <c r="GD25" s="130"/>
      <c r="GE25" s="130"/>
      <c r="GF25" s="130"/>
      <c r="GG25" s="130"/>
      <c r="GH25" s="130"/>
      <c r="GI25" s="130"/>
      <c r="GJ25" s="130"/>
      <c r="GK25" s="130"/>
      <c r="GL25" s="130"/>
      <c r="GM25" s="130"/>
      <c r="GN25" s="130"/>
      <c r="GO25" s="130"/>
      <c r="GP25" s="130"/>
      <c r="GQ25" s="130"/>
      <c r="GR25" s="130"/>
      <c r="GS25" s="130"/>
      <c r="GT25" s="130"/>
      <c r="GU25" s="130"/>
      <c r="GV25" s="130"/>
      <c r="GW25" s="130"/>
      <c r="GX25" s="130"/>
      <c r="GY25" s="130"/>
      <c r="GZ25" s="130"/>
      <c r="HA25" s="130"/>
      <c r="HB25" s="130"/>
      <c r="HC25" s="130"/>
      <c r="HD25" s="130"/>
      <c r="HE25" s="130"/>
      <c r="HF25" s="130"/>
      <c r="HG25" s="130"/>
      <c r="HH25" s="130"/>
      <c r="HI25" s="130"/>
      <c r="HJ25" s="130"/>
      <c r="HK25" s="130"/>
      <c r="HL25" s="130"/>
      <c r="HM25" s="130"/>
      <c r="HN25" s="130"/>
      <c r="HO25" s="130"/>
      <c r="HP25" s="130"/>
      <c r="HQ25" s="130"/>
      <c r="HR25" s="130"/>
      <c r="HS25" s="130"/>
      <c r="HT25" s="130"/>
      <c r="HU25" s="130"/>
      <c r="HV25" s="130"/>
      <c r="HW25" s="130"/>
      <c r="HX25" s="130"/>
      <c r="HY25" s="130"/>
      <c r="HZ25" s="130"/>
      <c r="IA25" s="130"/>
      <c r="IB25" s="130"/>
      <c r="IC25" s="130"/>
      <c r="ID25" s="130"/>
      <c r="IE25" s="130"/>
      <c r="IF25" s="130"/>
      <c r="IG25" s="130"/>
      <c r="IH25" s="130"/>
      <c r="II25" s="130"/>
      <c r="IJ25" s="130"/>
      <c r="IK25" s="130"/>
      <c r="IL25" s="130"/>
      <c r="IM25" s="130"/>
      <c r="IN25" s="130"/>
      <c r="IO25" s="130"/>
      <c r="IP25" s="130"/>
      <c r="IQ25" s="130"/>
      <c r="IR25" s="130"/>
      <c r="IS25" s="130"/>
      <c r="IT25" s="130"/>
      <c r="IU25" s="130"/>
      <c r="IV25" s="130"/>
    </row>
    <row r="26" spans="1:256" ht="16.5">
      <c r="A26" s="117"/>
      <c r="B26" s="250" t="s">
        <v>283</v>
      </c>
      <c r="C26" s="108"/>
      <c r="D26" s="251" t="s">
        <v>134</v>
      </c>
      <c r="E26" s="251"/>
      <c r="F26" s="251"/>
      <c r="G26" s="251"/>
      <c r="H26" s="251"/>
      <c r="I26" s="251"/>
      <c r="J26" s="251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252"/>
      <c r="AB26" s="193" t="str">
        <f t="shared" si="0"/>
        <v/>
      </c>
      <c r="AC26" s="202"/>
      <c r="AD26" s="399"/>
      <c r="AE26" s="205"/>
      <c r="AF26" s="205"/>
      <c r="AG26" s="202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  <c r="IU26" s="130"/>
      <c r="IV26" s="130"/>
    </row>
    <row r="27" spans="1:256" ht="16.5">
      <c r="A27" s="117"/>
      <c r="B27" s="101"/>
      <c r="C27" s="255"/>
      <c r="D27" s="255" t="s">
        <v>168</v>
      </c>
      <c r="E27" s="255"/>
      <c r="F27" s="255"/>
      <c r="G27" s="255"/>
      <c r="H27" s="256"/>
      <c r="I27" s="256"/>
      <c r="J27" s="256"/>
      <c r="K27" s="108"/>
      <c r="L27" s="108"/>
      <c r="M27" s="252"/>
      <c r="N27" s="252"/>
      <c r="O27" s="108"/>
      <c r="P27" s="108"/>
      <c r="Q27" s="108"/>
      <c r="R27" s="108"/>
      <c r="S27" s="108"/>
      <c r="T27" s="101"/>
      <c r="U27" s="101"/>
      <c r="V27" s="101"/>
      <c r="W27" s="108"/>
      <c r="X27" s="108"/>
      <c r="Y27" s="108"/>
      <c r="Z27" s="252"/>
      <c r="AA27" s="102"/>
      <c r="AB27" s="193" t="str">
        <f t="shared" si="0"/>
        <v/>
      </c>
      <c r="AC27" s="202"/>
      <c r="AD27" s="385"/>
      <c r="AE27" s="201"/>
      <c r="AF27" s="201"/>
      <c r="AG27" s="206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  <c r="IS27" s="130"/>
      <c r="IT27" s="130"/>
      <c r="IU27" s="130"/>
      <c r="IV27" s="130"/>
    </row>
    <row r="28" spans="1:256" ht="17.25" thickBot="1">
      <c r="A28" s="117"/>
      <c r="B28" s="113"/>
      <c r="C28" s="152"/>
      <c r="D28" s="152"/>
      <c r="E28" s="152"/>
      <c r="F28" s="152"/>
      <c r="G28" s="152"/>
      <c r="H28" s="152"/>
      <c r="I28" s="152"/>
      <c r="J28" s="152"/>
      <c r="K28" s="113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257"/>
      <c r="X28" s="257"/>
      <c r="Y28" s="101"/>
      <c r="Z28" s="102"/>
      <c r="AA28" s="102"/>
      <c r="AB28" s="193" t="str">
        <f t="shared" si="0"/>
        <v/>
      </c>
      <c r="AC28" s="202"/>
      <c r="AD28" s="385"/>
      <c r="AE28" s="207"/>
      <c r="AF28" s="207"/>
      <c r="AG28" s="202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0"/>
      <c r="IF28" s="130"/>
      <c r="IG28" s="130"/>
      <c r="IH28" s="130"/>
      <c r="II28" s="130"/>
      <c r="IJ28" s="130"/>
      <c r="IK28" s="130"/>
      <c r="IL28" s="130"/>
      <c r="IM28" s="130"/>
      <c r="IN28" s="130"/>
      <c r="IO28" s="130"/>
      <c r="IP28" s="130"/>
      <c r="IQ28" s="130"/>
      <c r="IR28" s="130"/>
      <c r="IS28" s="130"/>
      <c r="IT28" s="130"/>
      <c r="IU28" s="130"/>
      <c r="IV28" s="130"/>
    </row>
    <row r="29" spans="1:256" ht="16.5">
      <c r="A29" s="117"/>
      <c r="B29" s="518" t="s">
        <v>135</v>
      </c>
      <c r="C29" s="518"/>
      <c r="D29" s="518"/>
      <c r="E29" s="518"/>
      <c r="F29" s="518"/>
      <c r="G29" s="518"/>
      <c r="H29" s="518"/>
      <c r="I29" s="518"/>
      <c r="J29" s="518"/>
      <c r="K29" s="518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257"/>
      <c r="W29" s="257"/>
      <c r="X29" s="257"/>
      <c r="Y29" s="101"/>
      <c r="Z29" s="101"/>
      <c r="AA29" s="101"/>
      <c r="AB29" s="193"/>
      <c r="AC29" s="202"/>
      <c r="AD29" s="385"/>
      <c r="AE29" s="207"/>
      <c r="AF29" s="207"/>
      <c r="AG29" s="202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  <c r="DV29" s="130"/>
      <c r="DW29" s="130"/>
      <c r="DX29" s="130"/>
      <c r="DY29" s="130"/>
      <c r="DZ29" s="130"/>
      <c r="EA29" s="130"/>
      <c r="EB29" s="130"/>
      <c r="EC29" s="130"/>
      <c r="ED29" s="130"/>
      <c r="EE29" s="130"/>
      <c r="EF29" s="130"/>
      <c r="EG29" s="130"/>
      <c r="EH29" s="130"/>
      <c r="EI29" s="130"/>
      <c r="EJ29" s="130"/>
      <c r="EK29" s="130"/>
      <c r="EL29" s="130"/>
      <c r="EM29" s="130"/>
      <c r="EN29" s="130"/>
      <c r="EO29" s="130"/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0"/>
      <c r="FB29" s="130"/>
      <c r="FC29" s="13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  <c r="FW29" s="130"/>
      <c r="FX29" s="130"/>
      <c r="FY29" s="130"/>
      <c r="FZ29" s="130"/>
      <c r="GA29" s="130"/>
      <c r="GB29" s="130"/>
      <c r="GC29" s="130"/>
      <c r="GD29" s="130"/>
      <c r="GE29" s="130"/>
      <c r="GF29" s="130"/>
      <c r="GG29" s="130"/>
      <c r="GH29" s="130"/>
      <c r="GI29" s="130"/>
      <c r="GJ29" s="130"/>
      <c r="GK29" s="130"/>
      <c r="GL29" s="130"/>
      <c r="GM29" s="130"/>
      <c r="GN29" s="130"/>
      <c r="GO29" s="130"/>
      <c r="GP29" s="130"/>
      <c r="GQ29" s="130"/>
      <c r="GR29" s="130"/>
      <c r="GS29" s="130"/>
      <c r="GT29" s="130"/>
      <c r="GU29" s="130"/>
      <c r="GV29" s="130"/>
      <c r="GW29" s="130"/>
      <c r="GX29" s="130"/>
      <c r="GY29" s="130"/>
      <c r="GZ29" s="130"/>
      <c r="HA29" s="130"/>
      <c r="HB29" s="130"/>
      <c r="HC29" s="130"/>
      <c r="HD29" s="130"/>
      <c r="HE29" s="130"/>
      <c r="HF29" s="130"/>
      <c r="HG29" s="130"/>
      <c r="HH29" s="130"/>
      <c r="HI29" s="130"/>
      <c r="HJ29" s="130"/>
      <c r="HK29" s="130"/>
      <c r="HL29" s="130"/>
      <c r="HM29" s="130"/>
      <c r="HN29" s="130"/>
      <c r="HO29" s="130"/>
      <c r="HP29" s="130"/>
      <c r="HQ29" s="130"/>
      <c r="HR29" s="130"/>
      <c r="HS29" s="130"/>
      <c r="HT29" s="130"/>
      <c r="HU29" s="130"/>
      <c r="HV29" s="130"/>
      <c r="HW29" s="130"/>
      <c r="HX29" s="130"/>
      <c r="HY29" s="130"/>
      <c r="HZ29" s="130"/>
      <c r="IA29" s="130"/>
      <c r="IB29" s="130"/>
      <c r="IC29" s="130"/>
      <c r="ID29" s="130"/>
      <c r="IE29" s="130"/>
      <c r="IF29" s="130"/>
      <c r="IG29" s="130"/>
      <c r="IH29" s="130"/>
      <c r="II29" s="130"/>
      <c r="IJ29" s="130"/>
      <c r="IK29" s="130"/>
      <c r="IL29" s="130"/>
      <c r="IM29" s="130"/>
      <c r="IN29" s="130"/>
      <c r="IO29" s="130"/>
      <c r="IP29" s="130"/>
      <c r="IQ29" s="130"/>
      <c r="IR29" s="130"/>
      <c r="IS29" s="130"/>
      <c r="IT29" s="130"/>
      <c r="IU29" s="130"/>
      <c r="IV29" s="130"/>
    </row>
    <row r="30" spans="1:256" ht="16.5">
      <c r="A30" s="117"/>
      <c r="B30" s="258"/>
      <c r="C30" s="259"/>
      <c r="D30" s="260"/>
      <c r="E30" s="260"/>
      <c r="F30" s="260"/>
      <c r="G30" s="261"/>
      <c r="H30" s="261"/>
      <c r="I30" s="260"/>
      <c r="J30" s="260"/>
      <c r="K30" s="260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93"/>
      <c r="AC30" s="202"/>
      <c r="AD30" s="385"/>
      <c r="AE30" s="207"/>
      <c r="AF30" s="207"/>
      <c r="AG30" s="202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GQ30" s="130"/>
      <c r="GR30" s="130"/>
      <c r="GS30" s="130"/>
      <c r="GT30" s="130"/>
      <c r="GU30" s="130"/>
      <c r="GV30" s="130"/>
      <c r="GW30" s="130"/>
      <c r="GX30" s="130"/>
      <c r="GY30" s="130"/>
      <c r="GZ30" s="130"/>
      <c r="HA30" s="130"/>
      <c r="HB30" s="130"/>
      <c r="HC30" s="130"/>
      <c r="HD30" s="130"/>
      <c r="HE30" s="130"/>
      <c r="HF30" s="130"/>
      <c r="HG30" s="130"/>
      <c r="HH30" s="130"/>
      <c r="HI30" s="130"/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130"/>
      <c r="HV30" s="130"/>
      <c r="HW30" s="130"/>
      <c r="HX30" s="130"/>
      <c r="HY30" s="130"/>
      <c r="HZ30" s="130"/>
      <c r="IA30" s="130"/>
      <c r="IB30" s="130"/>
      <c r="IC30" s="130"/>
      <c r="ID30" s="130"/>
      <c r="IE30" s="130"/>
      <c r="IF30" s="130"/>
      <c r="IG30" s="130"/>
      <c r="IH30" s="130"/>
      <c r="II30" s="130"/>
      <c r="IJ30" s="130"/>
      <c r="IK30" s="130"/>
      <c r="IL30" s="130"/>
      <c r="IM30" s="130"/>
      <c r="IN30" s="130"/>
      <c r="IO30" s="130"/>
      <c r="IP30" s="130"/>
      <c r="IQ30" s="130"/>
      <c r="IR30" s="130"/>
      <c r="IS30" s="130"/>
      <c r="IT30" s="130"/>
      <c r="IU30" s="130"/>
      <c r="IV30" s="130"/>
    </row>
    <row r="31" spans="1:256" ht="16.5">
      <c r="A31" s="117"/>
      <c r="B31" s="262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93"/>
      <c r="AC31" s="202"/>
      <c r="AD31" s="385"/>
      <c r="AE31" s="207"/>
      <c r="AF31" s="207"/>
      <c r="AG31" s="202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  <c r="IV31" s="130"/>
    </row>
    <row r="32" spans="1:256" ht="16.5">
      <c r="A32" s="117"/>
      <c r="AB32" s="193"/>
      <c r="AC32" s="202"/>
      <c r="AD32" s="385"/>
      <c r="AE32" s="207"/>
      <c r="AF32" s="207"/>
      <c r="AG32" s="202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</row>
    <row r="33" spans="1:256" ht="16.5">
      <c r="A33" s="117"/>
      <c r="AB33" s="193"/>
      <c r="AC33" s="202"/>
      <c r="AD33" s="385" t="s">
        <v>280</v>
      </c>
      <c r="AE33" s="207"/>
      <c r="AF33" s="207"/>
      <c r="AG33" s="202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</row>
    <row r="34" spans="1:256" ht="16.5">
      <c r="A34" s="117"/>
      <c r="AB34" s="193"/>
      <c r="AC34" s="202"/>
      <c r="AD34" s="201"/>
      <c r="AE34" s="207"/>
      <c r="AF34" s="207"/>
      <c r="AG34" s="202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  <c r="EW34" s="130"/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0"/>
      <c r="FL34" s="130"/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0"/>
      <c r="GA34" s="130"/>
      <c r="GB34" s="130"/>
      <c r="GC34" s="130"/>
      <c r="GD34" s="130"/>
      <c r="GE34" s="130"/>
      <c r="GF34" s="130"/>
      <c r="GG34" s="130"/>
      <c r="GH34" s="130"/>
      <c r="GI34" s="130"/>
      <c r="GJ34" s="130"/>
      <c r="GK34" s="130"/>
      <c r="GL34" s="130"/>
      <c r="GM34" s="130"/>
      <c r="GN34" s="130"/>
      <c r="GO34" s="130"/>
      <c r="GP34" s="130"/>
      <c r="GQ34" s="130"/>
      <c r="GR34" s="130"/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0"/>
      <c r="HG34" s="130"/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0"/>
      <c r="HV34" s="130"/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0"/>
      <c r="IK34" s="130"/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</row>
    <row r="35" spans="1:256" ht="16.5">
      <c r="A35" s="117"/>
      <c r="AB35" s="193"/>
      <c r="AC35" s="202"/>
      <c r="AD35" s="201"/>
      <c r="AE35" s="207"/>
      <c r="AF35" s="207"/>
      <c r="AG35" s="202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  <c r="DV35" s="130"/>
      <c r="DW35" s="130"/>
      <c r="DX35" s="130"/>
      <c r="DY35" s="130"/>
      <c r="DZ35" s="130"/>
      <c r="EA35" s="130"/>
      <c r="EB35" s="130"/>
      <c r="EC35" s="130"/>
      <c r="ED35" s="130"/>
      <c r="EE35" s="130"/>
      <c r="EF35" s="130"/>
      <c r="EG35" s="130"/>
      <c r="EH35" s="130"/>
      <c r="EI35" s="130"/>
      <c r="EJ35" s="130"/>
      <c r="EK35" s="130"/>
      <c r="EL35" s="130"/>
      <c r="EM35" s="130"/>
      <c r="EN35" s="130"/>
      <c r="EO35" s="130"/>
      <c r="EP35" s="130"/>
      <c r="EQ35" s="130"/>
      <c r="ER35" s="130"/>
      <c r="ES35" s="130"/>
      <c r="ET35" s="130"/>
      <c r="EU35" s="130"/>
      <c r="EV35" s="130"/>
      <c r="EW35" s="130"/>
      <c r="EX35" s="130"/>
      <c r="EY35" s="130"/>
      <c r="EZ35" s="130"/>
      <c r="FA35" s="130"/>
      <c r="FB35" s="130"/>
      <c r="FC35" s="130"/>
      <c r="FD35" s="130"/>
      <c r="FE35" s="130"/>
      <c r="FF35" s="130"/>
      <c r="FG35" s="130"/>
      <c r="FH35" s="130"/>
      <c r="FI35" s="130"/>
      <c r="FJ35" s="130"/>
      <c r="FK35" s="130"/>
      <c r="FL35" s="130"/>
      <c r="FM35" s="130"/>
      <c r="FN35" s="130"/>
      <c r="FO35" s="130"/>
      <c r="FP35" s="130"/>
      <c r="FQ35" s="130"/>
      <c r="FR35" s="130"/>
      <c r="FS35" s="130"/>
      <c r="FT35" s="130"/>
      <c r="FU35" s="130"/>
      <c r="FV35" s="130"/>
      <c r="FW35" s="130"/>
      <c r="FX35" s="130"/>
      <c r="FY35" s="130"/>
      <c r="FZ35" s="130"/>
      <c r="GA35" s="130"/>
      <c r="GB35" s="130"/>
      <c r="GC35" s="130"/>
      <c r="GD35" s="130"/>
      <c r="GE35" s="130"/>
      <c r="GF35" s="130"/>
      <c r="GG35" s="130"/>
      <c r="GH35" s="130"/>
      <c r="GI35" s="130"/>
      <c r="GJ35" s="130"/>
      <c r="GK35" s="130"/>
      <c r="GL35" s="130"/>
      <c r="GM35" s="130"/>
      <c r="GN35" s="130"/>
      <c r="GO35" s="130"/>
      <c r="GP35" s="130"/>
      <c r="GQ35" s="130"/>
      <c r="GR35" s="130"/>
      <c r="GS35" s="130"/>
      <c r="GT35" s="130"/>
      <c r="GU35" s="130"/>
      <c r="GV35" s="130"/>
      <c r="GW35" s="130"/>
      <c r="GX35" s="130"/>
      <c r="GY35" s="130"/>
      <c r="GZ35" s="130"/>
      <c r="HA35" s="130"/>
      <c r="HB35" s="130"/>
      <c r="HC35" s="130"/>
      <c r="HD35" s="130"/>
      <c r="HE35" s="130"/>
      <c r="HF35" s="130"/>
      <c r="HG35" s="130"/>
      <c r="HH35" s="130"/>
      <c r="HI35" s="130"/>
      <c r="HJ35" s="130"/>
      <c r="HK35" s="130"/>
      <c r="HL35" s="130"/>
      <c r="HM35" s="130"/>
      <c r="HN35" s="130"/>
      <c r="HO35" s="130"/>
      <c r="HP35" s="130"/>
      <c r="HQ35" s="130"/>
      <c r="HR35" s="130"/>
      <c r="HS35" s="130"/>
      <c r="HT35" s="130"/>
      <c r="HU35" s="130"/>
      <c r="HV35" s="130"/>
      <c r="HW35" s="130"/>
      <c r="HX35" s="130"/>
      <c r="HY35" s="130"/>
      <c r="HZ35" s="130"/>
      <c r="IA35" s="130"/>
      <c r="IB35" s="130"/>
      <c r="IC35" s="130"/>
      <c r="ID35" s="130"/>
      <c r="IE35" s="130"/>
      <c r="IF35" s="130"/>
      <c r="IG35" s="130"/>
      <c r="IH35" s="130"/>
      <c r="II35" s="130"/>
      <c r="IJ35" s="130"/>
      <c r="IK35" s="130"/>
      <c r="IL35" s="130"/>
      <c r="IM35" s="130"/>
      <c r="IN35" s="130"/>
      <c r="IO35" s="130"/>
      <c r="IP35" s="130"/>
      <c r="IQ35" s="130"/>
      <c r="IR35" s="130"/>
      <c r="IS35" s="130"/>
      <c r="IT35" s="130"/>
      <c r="IU35" s="130"/>
      <c r="IV35" s="130"/>
    </row>
    <row r="36" spans="1:256" ht="16.5">
      <c r="A36" s="117"/>
      <c r="AB36" s="193"/>
      <c r="AC36" s="202"/>
      <c r="AD36" s="201"/>
      <c r="AE36" s="207"/>
      <c r="AF36" s="207"/>
      <c r="AG36" s="202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  <c r="DV36" s="130"/>
      <c r="DW36" s="130"/>
      <c r="DX36" s="130"/>
      <c r="DY36" s="130"/>
      <c r="DZ36" s="130"/>
      <c r="EA36" s="130"/>
      <c r="EB36" s="130"/>
      <c r="EC36" s="130"/>
      <c r="ED36" s="130"/>
      <c r="EE36" s="130"/>
      <c r="EF36" s="130"/>
      <c r="EG36" s="130"/>
      <c r="EH36" s="130"/>
      <c r="EI36" s="130"/>
      <c r="EJ36" s="130"/>
      <c r="EK36" s="130"/>
      <c r="EL36" s="130"/>
      <c r="EM36" s="130"/>
      <c r="EN36" s="130"/>
      <c r="EO36" s="130"/>
      <c r="EP36" s="130"/>
      <c r="EQ36" s="130"/>
      <c r="ER36" s="130"/>
      <c r="ES36" s="130"/>
      <c r="ET36" s="130"/>
      <c r="EU36" s="130"/>
      <c r="EV36" s="130"/>
      <c r="EW36" s="130"/>
      <c r="EX36" s="130"/>
      <c r="EY36" s="130"/>
      <c r="EZ36" s="130"/>
      <c r="FA36" s="130"/>
      <c r="FB36" s="130"/>
      <c r="FC36" s="130"/>
      <c r="FD36" s="130"/>
      <c r="FE36" s="130"/>
      <c r="FF36" s="130"/>
      <c r="FG36" s="130"/>
      <c r="FH36" s="130"/>
      <c r="FI36" s="130"/>
      <c r="FJ36" s="130"/>
      <c r="FK36" s="130"/>
      <c r="FL36" s="130"/>
      <c r="FM36" s="130"/>
      <c r="FN36" s="130"/>
      <c r="FO36" s="130"/>
      <c r="FP36" s="130"/>
      <c r="FQ36" s="130"/>
      <c r="FR36" s="130"/>
      <c r="FS36" s="130"/>
      <c r="FT36" s="130"/>
      <c r="FU36" s="130"/>
      <c r="FV36" s="130"/>
      <c r="FW36" s="130"/>
      <c r="FX36" s="130"/>
      <c r="FY36" s="130"/>
      <c r="FZ36" s="130"/>
      <c r="GA36" s="130"/>
      <c r="GB36" s="130"/>
      <c r="GC36" s="130"/>
      <c r="GD36" s="130"/>
      <c r="GE36" s="130"/>
      <c r="GF36" s="130"/>
      <c r="GG36" s="130"/>
      <c r="GH36" s="130"/>
      <c r="GI36" s="130"/>
      <c r="GJ36" s="130"/>
      <c r="GK36" s="130"/>
      <c r="GL36" s="130"/>
      <c r="GM36" s="130"/>
      <c r="GN36" s="130"/>
      <c r="GO36" s="130"/>
      <c r="GP36" s="130"/>
      <c r="GQ36" s="130"/>
      <c r="GR36" s="130"/>
      <c r="GS36" s="130"/>
      <c r="GT36" s="130"/>
      <c r="GU36" s="130"/>
      <c r="GV36" s="130"/>
      <c r="GW36" s="130"/>
      <c r="GX36" s="130"/>
      <c r="GY36" s="130"/>
      <c r="GZ36" s="130"/>
      <c r="HA36" s="130"/>
      <c r="HB36" s="130"/>
      <c r="HC36" s="130"/>
      <c r="HD36" s="130"/>
      <c r="HE36" s="130"/>
      <c r="HF36" s="130"/>
      <c r="HG36" s="130"/>
      <c r="HH36" s="130"/>
      <c r="HI36" s="130"/>
      <c r="HJ36" s="130"/>
      <c r="HK36" s="130"/>
      <c r="HL36" s="130"/>
      <c r="HM36" s="130"/>
      <c r="HN36" s="130"/>
      <c r="HO36" s="130"/>
      <c r="HP36" s="130"/>
      <c r="HQ36" s="130"/>
      <c r="HR36" s="130"/>
      <c r="HS36" s="130"/>
      <c r="HT36" s="130"/>
      <c r="HU36" s="130"/>
      <c r="HV36" s="130"/>
      <c r="HW36" s="130"/>
      <c r="HX36" s="130"/>
      <c r="HY36" s="130"/>
      <c r="HZ36" s="130"/>
      <c r="IA36" s="130"/>
      <c r="IB36" s="130"/>
      <c r="IC36" s="130"/>
      <c r="ID36" s="130"/>
      <c r="IE36" s="130"/>
      <c r="IF36" s="130"/>
      <c r="IG36" s="130"/>
      <c r="IH36" s="130"/>
      <c r="II36" s="130"/>
      <c r="IJ36" s="130"/>
      <c r="IK36" s="130"/>
      <c r="IL36" s="130"/>
      <c r="IM36" s="130"/>
      <c r="IN36" s="130"/>
      <c r="IO36" s="130"/>
      <c r="IP36" s="130"/>
      <c r="IQ36" s="130"/>
      <c r="IR36" s="130"/>
      <c r="IS36" s="130"/>
      <c r="IT36" s="130"/>
      <c r="IU36" s="130"/>
      <c r="IV36" s="130"/>
    </row>
    <row r="37" spans="1:256" ht="16.5">
      <c r="A37" s="117"/>
      <c r="AB37" s="193"/>
      <c r="AC37" s="202"/>
      <c r="AD37" s="201"/>
      <c r="AE37" s="207"/>
      <c r="AF37" s="207"/>
      <c r="AG37" s="202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  <c r="DV37" s="130"/>
      <c r="DW37" s="130"/>
      <c r="DX37" s="130"/>
      <c r="DY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0"/>
      <c r="EL37" s="130"/>
      <c r="EM37" s="130"/>
      <c r="EN37" s="130"/>
      <c r="EO37" s="130"/>
      <c r="EP37" s="130"/>
      <c r="EQ37" s="130"/>
      <c r="ER37" s="130"/>
      <c r="ES37" s="130"/>
      <c r="ET37" s="130"/>
      <c r="EU37" s="130"/>
      <c r="EV37" s="130"/>
      <c r="EW37" s="130"/>
      <c r="EX37" s="130"/>
      <c r="EY37" s="130"/>
      <c r="EZ37" s="130"/>
      <c r="FA37" s="130"/>
      <c r="FB37" s="130"/>
      <c r="FC37" s="130"/>
      <c r="FD37" s="130"/>
      <c r="FE37" s="130"/>
      <c r="FF37" s="130"/>
      <c r="FG37" s="130"/>
      <c r="FH37" s="130"/>
      <c r="FI37" s="130"/>
      <c r="FJ37" s="130"/>
      <c r="FK37" s="130"/>
      <c r="FL37" s="130"/>
      <c r="FM37" s="130"/>
      <c r="FN37" s="130"/>
      <c r="FO37" s="130"/>
      <c r="FP37" s="130"/>
      <c r="FQ37" s="130"/>
      <c r="FR37" s="130"/>
      <c r="FS37" s="130"/>
      <c r="FT37" s="130"/>
      <c r="FU37" s="130"/>
      <c r="FV37" s="130"/>
      <c r="FW37" s="130"/>
      <c r="FX37" s="130"/>
      <c r="FY37" s="130"/>
      <c r="FZ37" s="130"/>
      <c r="GA37" s="130"/>
      <c r="GB37" s="130"/>
      <c r="GC37" s="130"/>
      <c r="GD37" s="130"/>
      <c r="GE37" s="130"/>
      <c r="GF37" s="130"/>
      <c r="GG37" s="130"/>
      <c r="GH37" s="130"/>
      <c r="GI37" s="130"/>
      <c r="GJ37" s="130"/>
      <c r="GK37" s="130"/>
      <c r="GL37" s="130"/>
      <c r="GM37" s="130"/>
      <c r="GN37" s="130"/>
      <c r="GO37" s="130"/>
      <c r="GP37" s="130"/>
      <c r="GQ37" s="130"/>
      <c r="GR37" s="130"/>
      <c r="GS37" s="130"/>
      <c r="GT37" s="130"/>
      <c r="GU37" s="130"/>
      <c r="GV37" s="130"/>
      <c r="GW37" s="130"/>
      <c r="GX37" s="130"/>
      <c r="GY37" s="130"/>
      <c r="GZ37" s="130"/>
      <c r="HA37" s="130"/>
      <c r="HB37" s="130"/>
      <c r="HC37" s="130"/>
      <c r="HD37" s="130"/>
      <c r="HE37" s="130"/>
      <c r="HF37" s="130"/>
      <c r="HG37" s="130"/>
      <c r="HH37" s="130"/>
      <c r="HI37" s="130"/>
      <c r="HJ37" s="130"/>
      <c r="HK37" s="130"/>
      <c r="HL37" s="130"/>
      <c r="HM37" s="130"/>
      <c r="HN37" s="130"/>
      <c r="HO37" s="130"/>
      <c r="HP37" s="130"/>
      <c r="HQ37" s="130"/>
      <c r="HR37" s="130"/>
      <c r="HS37" s="130"/>
      <c r="HT37" s="130"/>
      <c r="HU37" s="130"/>
      <c r="HV37" s="130"/>
      <c r="HW37" s="130"/>
      <c r="HX37" s="130"/>
      <c r="HY37" s="130"/>
      <c r="HZ37" s="130"/>
      <c r="IA37" s="130"/>
      <c r="IB37" s="130"/>
      <c r="IC37" s="130"/>
      <c r="ID37" s="130"/>
      <c r="IE37" s="130"/>
      <c r="IF37" s="130"/>
      <c r="IG37" s="130"/>
      <c r="IH37" s="130"/>
      <c r="II37" s="130"/>
      <c r="IJ37" s="130"/>
      <c r="IK37" s="130"/>
      <c r="IL37" s="130"/>
      <c r="IM37" s="130"/>
      <c r="IN37" s="130"/>
      <c r="IO37" s="130"/>
      <c r="IP37" s="130"/>
      <c r="IQ37" s="130"/>
      <c r="IR37" s="130"/>
      <c r="IS37" s="130"/>
      <c r="IT37" s="130"/>
      <c r="IU37" s="130"/>
      <c r="IV37" s="130"/>
    </row>
    <row r="38" spans="1:256" ht="16.5">
      <c r="A38" s="117"/>
      <c r="AB38" s="193"/>
      <c r="AC38" s="202"/>
      <c r="AD38" s="201"/>
      <c r="AE38" s="207"/>
      <c r="AF38" s="207"/>
      <c r="AG38" s="202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0"/>
      <c r="EG38" s="130"/>
      <c r="EH38" s="130"/>
      <c r="EI38" s="130"/>
      <c r="EJ38" s="130"/>
      <c r="EK38" s="130"/>
      <c r="EL38" s="130"/>
      <c r="EM38" s="130"/>
      <c r="EN38" s="130"/>
      <c r="EO38" s="130"/>
      <c r="EP38" s="130"/>
      <c r="EQ38" s="130"/>
      <c r="ER38" s="130"/>
      <c r="ES38" s="130"/>
      <c r="ET38" s="130"/>
      <c r="EU38" s="130"/>
      <c r="EV38" s="130"/>
      <c r="EW38" s="130"/>
      <c r="EX38" s="130"/>
      <c r="EY38" s="130"/>
      <c r="EZ38" s="130"/>
      <c r="FA38" s="130"/>
      <c r="FB38" s="130"/>
      <c r="FC38" s="130"/>
      <c r="FD38" s="130"/>
      <c r="FE38" s="130"/>
      <c r="FF38" s="130"/>
      <c r="FG38" s="130"/>
      <c r="FH38" s="130"/>
      <c r="FI38" s="130"/>
      <c r="FJ38" s="130"/>
      <c r="FK38" s="130"/>
      <c r="FL38" s="130"/>
      <c r="FM38" s="130"/>
      <c r="FN38" s="130"/>
      <c r="FO38" s="130"/>
      <c r="FP38" s="130"/>
      <c r="FQ38" s="130"/>
      <c r="FR38" s="130"/>
      <c r="FS38" s="130"/>
      <c r="FT38" s="130"/>
      <c r="FU38" s="130"/>
      <c r="FV38" s="130"/>
      <c r="FW38" s="130"/>
      <c r="FX38" s="130"/>
      <c r="FY38" s="130"/>
      <c r="FZ38" s="130"/>
      <c r="GA38" s="130"/>
      <c r="GB38" s="130"/>
      <c r="GC38" s="130"/>
      <c r="GD38" s="130"/>
      <c r="GE38" s="130"/>
      <c r="GF38" s="130"/>
      <c r="GG38" s="130"/>
      <c r="GH38" s="130"/>
      <c r="GI38" s="130"/>
      <c r="GJ38" s="130"/>
      <c r="GK38" s="130"/>
      <c r="GL38" s="130"/>
      <c r="GM38" s="130"/>
      <c r="GN38" s="130"/>
      <c r="GO38" s="130"/>
      <c r="GP38" s="130"/>
      <c r="GQ38" s="130"/>
      <c r="GR38" s="130"/>
      <c r="GS38" s="130"/>
      <c r="GT38" s="130"/>
      <c r="GU38" s="130"/>
      <c r="GV38" s="130"/>
      <c r="GW38" s="130"/>
      <c r="GX38" s="130"/>
      <c r="GY38" s="130"/>
      <c r="GZ38" s="130"/>
      <c r="HA38" s="130"/>
      <c r="HB38" s="130"/>
      <c r="HC38" s="130"/>
      <c r="HD38" s="130"/>
      <c r="HE38" s="130"/>
      <c r="HF38" s="130"/>
      <c r="HG38" s="130"/>
      <c r="HH38" s="130"/>
      <c r="HI38" s="130"/>
      <c r="HJ38" s="130"/>
      <c r="HK38" s="130"/>
      <c r="HL38" s="130"/>
      <c r="HM38" s="130"/>
      <c r="HN38" s="130"/>
      <c r="HO38" s="130"/>
      <c r="HP38" s="130"/>
      <c r="HQ38" s="130"/>
      <c r="HR38" s="130"/>
      <c r="HS38" s="130"/>
      <c r="HT38" s="130"/>
      <c r="HU38" s="130"/>
      <c r="HV38" s="130"/>
      <c r="HW38" s="130"/>
      <c r="HX38" s="130"/>
      <c r="HY38" s="130"/>
      <c r="HZ38" s="130"/>
      <c r="IA38" s="130"/>
      <c r="IB38" s="130"/>
      <c r="IC38" s="130"/>
      <c r="ID38" s="130"/>
      <c r="IE38" s="130"/>
      <c r="IF38" s="130"/>
      <c r="IG38" s="130"/>
      <c r="IH38" s="130"/>
      <c r="II38" s="130"/>
      <c r="IJ38" s="130"/>
      <c r="IK38" s="130"/>
      <c r="IL38" s="130"/>
      <c r="IM38" s="130"/>
      <c r="IN38" s="130"/>
      <c r="IO38" s="130"/>
      <c r="IP38" s="130"/>
      <c r="IQ38" s="130"/>
      <c r="IR38" s="130"/>
      <c r="IS38" s="130"/>
      <c r="IT38" s="130"/>
      <c r="IU38" s="130"/>
      <c r="IV38" s="130"/>
    </row>
    <row r="39" spans="1:256" ht="16.5">
      <c r="A39" s="117"/>
      <c r="AB39" s="193"/>
      <c r="AC39" s="202"/>
      <c r="AD39" s="201"/>
      <c r="AE39" s="207"/>
      <c r="AF39" s="207"/>
      <c r="AG39" s="202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</row>
    <row r="40" spans="1:256" ht="16.5">
      <c r="A40" s="117"/>
      <c r="AB40" s="193"/>
      <c r="AC40" s="202"/>
      <c r="AD40" s="201"/>
      <c r="AE40" s="207"/>
      <c r="AF40" s="207"/>
      <c r="AG40" s="202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0"/>
      <c r="EG40" s="130"/>
      <c r="EH40" s="130"/>
      <c r="EI40" s="130"/>
      <c r="EJ40" s="130"/>
      <c r="EK40" s="130"/>
      <c r="EL40" s="130"/>
      <c r="EM40" s="130"/>
      <c r="EN40" s="130"/>
      <c r="EO40" s="130"/>
      <c r="EP40" s="130"/>
      <c r="EQ40" s="130"/>
      <c r="ER40" s="130"/>
      <c r="ES40" s="130"/>
      <c r="ET40" s="130"/>
      <c r="EU40" s="130"/>
      <c r="EV40" s="130"/>
      <c r="EW40" s="130"/>
      <c r="EX40" s="130"/>
      <c r="EY40" s="130"/>
      <c r="EZ40" s="130"/>
      <c r="FA40" s="130"/>
      <c r="FB40" s="130"/>
      <c r="FC40" s="130"/>
      <c r="FD40" s="130"/>
      <c r="FE40" s="130"/>
      <c r="FF40" s="130"/>
      <c r="FG40" s="130"/>
      <c r="FH40" s="130"/>
      <c r="FI40" s="130"/>
      <c r="FJ40" s="130"/>
      <c r="FK40" s="130"/>
      <c r="FL40" s="130"/>
      <c r="FM40" s="130"/>
      <c r="FN40" s="130"/>
      <c r="FO40" s="130"/>
      <c r="FP40" s="130"/>
      <c r="FQ40" s="130"/>
      <c r="FR40" s="130"/>
      <c r="FS40" s="130"/>
      <c r="FT40" s="130"/>
      <c r="FU40" s="130"/>
      <c r="FV40" s="130"/>
      <c r="FW40" s="130"/>
      <c r="FX40" s="130"/>
      <c r="FY40" s="130"/>
      <c r="FZ40" s="130"/>
      <c r="GA40" s="130"/>
      <c r="GB40" s="130"/>
      <c r="GC40" s="130"/>
      <c r="GD40" s="130"/>
      <c r="GE40" s="130"/>
      <c r="GF40" s="130"/>
      <c r="GG40" s="130"/>
      <c r="GH40" s="130"/>
      <c r="GI40" s="130"/>
      <c r="GJ40" s="130"/>
      <c r="GK40" s="130"/>
      <c r="GL40" s="130"/>
      <c r="GM40" s="130"/>
      <c r="GN40" s="130"/>
      <c r="GO40" s="130"/>
      <c r="GP40" s="130"/>
      <c r="GQ40" s="130"/>
      <c r="GR40" s="130"/>
      <c r="GS40" s="130"/>
      <c r="GT40" s="130"/>
      <c r="GU40" s="130"/>
      <c r="GV40" s="130"/>
      <c r="GW40" s="130"/>
      <c r="GX40" s="130"/>
      <c r="GY40" s="130"/>
      <c r="GZ40" s="130"/>
      <c r="HA40" s="130"/>
      <c r="HB40" s="130"/>
      <c r="HC40" s="130"/>
      <c r="HD40" s="130"/>
      <c r="HE40" s="130"/>
      <c r="HF40" s="130"/>
      <c r="HG40" s="130"/>
      <c r="HH40" s="130"/>
      <c r="HI40" s="130"/>
      <c r="HJ40" s="130"/>
      <c r="HK40" s="130"/>
      <c r="HL40" s="130"/>
      <c r="HM40" s="130"/>
      <c r="HN40" s="130"/>
      <c r="HO40" s="130"/>
      <c r="HP40" s="130"/>
      <c r="HQ40" s="130"/>
      <c r="HR40" s="130"/>
      <c r="HS40" s="130"/>
      <c r="HT40" s="130"/>
      <c r="HU40" s="130"/>
      <c r="HV40" s="130"/>
      <c r="HW40" s="130"/>
      <c r="HX40" s="130"/>
      <c r="HY40" s="130"/>
      <c r="HZ40" s="130"/>
      <c r="IA40" s="130"/>
      <c r="IB40" s="130"/>
      <c r="IC40" s="130"/>
      <c r="ID40" s="130"/>
      <c r="IE40" s="130"/>
      <c r="IF40" s="130"/>
      <c r="IG40" s="130"/>
      <c r="IH40" s="130"/>
      <c r="II40" s="130"/>
      <c r="IJ40" s="130"/>
      <c r="IK40" s="130"/>
      <c r="IL40" s="130"/>
      <c r="IM40" s="130"/>
      <c r="IN40" s="130"/>
      <c r="IO40" s="130"/>
      <c r="IP40" s="130"/>
      <c r="IQ40" s="130"/>
      <c r="IR40" s="130"/>
      <c r="IS40" s="130"/>
      <c r="IT40" s="130"/>
      <c r="IU40" s="130"/>
      <c r="IV40" s="130"/>
    </row>
    <row r="41" spans="1:256" ht="16.5">
      <c r="A41" s="117"/>
      <c r="AB41" s="193" t="str">
        <f>IF("#ref!"=1,"ERRO - VALOR SUPERA LIMITE",IF("#ref!"=1,"ERRO - VALOR INFERIOR AO ESTABELECIDO",""))</f>
        <v/>
      </c>
      <c r="AC41" s="130"/>
      <c r="AD41" s="205"/>
      <c r="AE41" s="201"/>
      <c r="AF41" s="201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0"/>
      <c r="EG41" s="130"/>
      <c r="EH41" s="130"/>
      <c r="EI41" s="130"/>
      <c r="EJ41" s="130"/>
      <c r="EK41" s="130"/>
      <c r="EL41" s="130"/>
      <c r="EM41" s="130"/>
      <c r="EN41" s="130"/>
      <c r="EO41" s="130"/>
      <c r="EP41" s="130"/>
      <c r="EQ41" s="130"/>
      <c r="ER41" s="130"/>
      <c r="ES41" s="130"/>
      <c r="ET41" s="130"/>
      <c r="EU41" s="130"/>
      <c r="EV41" s="130"/>
      <c r="EW41" s="130"/>
      <c r="EX41" s="130"/>
      <c r="EY41" s="130"/>
      <c r="EZ41" s="130"/>
      <c r="FA41" s="130"/>
      <c r="FB41" s="130"/>
      <c r="FC41" s="130"/>
      <c r="FD41" s="130"/>
      <c r="FE41" s="130"/>
      <c r="FF41" s="130"/>
      <c r="FG41" s="130"/>
      <c r="FH41" s="130"/>
      <c r="FI41" s="130"/>
      <c r="FJ41" s="130"/>
      <c r="FK41" s="130"/>
      <c r="FL41" s="130"/>
      <c r="FM41" s="130"/>
      <c r="FN41" s="130"/>
      <c r="FO41" s="130"/>
      <c r="FP41" s="130"/>
      <c r="FQ41" s="130"/>
      <c r="FR41" s="130"/>
      <c r="FS41" s="130"/>
      <c r="FT41" s="130"/>
      <c r="FU41" s="130"/>
      <c r="FV41" s="130"/>
      <c r="FW41" s="130"/>
      <c r="FX41" s="130"/>
      <c r="FY41" s="130"/>
      <c r="FZ41" s="130"/>
      <c r="GA41" s="130"/>
      <c r="GB41" s="130"/>
      <c r="GC41" s="130"/>
      <c r="GD41" s="130"/>
      <c r="GE41" s="130"/>
      <c r="GF41" s="130"/>
      <c r="GG41" s="130"/>
      <c r="GH41" s="130"/>
      <c r="GI41" s="130"/>
      <c r="GJ41" s="130"/>
      <c r="GK41" s="130"/>
      <c r="GL41" s="130"/>
      <c r="GM41" s="130"/>
      <c r="GN41" s="130"/>
      <c r="GO41" s="130"/>
      <c r="GP41" s="130"/>
      <c r="GQ41" s="130"/>
      <c r="GR41" s="130"/>
      <c r="GS41" s="130"/>
      <c r="GT41" s="130"/>
      <c r="GU41" s="130"/>
      <c r="GV41" s="130"/>
      <c r="GW41" s="130"/>
      <c r="GX41" s="130"/>
      <c r="GY41" s="130"/>
      <c r="GZ41" s="130"/>
      <c r="HA41" s="130"/>
      <c r="HB41" s="130"/>
      <c r="HC41" s="130"/>
      <c r="HD41" s="130"/>
      <c r="HE41" s="130"/>
      <c r="HF41" s="130"/>
      <c r="HG41" s="130"/>
      <c r="HH41" s="130"/>
      <c r="HI41" s="130"/>
      <c r="HJ41" s="130"/>
      <c r="HK41" s="130"/>
      <c r="HL41" s="130"/>
      <c r="HM41" s="130"/>
      <c r="HN41" s="130"/>
      <c r="HO41" s="130"/>
      <c r="HP41" s="130"/>
      <c r="HQ41" s="130"/>
      <c r="HR41" s="130"/>
      <c r="HS41" s="130"/>
      <c r="HT41" s="130"/>
      <c r="HU41" s="130"/>
      <c r="HV41" s="130"/>
      <c r="HW41" s="130"/>
      <c r="HX41" s="130"/>
      <c r="HY41" s="130"/>
      <c r="HZ41" s="130"/>
      <c r="IA41" s="130"/>
      <c r="IB41" s="130"/>
      <c r="IC41" s="130"/>
      <c r="ID41" s="130"/>
      <c r="IE41" s="130"/>
      <c r="IF41" s="130"/>
      <c r="IG41" s="130"/>
      <c r="IH41" s="130"/>
      <c r="II41" s="130"/>
      <c r="IJ41" s="130"/>
      <c r="IK41" s="130"/>
      <c r="IL41" s="130"/>
      <c r="IM41" s="130"/>
      <c r="IN41" s="130"/>
      <c r="IO41" s="130"/>
      <c r="IP41" s="130"/>
      <c r="IQ41" s="130"/>
      <c r="IR41" s="130"/>
      <c r="IS41" s="130"/>
      <c r="IT41" s="130"/>
      <c r="IU41" s="130"/>
      <c r="IV41" s="130"/>
    </row>
    <row r="42" spans="1:256">
      <c r="A42" s="117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</row>
    <row r="43" spans="1:256" ht="16.5">
      <c r="A43" s="117"/>
      <c r="AB43" s="223">
        <f>O21+S21+V21</f>
        <v>691609.57000000007</v>
      </c>
      <c r="AC43" s="130"/>
      <c r="AD43" s="201"/>
      <c r="AE43" s="207"/>
      <c r="AF43" s="207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</row>
    <row r="44" spans="1:256" ht="15" hidden="1">
      <c r="A44" s="117"/>
      <c r="AB44" s="130"/>
      <c r="AC44" s="130"/>
      <c r="AD44" s="130"/>
      <c r="AE44" s="231"/>
      <c r="AF44" s="231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30"/>
      <c r="DE44" s="130"/>
      <c r="DF44" s="130"/>
      <c r="DG44" s="130"/>
      <c r="DH44" s="130"/>
      <c r="DI44" s="130"/>
      <c r="DJ44" s="130"/>
      <c r="DK44" s="130"/>
      <c r="DL44" s="130"/>
      <c r="DM44" s="130"/>
      <c r="DN44" s="130"/>
      <c r="DO44" s="130"/>
      <c r="DP44" s="130"/>
      <c r="DQ44" s="130"/>
      <c r="DR44" s="130"/>
      <c r="DS44" s="130"/>
      <c r="DT44" s="130"/>
      <c r="DU44" s="130"/>
      <c r="DV44" s="130"/>
      <c r="DW44" s="130"/>
      <c r="DX44" s="130"/>
      <c r="DY44" s="130"/>
      <c r="DZ44" s="130"/>
      <c r="EA44" s="130"/>
      <c r="EB44" s="130"/>
      <c r="EC44" s="130"/>
      <c r="ED44" s="130"/>
      <c r="EE44" s="130"/>
      <c r="EF44" s="130"/>
      <c r="EG44" s="130"/>
      <c r="EH44" s="130"/>
      <c r="EI44" s="130"/>
      <c r="EJ44" s="130"/>
      <c r="EK44" s="130"/>
      <c r="EL44" s="130"/>
      <c r="EM44" s="130"/>
      <c r="EN44" s="130"/>
      <c r="EO44" s="130"/>
      <c r="EP44" s="130"/>
      <c r="EQ44" s="130"/>
      <c r="ER44" s="130"/>
      <c r="ES44" s="130"/>
      <c r="ET44" s="130"/>
      <c r="EU44" s="130"/>
      <c r="EV44" s="130"/>
      <c r="EW44" s="130"/>
      <c r="EX44" s="130"/>
      <c r="EY44" s="130"/>
      <c r="EZ44" s="130"/>
      <c r="FA44" s="130"/>
      <c r="FB44" s="130"/>
      <c r="FC44" s="130"/>
      <c r="FD44" s="130"/>
      <c r="FE44" s="130"/>
      <c r="FF44" s="130"/>
      <c r="FG44" s="130"/>
      <c r="FH44" s="130"/>
      <c r="FI44" s="130"/>
      <c r="FJ44" s="130"/>
      <c r="FK44" s="130"/>
      <c r="FL44" s="130"/>
      <c r="FM44" s="130"/>
      <c r="FN44" s="130"/>
      <c r="FO44" s="130"/>
      <c r="FP44" s="130"/>
      <c r="FQ44" s="130"/>
      <c r="FR44" s="130"/>
      <c r="FS44" s="130"/>
      <c r="FT44" s="130"/>
      <c r="FU44" s="130"/>
      <c r="FV44" s="130"/>
      <c r="FW44" s="130"/>
      <c r="FX44" s="130"/>
      <c r="FY44" s="130"/>
      <c r="FZ44" s="130"/>
      <c r="GA44" s="130"/>
      <c r="GB44" s="130"/>
      <c r="GC44" s="130"/>
      <c r="GD44" s="130"/>
      <c r="GE44" s="130"/>
      <c r="GF44" s="130"/>
      <c r="GG44" s="130"/>
      <c r="GH44" s="130"/>
      <c r="GI44" s="130"/>
      <c r="GJ44" s="130"/>
      <c r="GK44" s="130"/>
      <c r="GL44" s="130"/>
      <c r="GM44" s="130"/>
      <c r="GN44" s="130"/>
      <c r="GO44" s="130"/>
      <c r="GP44" s="130"/>
      <c r="GQ44" s="130"/>
      <c r="GR44" s="130"/>
      <c r="GS44" s="130"/>
      <c r="GT44" s="130"/>
      <c r="GU44" s="130"/>
      <c r="GV44" s="130"/>
      <c r="GW44" s="130"/>
      <c r="GX44" s="130"/>
      <c r="GY44" s="130"/>
      <c r="GZ44" s="130"/>
      <c r="HA44" s="130"/>
      <c r="HB44" s="130"/>
      <c r="HC44" s="130"/>
      <c r="HD44" s="130"/>
      <c r="HE44" s="130"/>
      <c r="HF44" s="130"/>
      <c r="HG44" s="130"/>
      <c r="HH44" s="130"/>
      <c r="HI44" s="130"/>
      <c r="HJ44" s="130"/>
      <c r="HK44" s="130"/>
      <c r="HL44" s="130"/>
      <c r="HM44" s="130"/>
      <c r="HN44" s="130"/>
      <c r="HO44" s="130"/>
      <c r="HP44" s="130"/>
      <c r="HQ44" s="130"/>
      <c r="HR44" s="130"/>
      <c r="HS44" s="130"/>
      <c r="HT44" s="130"/>
      <c r="HU44" s="130"/>
      <c r="HV44" s="130"/>
      <c r="HW44" s="130"/>
      <c r="HX44" s="130"/>
      <c r="HY44" s="130"/>
      <c r="HZ44" s="130"/>
      <c r="IA44" s="130"/>
      <c r="IB44" s="130"/>
      <c r="IC44" s="130"/>
      <c r="ID44" s="130"/>
      <c r="IE44" s="130"/>
      <c r="IF44" s="130"/>
      <c r="IG44" s="130"/>
      <c r="IH44" s="130"/>
      <c r="II44" s="130"/>
      <c r="IJ44" s="130"/>
      <c r="IK44" s="130"/>
      <c r="IL44" s="130"/>
      <c r="IM44" s="130"/>
      <c r="IN44" s="130"/>
      <c r="IO44" s="130"/>
      <c r="IP44" s="130"/>
      <c r="IQ44" s="130"/>
      <c r="IR44" s="130"/>
      <c r="IS44" s="130"/>
      <c r="IT44" s="130"/>
      <c r="IU44" s="130"/>
      <c r="IV44" s="130"/>
    </row>
    <row r="45" spans="1:256">
      <c r="A45" s="117"/>
      <c r="AB45" s="239"/>
      <c r="AC45" s="239"/>
      <c r="AD45" s="130"/>
      <c r="AE45" s="130"/>
      <c r="AF45" s="130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239"/>
      <c r="BP45" s="239"/>
      <c r="BQ45" s="239"/>
      <c r="BR45" s="23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239"/>
      <c r="CG45" s="239"/>
      <c r="CH45" s="239"/>
      <c r="CI45" s="239"/>
      <c r="CJ45" s="239"/>
      <c r="CK45" s="239"/>
      <c r="CL45" s="239"/>
      <c r="CM45" s="239"/>
      <c r="CN45" s="239"/>
      <c r="CO45" s="239"/>
      <c r="CP45" s="239"/>
      <c r="CQ45" s="239"/>
      <c r="CR45" s="239"/>
      <c r="CS45" s="239"/>
      <c r="CT45" s="239"/>
      <c r="CU45" s="239"/>
      <c r="CV45" s="239"/>
      <c r="CW45" s="239"/>
      <c r="CX45" s="239"/>
      <c r="CY45" s="239"/>
      <c r="CZ45" s="239"/>
      <c r="DA45" s="239"/>
      <c r="DB45" s="239"/>
      <c r="DC45" s="239"/>
      <c r="DD45" s="239"/>
      <c r="DE45" s="239"/>
      <c r="DF45" s="239"/>
      <c r="DG45" s="239"/>
      <c r="DH45" s="239"/>
      <c r="DI45" s="239"/>
      <c r="DJ45" s="239"/>
      <c r="DK45" s="239"/>
      <c r="DL45" s="239"/>
      <c r="DM45" s="239"/>
      <c r="DN45" s="239"/>
      <c r="DO45" s="239"/>
      <c r="DP45" s="239"/>
      <c r="DQ45" s="239"/>
      <c r="DR45" s="239"/>
      <c r="DS45" s="239"/>
      <c r="DT45" s="239"/>
      <c r="DU45" s="239"/>
      <c r="DV45" s="239"/>
      <c r="DW45" s="239"/>
      <c r="DX45" s="239"/>
      <c r="DY45" s="239"/>
      <c r="DZ45" s="239"/>
      <c r="EA45" s="239"/>
      <c r="EB45" s="239"/>
      <c r="EC45" s="239"/>
      <c r="ED45" s="239"/>
      <c r="EE45" s="239"/>
      <c r="EF45" s="239"/>
      <c r="EG45" s="239"/>
      <c r="EH45" s="239"/>
      <c r="EI45" s="239"/>
      <c r="EJ45" s="239"/>
      <c r="EK45" s="239"/>
      <c r="EL45" s="239"/>
      <c r="EM45" s="239"/>
      <c r="EN45" s="239"/>
      <c r="EO45" s="239"/>
      <c r="EP45" s="239"/>
      <c r="EQ45" s="239"/>
      <c r="ER45" s="239"/>
      <c r="ES45" s="239"/>
      <c r="ET45" s="239"/>
      <c r="EU45" s="239"/>
      <c r="EV45" s="239"/>
      <c r="EW45" s="239"/>
      <c r="EX45" s="239"/>
      <c r="EY45" s="239"/>
      <c r="EZ45" s="239"/>
      <c r="FA45" s="239"/>
      <c r="FB45" s="239"/>
      <c r="FC45" s="239"/>
      <c r="FD45" s="239"/>
      <c r="FE45" s="239"/>
      <c r="FF45" s="239"/>
      <c r="FG45" s="239"/>
      <c r="FH45" s="239"/>
      <c r="FI45" s="239"/>
      <c r="FJ45" s="239"/>
      <c r="FK45" s="239"/>
      <c r="FL45" s="239"/>
      <c r="FM45" s="239"/>
      <c r="FN45" s="239"/>
      <c r="FO45" s="239"/>
      <c r="FP45" s="239"/>
      <c r="FQ45" s="239"/>
      <c r="FR45" s="239"/>
      <c r="FS45" s="239"/>
      <c r="FT45" s="239"/>
      <c r="FU45" s="239"/>
      <c r="FV45" s="239"/>
      <c r="FW45" s="239"/>
      <c r="FX45" s="239"/>
      <c r="FY45" s="239"/>
      <c r="FZ45" s="239"/>
      <c r="GA45" s="239"/>
      <c r="GB45" s="239"/>
      <c r="GC45" s="239"/>
      <c r="GD45" s="239"/>
      <c r="GE45" s="239"/>
      <c r="GF45" s="239"/>
      <c r="GG45" s="239"/>
      <c r="GH45" s="239"/>
      <c r="GI45" s="239"/>
      <c r="GJ45" s="239"/>
      <c r="GK45" s="239"/>
      <c r="GL45" s="239"/>
      <c r="GM45" s="239"/>
      <c r="GN45" s="239"/>
      <c r="GO45" s="239"/>
      <c r="GP45" s="239"/>
      <c r="GQ45" s="239"/>
      <c r="GR45" s="239"/>
      <c r="GS45" s="239"/>
      <c r="GT45" s="239"/>
      <c r="GU45" s="239"/>
      <c r="GV45" s="239"/>
      <c r="GW45" s="239"/>
      <c r="GX45" s="239"/>
      <c r="GY45" s="239"/>
      <c r="GZ45" s="239"/>
      <c r="HA45" s="239"/>
      <c r="HB45" s="239"/>
      <c r="HC45" s="239"/>
      <c r="HD45" s="239"/>
      <c r="HE45" s="239"/>
      <c r="HF45" s="239"/>
      <c r="HG45" s="239"/>
      <c r="HH45" s="239"/>
      <c r="HI45" s="239"/>
      <c r="HJ45" s="239"/>
      <c r="HK45" s="239"/>
      <c r="HL45" s="239"/>
      <c r="HM45" s="239"/>
      <c r="HN45" s="239"/>
      <c r="HO45" s="239"/>
      <c r="HP45" s="239"/>
      <c r="HQ45" s="239"/>
      <c r="HR45" s="239"/>
      <c r="HS45" s="239"/>
      <c r="HT45" s="239"/>
      <c r="HU45" s="239"/>
      <c r="HV45" s="239"/>
      <c r="HW45" s="239"/>
      <c r="HX45" s="239"/>
      <c r="HY45" s="239"/>
      <c r="HZ45" s="239"/>
      <c r="IA45" s="239"/>
      <c r="IB45" s="239"/>
      <c r="IC45" s="239"/>
      <c r="ID45" s="239"/>
      <c r="IE45" s="239"/>
      <c r="IF45" s="239"/>
      <c r="IG45" s="239"/>
      <c r="IH45" s="239"/>
      <c r="II45" s="239"/>
      <c r="IJ45" s="239"/>
      <c r="IK45" s="239"/>
      <c r="IL45" s="239"/>
      <c r="IM45" s="239"/>
      <c r="IN45" s="239"/>
      <c r="IO45" s="239"/>
      <c r="IP45" s="239"/>
      <c r="IQ45" s="239"/>
      <c r="IR45" s="239"/>
      <c r="IS45" s="239"/>
      <c r="IT45" s="239"/>
      <c r="IU45" s="239"/>
      <c r="IV45" s="239"/>
    </row>
    <row r="46" spans="1:256">
      <c r="A46" s="119"/>
      <c r="AB46" s="244"/>
      <c r="AC46" s="244"/>
      <c r="AD46" s="239"/>
      <c r="AE46" s="239"/>
      <c r="AF46" s="239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  <c r="BI46" s="244"/>
      <c r="BJ46" s="244"/>
      <c r="BK46" s="244"/>
      <c r="BL46" s="244"/>
      <c r="BM46" s="244"/>
      <c r="BN46" s="244"/>
      <c r="BO46" s="244"/>
      <c r="BP46" s="244"/>
      <c r="BQ46" s="244"/>
      <c r="BR46" s="244"/>
      <c r="BS46" s="244"/>
      <c r="BT46" s="244"/>
      <c r="BU46" s="244"/>
      <c r="BV46" s="244"/>
      <c r="BW46" s="244"/>
      <c r="BX46" s="244"/>
      <c r="BY46" s="244"/>
      <c r="BZ46" s="244"/>
      <c r="CA46" s="244"/>
      <c r="CB46" s="244"/>
      <c r="CC46" s="244"/>
      <c r="CD46" s="244"/>
      <c r="CE46" s="244"/>
      <c r="CF46" s="244"/>
      <c r="CG46" s="244"/>
      <c r="CH46" s="244"/>
      <c r="CI46" s="244"/>
      <c r="CJ46" s="244"/>
      <c r="CK46" s="244"/>
      <c r="CL46" s="244"/>
      <c r="CM46" s="244"/>
      <c r="CN46" s="244"/>
      <c r="CO46" s="244"/>
      <c r="CP46" s="244"/>
      <c r="CQ46" s="244"/>
      <c r="CR46" s="244"/>
      <c r="CS46" s="244"/>
      <c r="CT46" s="244"/>
      <c r="CU46" s="244"/>
      <c r="CV46" s="244"/>
      <c r="CW46" s="244"/>
      <c r="CX46" s="244"/>
      <c r="CY46" s="244"/>
      <c r="CZ46" s="244"/>
      <c r="DA46" s="244"/>
      <c r="DB46" s="244"/>
      <c r="DC46" s="244"/>
      <c r="DD46" s="244"/>
      <c r="DE46" s="244"/>
      <c r="DF46" s="244"/>
      <c r="DG46" s="244"/>
      <c r="DH46" s="244"/>
      <c r="DI46" s="244"/>
      <c r="DJ46" s="244"/>
      <c r="DK46" s="244"/>
      <c r="DL46" s="244"/>
      <c r="DM46" s="244"/>
      <c r="DN46" s="244"/>
      <c r="DO46" s="244"/>
      <c r="DP46" s="244"/>
      <c r="DQ46" s="244"/>
      <c r="DR46" s="244"/>
      <c r="DS46" s="244"/>
      <c r="DT46" s="244"/>
      <c r="DU46" s="244"/>
      <c r="DV46" s="244"/>
      <c r="DW46" s="244"/>
      <c r="DX46" s="244"/>
      <c r="DY46" s="244"/>
      <c r="DZ46" s="244"/>
      <c r="EA46" s="244"/>
      <c r="EB46" s="244"/>
      <c r="EC46" s="244"/>
      <c r="ED46" s="244"/>
      <c r="EE46" s="244"/>
      <c r="EF46" s="244"/>
      <c r="EG46" s="244"/>
      <c r="EH46" s="244"/>
      <c r="EI46" s="244"/>
      <c r="EJ46" s="244"/>
      <c r="EK46" s="244"/>
      <c r="EL46" s="244"/>
      <c r="EM46" s="244"/>
      <c r="EN46" s="244"/>
      <c r="EO46" s="244"/>
      <c r="EP46" s="244"/>
      <c r="EQ46" s="244"/>
      <c r="ER46" s="244"/>
      <c r="ES46" s="244"/>
      <c r="ET46" s="244"/>
      <c r="EU46" s="244"/>
      <c r="EV46" s="244"/>
      <c r="EW46" s="244"/>
      <c r="EX46" s="244"/>
      <c r="EY46" s="244"/>
      <c r="EZ46" s="244"/>
      <c r="FA46" s="244"/>
      <c r="FB46" s="244"/>
      <c r="FC46" s="244"/>
      <c r="FD46" s="244"/>
      <c r="FE46" s="244"/>
      <c r="FF46" s="244"/>
      <c r="FG46" s="244"/>
      <c r="FH46" s="244"/>
      <c r="FI46" s="244"/>
      <c r="FJ46" s="244"/>
      <c r="FK46" s="244"/>
      <c r="FL46" s="244"/>
      <c r="FM46" s="244"/>
      <c r="FN46" s="244"/>
      <c r="FO46" s="244"/>
      <c r="FP46" s="244"/>
      <c r="FQ46" s="244"/>
      <c r="FR46" s="244"/>
      <c r="FS46" s="244"/>
      <c r="FT46" s="244"/>
      <c r="FU46" s="244"/>
      <c r="FV46" s="244"/>
      <c r="FW46" s="244"/>
      <c r="FX46" s="244"/>
      <c r="FY46" s="244"/>
      <c r="FZ46" s="244"/>
      <c r="GA46" s="244"/>
      <c r="GB46" s="244"/>
      <c r="GC46" s="244"/>
      <c r="GD46" s="244"/>
      <c r="GE46" s="244"/>
      <c r="GF46" s="244"/>
      <c r="GG46" s="244"/>
      <c r="GH46" s="244"/>
      <c r="GI46" s="244"/>
      <c r="GJ46" s="244"/>
      <c r="GK46" s="244"/>
      <c r="GL46" s="244"/>
      <c r="GM46" s="244"/>
      <c r="GN46" s="244"/>
      <c r="GO46" s="244"/>
      <c r="GP46" s="244"/>
      <c r="GQ46" s="244"/>
      <c r="GR46" s="244"/>
      <c r="GS46" s="244"/>
      <c r="GT46" s="244"/>
      <c r="GU46" s="244"/>
      <c r="GV46" s="244"/>
      <c r="GW46" s="244"/>
      <c r="GX46" s="244"/>
      <c r="GY46" s="244"/>
      <c r="GZ46" s="244"/>
      <c r="HA46" s="244"/>
      <c r="HB46" s="244"/>
      <c r="HC46" s="244"/>
      <c r="HD46" s="244"/>
      <c r="HE46" s="244"/>
      <c r="HF46" s="244"/>
      <c r="HG46" s="244"/>
      <c r="HH46" s="244"/>
      <c r="HI46" s="244"/>
      <c r="HJ46" s="244"/>
      <c r="HK46" s="244"/>
      <c r="HL46" s="244"/>
      <c r="HM46" s="244"/>
      <c r="HN46" s="244"/>
      <c r="HO46" s="244"/>
      <c r="HP46" s="244"/>
      <c r="HQ46" s="244"/>
      <c r="HR46" s="244"/>
      <c r="HS46" s="244"/>
      <c r="HT46" s="244"/>
      <c r="HU46" s="244"/>
      <c r="HV46" s="244"/>
      <c r="HW46" s="244"/>
      <c r="HX46" s="244"/>
      <c r="HY46" s="244"/>
      <c r="HZ46" s="244"/>
      <c r="IA46" s="244"/>
      <c r="IB46" s="244"/>
      <c r="IC46" s="244"/>
      <c r="ID46" s="244"/>
      <c r="IE46" s="244"/>
      <c r="IF46" s="244"/>
      <c r="IG46" s="244"/>
      <c r="IH46" s="244"/>
      <c r="II46" s="244"/>
      <c r="IJ46" s="244"/>
      <c r="IK46" s="244"/>
      <c r="IL46" s="244"/>
      <c r="IM46" s="244"/>
      <c r="IN46" s="244"/>
      <c r="IO46" s="244"/>
      <c r="IP46" s="244"/>
      <c r="IQ46" s="244"/>
      <c r="IR46" s="244"/>
      <c r="IS46" s="244"/>
      <c r="IT46" s="244"/>
      <c r="IU46" s="244"/>
      <c r="IV46" s="244"/>
    </row>
    <row r="47" spans="1:256" ht="16.5">
      <c r="A47" s="119"/>
      <c r="AB47" s="244"/>
      <c r="AC47" s="244"/>
      <c r="AD47" s="201"/>
      <c r="AE47" s="201"/>
      <c r="AF47" s="201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4"/>
      <c r="BM47" s="244"/>
      <c r="BN47" s="244"/>
      <c r="BO47" s="244"/>
      <c r="BP47" s="244"/>
      <c r="BQ47" s="244"/>
      <c r="BR47" s="244"/>
      <c r="BS47" s="244"/>
      <c r="BT47" s="244"/>
      <c r="BU47" s="244"/>
      <c r="BV47" s="244"/>
      <c r="BW47" s="244"/>
      <c r="BX47" s="244"/>
      <c r="BY47" s="244"/>
      <c r="BZ47" s="244"/>
      <c r="CA47" s="244"/>
      <c r="CB47" s="244"/>
      <c r="CC47" s="244"/>
      <c r="CD47" s="244"/>
      <c r="CE47" s="244"/>
      <c r="CF47" s="244"/>
      <c r="CG47" s="244"/>
      <c r="CH47" s="244"/>
      <c r="CI47" s="244"/>
      <c r="CJ47" s="244"/>
      <c r="CK47" s="244"/>
      <c r="CL47" s="244"/>
      <c r="CM47" s="244"/>
      <c r="CN47" s="244"/>
      <c r="CO47" s="244"/>
      <c r="CP47" s="244"/>
      <c r="CQ47" s="244"/>
      <c r="CR47" s="244"/>
      <c r="CS47" s="244"/>
      <c r="CT47" s="244"/>
      <c r="CU47" s="244"/>
      <c r="CV47" s="244"/>
      <c r="CW47" s="244"/>
      <c r="CX47" s="244"/>
      <c r="CY47" s="244"/>
      <c r="CZ47" s="244"/>
      <c r="DA47" s="244"/>
      <c r="DB47" s="244"/>
      <c r="DC47" s="244"/>
      <c r="DD47" s="244"/>
      <c r="DE47" s="244"/>
      <c r="DF47" s="244"/>
      <c r="DG47" s="244"/>
      <c r="DH47" s="244"/>
      <c r="DI47" s="244"/>
      <c r="DJ47" s="244"/>
      <c r="DK47" s="244"/>
      <c r="DL47" s="244"/>
      <c r="DM47" s="244"/>
      <c r="DN47" s="244"/>
      <c r="DO47" s="244"/>
      <c r="DP47" s="244"/>
      <c r="DQ47" s="244"/>
      <c r="DR47" s="244"/>
      <c r="DS47" s="244"/>
      <c r="DT47" s="244"/>
      <c r="DU47" s="244"/>
      <c r="DV47" s="244"/>
      <c r="DW47" s="244"/>
      <c r="DX47" s="244"/>
      <c r="DY47" s="244"/>
      <c r="DZ47" s="244"/>
      <c r="EA47" s="244"/>
      <c r="EB47" s="244"/>
      <c r="EC47" s="244"/>
      <c r="ED47" s="244"/>
      <c r="EE47" s="244"/>
      <c r="EF47" s="244"/>
      <c r="EG47" s="244"/>
      <c r="EH47" s="244"/>
      <c r="EI47" s="244"/>
      <c r="EJ47" s="244"/>
      <c r="EK47" s="244"/>
      <c r="EL47" s="244"/>
      <c r="EM47" s="244"/>
      <c r="EN47" s="244"/>
      <c r="EO47" s="244"/>
      <c r="EP47" s="244"/>
      <c r="EQ47" s="244"/>
      <c r="ER47" s="244"/>
      <c r="ES47" s="244"/>
      <c r="ET47" s="244"/>
      <c r="EU47" s="244"/>
      <c r="EV47" s="244"/>
      <c r="EW47" s="244"/>
      <c r="EX47" s="244"/>
      <c r="EY47" s="244"/>
      <c r="EZ47" s="244"/>
      <c r="FA47" s="244"/>
      <c r="FB47" s="244"/>
      <c r="FC47" s="244"/>
      <c r="FD47" s="244"/>
      <c r="FE47" s="244"/>
      <c r="FF47" s="244"/>
      <c r="FG47" s="244"/>
      <c r="FH47" s="244"/>
      <c r="FI47" s="244"/>
      <c r="FJ47" s="244"/>
      <c r="FK47" s="244"/>
      <c r="FL47" s="244"/>
      <c r="FM47" s="244"/>
      <c r="FN47" s="244"/>
      <c r="FO47" s="244"/>
      <c r="FP47" s="244"/>
      <c r="FQ47" s="244"/>
      <c r="FR47" s="244"/>
      <c r="FS47" s="244"/>
      <c r="FT47" s="244"/>
      <c r="FU47" s="244"/>
      <c r="FV47" s="244"/>
      <c r="FW47" s="244"/>
      <c r="FX47" s="244"/>
      <c r="FY47" s="244"/>
      <c r="FZ47" s="244"/>
      <c r="GA47" s="244"/>
      <c r="GB47" s="244"/>
      <c r="GC47" s="244"/>
      <c r="GD47" s="244"/>
      <c r="GE47" s="244"/>
      <c r="GF47" s="244"/>
      <c r="GG47" s="244"/>
      <c r="GH47" s="244"/>
      <c r="GI47" s="244"/>
      <c r="GJ47" s="244"/>
      <c r="GK47" s="244"/>
      <c r="GL47" s="244"/>
      <c r="GM47" s="244"/>
      <c r="GN47" s="244"/>
      <c r="GO47" s="244"/>
      <c r="GP47" s="244"/>
      <c r="GQ47" s="244"/>
      <c r="GR47" s="244"/>
      <c r="GS47" s="244"/>
      <c r="GT47" s="244"/>
      <c r="GU47" s="244"/>
      <c r="GV47" s="244"/>
      <c r="GW47" s="244"/>
      <c r="GX47" s="244"/>
      <c r="GY47" s="244"/>
      <c r="GZ47" s="244"/>
      <c r="HA47" s="244"/>
      <c r="HB47" s="244"/>
      <c r="HC47" s="244"/>
      <c r="HD47" s="244"/>
      <c r="HE47" s="244"/>
      <c r="HF47" s="244"/>
      <c r="HG47" s="244"/>
      <c r="HH47" s="244"/>
      <c r="HI47" s="244"/>
      <c r="HJ47" s="244"/>
      <c r="HK47" s="244"/>
      <c r="HL47" s="244"/>
      <c r="HM47" s="244"/>
      <c r="HN47" s="244"/>
      <c r="HO47" s="244"/>
      <c r="HP47" s="244"/>
      <c r="HQ47" s="244"/>
      <c r="HR47" s="244"/>
      <c r="HS47" s="244"/>
      <c r="HT47" s="244"/>
      <c r="HU47" s="244"/>
      <c r="HV47" s="244"/>
      <c r="HW47" s="244"/>
      <c r="HX47" s="244"/>
      <c r="HY47" s="244"/>
      <c r="HZ47" s="244"/>
      <c r="IA47" s="244"/>
      <c r="IB47" s="244"/>
      <c r="IC47" s="244"/>
      <c r="ID47" s="244"/>
      <c r="IE47" s="244"/>
      <c r="IF47" s="244"/>
      <c r="IG47" s="244"/>
      <c r="IH47" s="244"/>
      <c r="II47" s="244"/>
      <c r="IJ47" s="244"/>
      <c r="IK47" s="244"/>
      <c r="IL47" s="244"/>
      <c r="IM47" s="244"/>
      <c r="IN47" s="244"/>
      <c r="IO47" s="244"/>
      <c r="IP47" s="244"/>
      <c r="IQ47" s="244"/>
      <c r="IR47" s="244"/>
      <c r="IS47" s="244"/>
      <c r="IT47" s="244"/>
      <c r="IU47" s="244"/>
      <c r="IV47" s="244"/>
    </row>
    <row r="48" spans="1:256" ht="16.5">
      <c r="A48" s="108"/>
      <c r="AB48" s="253"/>
      <c r="AC48" s="253"/>
      <c r="AD48" s="201"/>
      <c r="AE48" s="254"/>
      <c r="AF48" s="254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53"/>
      <c r="AT48" s="253"/>
      <c r="AU48" s="253"/>
      <c r="AV48" s="253"/>
      <c r="AW48" s="253"/>
      <c r="AX48" s="253"/>
      <c r="AY48" s="253"/>
      <c r="AZ48" s="253"/>
      <c r="BA48" s="253"/>
      <c r="BB48" s="253"/>
      <c r="BC48" s="253"/>
      <c r="BD48" s="253"/>
      <c r="BE48" s="253"/>
      <c r="BF48" s="253"/>
      <c r="BG48" s="253"/>
      <c r="BH48" s="253"/>
      <c r="BI48" s="253"/>
      <c r="BJ48" s="253"/>
      <c r="BK48" s="253"/>
      <c r="BL48" s="253"/>
      <c r="BM48" s="253"/>
      <c r="BN48" s="253"/>
      <c r="BO48" s="253"/>
      <c r="BP48" s="253"/>
      <c r="BQ48" s="253"/>
      <c r="BR48" s="253"/>
      <c r="BS48" s="253"/>
      <c r="BT48" s="253"/>
      <c r="BU48" s="253"/>
      <c r="BV48" s="253"/>
      <c r="BW48" s="253"/>
      <c r="BX48" s="253"/>
      <c r="BY48" s="253"/>
      <c r="BZ48" s="253"/>
      <c r="CA48" s="253"/>
      <c r="CB48" s="253"/>
      <c r="CC48" s="253"/>
      <c r="CD48" s="253"/>
      <c r="CE48" s="253"/>
      <c r="CF48" s="253"/>
      <c r="CG48" s="253"/>
      <c r="CH48" s="253"/>
      <c r="CI48" s="253"/>
      <c r="CJ48" s="253"/>
      <c r="CK48" s="253"/>
      <c r="CL48" s="253"/>
      <c r="CM48" s="253"/>
      <c r="CN48" s="253"/>
      <c r="CO48" s="253"/>
      <c r="CP48" s="253"/>
      <c r="CQ48" s="253"/>
      <c r="CR48" s="253"/>
      <c r="CS48" s="253"/>
      <c r="CT48" s="253"/>
      <c r="CU48" s="253"/>
      <c r="CV48" s="253"/>
      <c r="CW48" s="253"/>
      <c r="CX48" s="253"/>
      <c r="CY48" s="253"/>
      <c r="CZ48" s="253"/>
      <c r="DA48" s="253"/>
      <c r="DB48" s="253"/>
      <c r="DC48" s="253"/>
      <c r="DD48" s="253"/>
      <c r="DE48" s="253"/>
      <c r="DF48" s="253"/>
      <c r="DG48" s="253"/>
      <c r="DH48" s="253"/>
      <c r="DI48" s="253"/>
      <c r="DJ48" s="253"/>
      <c r="DK48" s="253"/>
      <c r="DL48" s="253"/>
      <c r="DM48" s="253"/>
      <c r="DN48" s="253"/>
      <c r="DO48" s="253"/>
      <c r="DP48" s="253"/>
      <c r="DQ48" s="253"/>
      <c r="DR48" s="253"/>
      <c r="DS48" s="253"/>
      <c r="DT48" s="253"/>
      <c r="DU48" s="253"/>
      <c r="DV48" s="253"/>
      <c r="DW48" s="253"/>
      <c r="DX48" s="253"/>
      <c r="DY48" s="253"/>
      <c r="DZ48" s="253"/>
      <c r="EA48" s="253"/>
      <c r="EB48" s="253"/>
      <c r="EC48" s="253"/>
      <c r="ED48" s="253"/>
      <c r="EE48" s="253"/>
      <c r="EF48" s="253"/>
      <c r="EG48" s="253"/>
      <c r="EH48" s="253"/>
      <c r="EI48" s="253"/>
      <c r="EJ48" s="253"/>
      <c r="EK48" s="253"/>
      <c r="EL48" s="253"/>
      <c r="EM48" s="253"/>
      <c r="EN48" s="253"/>
      <c r="EO48" s="253"/>
      <c r="EP48" s="253"/>
      <c r="EQ48" s="253"/>
      <c r="ER48" s="253"/>
      <c r="ES48" s="253"/>
      <c r="ET48" s="253"/>
      <c r="EU48" s="253"/>
      <c r="EV48" s="253"/>
      <c r="EW48" s="253"/>
      <c r="EX48" s="253"/>
      <c r="EY48" s="253"/>
      <c r="EZ48" s="253"/>
      <c r="FA48" s="253"/>
      <c r="FB48" s="253"/>
      <c r="FC48" s="253"/>
      <c r="FD48" s="253"/>
      <c r="FE48" s="253"/>
      <c r="FF48" s="253"/>
      <c r="FG48" s="253"/>
      <c r="FH48" s="253"/>
      <c r="FI48" s="253"/>
      <c r="FJ48" s="253"/>
      <c r="FK48" s="253"/>
      <c r="FL48" s="253"/>
      <c r="FM48" s="253"/>
      <c r="FN48" s="253"/>
      <c r="FO48" s="253"/>
      <c r="FP48" s="253"/>
      <c r="FQ48" s="253"/>
      <c r="FR48" s="253"/>
      <c r="FS48" s="253"/>
      <c r="FT48" s="253"/>
      <c r="FU48" s="253"/>
      <c r="FV48" s="253"/>
      <c r="FW48" s="253"/>
      <c r="FX48" s="253"/>
      <c r="FY48" s="253"/>
      <c r="FZ48" s="253"/>
      <c r="GA48" s="253"/>
      <c r="GB48" s="253"/>
      <c r="GC48" s="253"/>
      <c r="GD48" s="253"/>
      <c r="GE48" s="253"/>
      <c r="GF48" s="253"/>
      <c r="GG48" s="253"/>
      <c r="GH48" s="253"/>
      <c r="GI48" s="253"/>
      <c r="GJ48" s="253"/>
      <c r="GK48" s="253"/>
      <c r="GL48" s="253"/>
      <c r="GM48" s="253"/>
      <c r="GN48" s="253"/>
      <c r="GO48" s="253"/>
      <c r="GP48" s="253"/>
      <c r="GQ48" s="253"/>
      <c r="GR48" s="253"/>
      <c r="GS48" s="253"/>
      <c r="GT48" s="253"/>
      <c r="GU48" s="253"/>
      <c r="GV48" s="253"/>
      <c r="GW48" s="253"/>
      <c r="GX48" s="253"/>
      <c r="GY48" s="253"/>
      <c r="GZ48" s="253"/>
      <c r="HA48" s="253"/>
      <c r="HB48" s="253"/>
      <c r="HC48" s="253"/>
      <c r="HD48" s="253"/>
      <c r="HE48" s="253"/>
      <c r="HF48" s="253"/>
      <c r="HG48" s="253"/>
      <c r="HH48" s="253"/>
      <c r="HI48" s="253"/>
      <c r="HJ48" s="253"/>
      <c r="HK48" s="253"/>
      <c r="HL48" s="253"/>
      <c r="HM48" s="253"/>
      <c r="HN48" s="253"/>
      <c r="HO48" s="253"/>
      <c r="HP48" s="253"/>
      <c r="HQ48" s="253"/>
      <c r="HR48" s="253"/>
      <c r="HS48" s="253"/>
      <c r="HT48" s="253"/>
      <c r="HU48" s="253"/>
      <c r="HV48" s="253"/>
      <c r="HW48" s="253"/>
      <c r="HX48" s="253"/>
      <c r="HY48" s="253"/>
      <c r="HZ48" s="253"/>
      <c r="IA48" s="253"/>
      <c r="IB48" s="253"/>
      <c r="IC48" s="253"/>
      <c r="ID48" s="253"/>
      <c r="IE48" s="253"/>
      <c r="IF48" s="253"/>
      <c r="IG48" s="253"/>
      <c r="IH48" s="253"/>
      <c r="II48" s="253"/>
      <c r="IJ48" s="253"/>
      <c r="IK48" s="253"/>
      <c r="IL48" s="253"/>
      <c r="IM48" s="253"/>
      <c r="IN48" s="253"/>
      <c r="IO48" s="253"/>
      <c r="IP48" s="253"/>
      <c r="IQ48" s="253"/>
      <c r="IR48" s="253"/>
      <c r="IS48" s="253"/>
      <c r="IT48" s="253"/>
      <c r="IU48" s="253"/>
      <c r="IV48" s="253"/>
    </row>
    <row r="49" spans="1:32" ht="16.5">
      <c r="A49" s="101"/>
      <c r="AD49" s="201"/>
      <c r="AE49" s="207"/>
      <c r="AF49" s="207"/>
    </row>
    <row r="50" spans="1:32">
      <c r="A50" s="101"/>
    </row>
    <row r="51" spans="1:32">
      <c r="A51" s="101"/>
    </row>
    <row r="52" spans="1:32">
      <c r="A52" s="101"/>
    </row>
    <row r="53" spans="1:32">
      <c r="A53" s="101"/>
    </row>
  </sheetData>
  <mergeCells count="15">
    <mergeCell ref="Z6:AA6"/>
    <mergeCell ref="O9:AA9"/>
    <mergeCell ref="B6:G6"/>
    <mergeCell ref="H6:L6"/>
    <mergeCell ref="O6:S6"/>
    <mergeCell ref="U6:Y6"/>
    <mergeCell ref="B29:K29"/>
    <mergeCell ref="O12:R12"/>
    <mergeCell ref="C14:J14"/>
    <mergeCell ref="S12:W12"/>
    <mergeCell ref="B13:J13"/>
    <mergeCell ref="O13:R13"/>
    <mergeCell ref="S13:X13"/>
    <mergeCell ref="G21:K21"/>
    <mergeCell ref="G22:K22"/>
  </mergeCells>
  <phoneticPr fontId="45" type="noConversion"/>
  <conditionalFormatting sqref="O15:P15">
    <cfRule type="expression" dxfId="7" priority="26" stopIfTrue="1">
      <formula>$Q1=1</formula>
    </cfRule>
  </conditionalFormatting>
  <conditionalFormatting sqref="O18:P18">
    <cfRule type="expression" dxfId="6" priority="27" stopIfTrue="1">
      <formula>$Q6=1</formula>
    </cfRule>
  </conditionalFormatting>
  <conditionalFormatting sqref="P17">
    <cfRule type="expression" dxfId="5" priority="24" stopIfTrue="1">
      <formula>$Q3=1</formula>
    </cfRule>
  </conditionalFormatting>
  <conditionalFormatting sqref="P19">
    <cfRule type="expression" dxfId="4" priority="23" stopIfTrue="1">
      <formula>$Q5=1</formula>
    </cfRule>
  </conditionalFormatting>
  <conditionalFormatting sqref="O20:P20">
    <cfRule type="expression" dxfId="3" priority="28" stopIfTrue="1">
      <formula>#REF!=1</formula>
    </cfRule>
  </conditionalFormatting>
  <conditionalFormatting sqref="O17">
    <cfRule type="expression" dxfId="2" priority="14" stopIfTrue="1">
      <formula>$Q3=1</formula>
    </cfRule>
  </conditionalFormatting>
  <conditionalFormatting sqref="O19">
    <cfRule type="expression" dxfId="1" priority="13" stopIfTrue="1">
      <formula>$Q5=1</formula>
    </cfRule>
  </conditionalFormatting>
  <conditionalFormatting sqref="O16:P16">
    <cfRule type="expression" dxfId="0" priority="33" stopIfTrue="1">
      <formula>#REF!=1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52"/>
  <sheetViews>
    <sheetView view="pageBreakPreview" zoomScale="90" zoomScaleNormal="100" zoomScaleSheetLayoutView="90" workbookViewId="0">
      <selection activeCell="H20" sqref="H20"/>
    </sheetView>
  </sheetViews>
  <sheetFormatPr defaultRowHeight="12.75"/>
  <cols>
    <col min="1" max="1" width="4.140625" customWidth="1"/>
    <col min="3" max="3" width="78.85546875" bestFit="1" customWidth="1"/>
    <col min="4" max="4" width="3.42578125" customWidth="1"/>
  </cols>
  <sheetData>
    <row r="4" spans="4:6">
      <c r="D4" s="436"/>
      <c r="E4" s="436"/>
      <c r="F4" s="436"/>
    </row>
    <row r="5" spans="4:6">
      <c r="D5" s="436"/>
      <c r="E5" s="436"/>
      <c r="F5" s="436"/>
    </row>
    <row r="6" spans="4:6">
      <c r="D6" s="436"/>
      <c r="E6" s="436"/>
      <c r="F6" s="436"/>
    </row>
    <row r="7" spans="4:6">
      <c r="D7" s="436"/>
      <c r="E7" s="436"/>
      <c r="F7" s="436"/>
    </row>
    <row r="8" spans="4:6">
      <c r="D8" s="436"/>
      <c r="E8" s="436"/>
      <c r="F8" s="436"/>
    </row>
    <row r="9" spans="4:6">
      <c r="D9" s="436"/>
      <c r="E9" s="436"/>
      <c r="F9" s="436"/>
    </row>
    <row r="52" spans="3:3">
      <c r="C52" t="s">
        <v>399</v>
      </c>
    </row>
  </sheetData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3706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28</vt:i4>
      </vt:variant>
    </vt:vector>
  </HeadingPairs>
  <TitlesOfParts>
    <vt:vector size="37" baseType="lpstr">
      <vt:lpstr>Planilha salao multiplouso</vt:lpstr>
      <vt:lpstr>MEMORIAL DE CÁLCULO 1</vt:lpstr>
      <vt:lpstr>Planilha vestiario</vt:lpstr>
      <vt:lpstr>MEMORIAL DE CÁLCULO 2</vt:lpstr>
      <vt:lpstr>Planilha area externa</vt:lpstr>
      <vt:lpstr>MEMORIAL DE CÁLCULO 3</vt:lpstr>
      <vt:lpstr>Cronograma RESUMO</vt:lpstr>
      <vt:lpstr>QCI</vt:lpstr>
      <vt:lpstr>Correções CEF oficio 259-2017</vt:lpstr>
      <vt:lpstr>'MEMORIAL DE CÁLCULO 1'!__xlnm_Print_Area</vt:lpstr>
      <vt:lpstr>'MEMORIAL DE CÁLCULO 2'!__xlnm_Print_Area</vt:lpstr>
      <vt:lpstr>'MEMORIAL DE CÁLCULO 3'!__xlnm_Print_Area</vt:lpstr>
      <vt:lpstr>'Planilha area externa'!__xlnm_Print_Area</vt:lpstr>
      <vt:lpstr>'Planilha salao multiplouso'!__xlnm_Print_Area</vt:lpstr>
      <vt:lpstr>'Planilha vestiario'!__xlnm_Print_Area</vt:lpstr>
      <vt:lpstr>'MEMORIAL DE CÁLCULO 1'!__xlnm_Print_Titles</vt:lpstr>
      <vt:lpstr>'MEMORIAL DE CÁLCULO 2'!__xlnm_Print_Titles</vt:lpstr>
      <vt:lpstr>'MEMORIAL DE CÁLCULO 3'!__xlnm_Print_Titles</vt:lpstr>
      <vt:lpstr>'Planilha area externa'!__xlnm_Print_Titles</vt:lpstr>
      <vt:lpstr>'Planilha salao multiplouso'!__xlnm_Print_Titles</vt:lpstr>
      <vt:lpstr>'Planilha vestiario'!__xlnm_Print_Titles</vt:lpstr>
      <vt:lpstr>'Correções CEF oficio 259-2017'!Area_de_impressao</vt:lpstr>
      <vt:lpstr>'Cronograma RESUMO'!Area_de_impressao</vt:lpstr>
      <vt:lpstr>'MEMORIAL DE CÁLCULO 1'!Area_de_impressao</vt:lpstr>
      <vt:lpstr>'MEMORIAL DE CÁLCULO 2'!Area_de_impressao</vt:lpstr>
      <vt:lpstr>'MEMORIAL DE CÁLCULO 3'!Area_de_impressao</vt:lpstr>
      <vt:lpstr>'Planilha area externa'!Area_de_impressao</vt:lpstr>
      <vt:lpstr>'Planilha salao multiplouso'!Area_de_impressao</vt:lpstr>
      <vt:lpstr>'Planilha vestiario'!Area_de_impressao</vt:lpstr>
      <vt:lpstr>QCI!Area_de_impressao</vt:lpstr>
      <vt:lpstr>'Cronograma RESUMO'!Titulos_de_impressao</vt:lpstr>
      <vt:lpstr>'MEMORIAL DE CÁLCULO 1'!Titulos_de_impressao</vt:lpstr>
      <vt:lpstr>'MEMORIAL DE CÁLCULO 2'!Titulos_de_impressao</vt:lpstr>
      <vt:lpstr>'MEMORIAL DE CÁLCULO 3'!Titulos_de_impressao</vt:lpstr>
      <vt:lpstr>'Planilha area externa'!Titulos_de_impressao</vt:lpstr>
      <vt:lpstr>'Planilha salao multiplouso'!Titulos_de_impressao</vt:lpstr>
      <vt:lpstr>'Planilha vestiario'!Titulos_de_impressao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Alexandre Gaino</cp:lastModifiedBy>
  <cp:revision>350</cp:revision>
  <cp:lastPrinted>2017-09-04T12:28:23Z</cp:lastPrinted>
  <dcterms:created xsi:type="dcterms:W3CDTF">2009-10-15T15:59:53Z</dcterms:created>
  <dcterms:modified xsi:type="dcterms:W3CDTF">2017-09-04T12:30:11Z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