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codeName="EstaPastaDeTrabalho" defaultThemeVersion="124226"/>
  <mc:AlternateContent xmlns:mc="http://schemas.openxmlformats.org/markup-compatibility/2006">
    <mc:Choice Requires="x15">
      <x15ac:absPath xmlns:x15ac="http://schemas.microsoft.com/office/spreadsheetml/2010/11/ac" url="X:\1-Andamento\21018 - Cordeirópolis - Anel Viário\Quantidades\002 - Jd. Eldorado\"/>
    </mc:Choice>
  </mc:AlternateContent>
  <xr:revisionPtr revIDLastSave="0" documentId="13_ncr:1_{C931713B-642E-4947-9C4F-B3D47D0DB2F9}" xr6:coauthVersionLast="47" xr6:coauthVersionMax="47" xr10:uidLastSave="{00000000-0000-0000-0000-000000000000}"/>
  <bookViews>
    <workbookView xWindow="-120" yWindow="-120" windowWidth="29040" windowHeight="15840" tabRatio="905" activeTab="2" xr2:uid="{00000000-000D-0000-FFFF-FFFF00000000}"/>
  </bookViews>
  <sheets>
    <sheet name="CRONOGRAMA" sheetId="22" r:id="rId1"/>
    <sheet name="RESUMO" sheetId="20" r:id="rId2"/>
    <sheet name="Orçamento" sheetId="3" r:id="rId3"/>
    <sheet name="CDHU-186" sheetId="25" r:id="rId4"/>
    <sheet name="TPU DER-SP" sheetId="18" r:id="rId5"/>
    <sheet name="BDI" sheetId="21" r:id="rId6"/>
    <sheet name="TERR" sheetId="6" r:id="rId7"/>
    <sheet name="DREN" sheetId="7" r:id="rId8"/>
    <sheet name="PAV" sheetId="13" r:id="rId9"/>
    <sheet name="SIN_VERT" sheetId="8" r:id="rId10"/>
    <sheet name="SIN_HOR" sheetId="9" r:id="rId11"/>
    <sheet name="DISP_SEG" sheetId="10" state="hidden" r:id="rId12"/>
    <sheet name="OBRAS" sheetId="11" state="hidden" r:id="rId13"/>
    <sheet name="PAISAG" sheetId="12" r:id="rId14"/>
  </sheets>
  <externalReferences>
    <externalReference r:id="rId15"/>
    <externalReference r:id="rId16"/>
  </externalReferences>
  <definedNames>
    <definedName name="_xlnm._FilterDatabase" localSheetId="7" hidden="1">DREN!$B$3:$H$83</definedName>
    <definedName name="_xlnm._FilterDatabase" localSheetId="2" hidden="1">Orçamento!$A$7:$I$94</definedName>
    <definedName name="_xlnm._FilterDatabase" localSheetId="8" hidden="1">PAV!$B$39:$L$156</definedName>
    <definedName name="_xlnm._FilterDatabase" localSheetId="6" hidden="1">TERR!$A$24:$E$56</definedName>
    <definedName name="_xlnm._FilterDatabase" localSheetId="4" hidden="1">'TPU DER-SP'!$A$8:$D$2162</definedName>
    <definedName name="_xlnm.Print_Area" localSheetId="0">CRONOGRAMA!$B$2:$J$38</definedName>
    <definedName name="_xlnm.Print_Area" localSheetId="7">DREN!$A$1:$H$90</definedName>
    <definedName name="_xlnm.Print_Area" localSheetId="2">Orçamento!$A$1:$I$102</definedName>
    <definedName name="_xlnm.Print_Area" localSheetId="13">PAISAG!$B$1:$O$19</definedName>
    <definedName name="_xlnm.Print_Area" localSheetId="8">PAV!$A$1:$O$62</definedName>
    <definedName name="_xlnm.Print_Area" localSheetId="1">RESUMO!$B$3:$H$20</definedName>
    <definedName name="_xlnm.Print_Area" localSheetId="9">SIN_VERT!$A$1:$T$49</definedName>
    <definedName name="Arial" localSheetId="1">#REF!</definedName>
    <definedName name="Arial" localSheetId="4">'TPU DER-SP'!$A$2:$D$2</definedName>
    <definedName name="Arial">#REF!</definedName>
    <definedName name="_xlnm.Database" localSheetId="1">#REF!</definedName>
    <definedName name="_xlnm.Database" localSheetId="4">#REF!</definedName>
    <definedName name="_xlnm.Database">#REF!</definedName>
    <definedName name="BDI">[1]R_GERAL!$B$23</definedName>
    <definedName name="SinalizacaodeObras2" localSheetId="1">#REF!</definedName>
    <definedName name="SinalizacaodeObras2">#REF!</definedName>
    <definedName name="TIPOS" localSheetId="13">#REF!</definedName>
    <definedName name="TIPOS" localSheetId="1">[2]Plan1!$A$2:$A$127</definedName>
    <definedName name="TIPOS" localSheetId="4">#REF!</definedName>
    <definedName name="TIPOS">#REF!</definedName>
    <definedName name="_xlnm.Print_Titles" localSheetId="2">Orçamento!$1:$6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2" i="13" l="1"/>
  <c r="K2" i="13" s="1"/>
  <c r="L2" i="13" s="1"/>
  <c r="M2" i="13" s="1"/>
  <c r="N2" i="13" s="1"/>
  <c r="O2" i="13" s="1"/>
  <c r="P2" i="13" s="1"/>
  <c r="Q2" i="13" s="1"/>
  <c r="R2" i="13" s="1"/>
  <c r="G93" i="3"/>
  <c r="E93" i="3"/>
  <c r="D93" i="3"/>
  <c r="G92" i="3"/>
  <c r="E92" i="3"/>
  <c r="D92" i="3"/>
  <c r="G90" i="3"/>
  <c r="E90" i="3"/>
  <c r="D90" i="3"/>
  <c r="G88" i="3"/>
  <c r="E88" i="3"/>
  <c r="D88" i="3"/>
  <c r="G87" i="3"/>
  <c r="E87" i="3"/>
  <c r="D87" i="3"/>
  <c r="G85" i="3"/>
  <c r="E85" i="3"/>
  <c r="D85" i="3"/>
  <c r="G84" i="3"/>
  <c r="E84" i="3"/>
  <c r="D84" i="3"/>
  <c r="G82" i="3"/>
  <c r="E82" i="3"/>
  <c r="D82" i="3"/>
  <c r="G81" i="3"/>
  <c r="E81" i="3"/>
  <c r="D81" i="3"/>
  <c r="G80" i="3"/>
  <c r="E80" i="3"/>
  <c r="D80" i="3"/>
  <c r="G79" i="3"/>
  <c r="E79" i="3"/>
  <c r="D79" i="3"/>
  <c r="G76" i="3"/>
  <c r="E76" i="3"/>
  <c r="D76" i="3"/>
  <c r="G75" i="3"/>
  <c r="E75" i="3"/>
  <c r="D75" i="3"/>
  <c r="G69" i="3"/>
  <c r="E69" i="3"/>
  <c r="D69" i="3"/>
  <c r="G68" i="3"/>
  <c r="E68" i="3"/>
  <c r="D68" i="3"/>
  <c r="G67" i="3"/>
  <c r="E67" i="3"/>
  <c r="D67" i="3"/>
  <c r="G66" i="3"/>
  <c r="E66" i="3"/>
  <c r="D66" i="3"/>
  <c r="G65" i="3"/>
  <c r="E65" i="3"/>
  <c r="D65" i="3"/>
  <c r="G64" i="3"/>
  <c r="E64" i="3"/>
  <c r="D64" i="3"/>
  <c r="G63" i="3"/>
  <c r="E63" i="3"/>
  <c r="D63" i="3"/>
  <c r="G60" i="3"/>
  <c r="E60" i="3"/>
  <c r="D60" i="3"/>
  <c r="G59" i="3"/>
  <c r="E59" i="3"/>
  <c r="D59" i="3"/>
  <c r="G57" i="3"/>
  <c r="E57" i="3"/>
  <c r="D57" i="3"/>
  <c r="G56" i="3"/>
  <c r="E56" i="3"/>
  <c r="D56" i="3"/>
  <c r="G55" i="3"/>
  <c r="E55" i="3"/>
  <c r="D55" i="3"/>
  <c r="G49" i="3"/>
  <c r="E49" i="3"/>
  <c r="D49" i="3"/>
  <c r="G47" i="3"/>
  <c r="E47" i="3"/>
  <c r="D47" i="3"/>
  <c r="G46" i="3"/>
  <c r="E46" i="3"/>
  <c r="D46" i="3"/>
  <c r="G45" i="3"/>
  <c r="E45" i="3"/>
  <c r="D45" i="3"/>
  <c r="G44" i="3"/>
  <c r="E44" i="3"/>
  <c r="D44" i="3"/>
  <c r="G43" i="3"/>
  <c r="E43" i="3"/>
  <c r="D43" i="3"/>
  <c r="G39" i="3"/>
  <c r="E39" i="3"/>
  <c r="D39" i="3"/>
  <c r="G37" i="3"/>
  <c r="E37" i="3"/>
  <c r="D37" i="3"/>
  <c r="G36" i="3"/>
  <c r="E36" i="3"/>
  <c r="D36" i="3"/>
  <c r="G30" i="3"/>
  <c r="E30" i="3"/>
  <c r="D30" i="3"/>
  <c r="G29" i="3"/>
  <c r="E29" i="3"/>
  <c r="D29" i="3"/>
  <c r="G27" i="3"/>
  <c r="E27" i="3"/>
  <c r="D27" i="3"/>
  <c r="G25" i="3"/>
  <c r="E25" i="3"/>
  <c r="D25" i="3"/>
  <c r="G24" i="3"/>
  <c r="E24" i="3"/>
  <c r="D24" i="3"/>
  <c r="G23" i="3"/>
  <c r="E23" i="3"/>
  <c r="D23" i="3"/>
  <c r="G22" i="3"/>
  <c r="E22" i="3"/>
  <c r="D22" i="3"/>
  <c r="G21" i="3"/>
  <c r="E21" i="3"/>
  <c r="D21" i="3"/>
  <c r="G18" i="3"/>
  <c r="E18" i="3"/>
  <c r="D18" i="3"/>
  <c r="G17" i="3"/>
  <c r="E17" i="3"/>
  <c r="D17" i="3"/>
  <c r="G16" i="3"/>
  <c r="E16" i="3"/>
  <c r="D16" i="3"/>
  <c r="G15" i="3"/>
  <c r="E15" i="3"/>
  <c r="D15" i="3"/>
  <c r="G14" i="3"/>
  <c r="E14" i="3"/>
  <c r="D14" i="3"/>
  <c r="G13" i="3"/>
  <c r="E13" i="3"/>
  <c r="D13" i="3"/>
  <c r="G11" i="3"/>
  <c r="E11" i="3"/>
  <c r="D11" i="3"/>
  <c r="G10" i="3"/>
  <c r="E10" i="3"/>
  <c r="D10" i="3"/>
  <c r="G9" i="3"/>
  <c r="E9" i="3"/>
  <c r="D9" i="3"/>
  <c r="G8" i="3"/>
  <c r="E8" i="3"/>
  <c r="D8" i="3"/>
  <c r="G50" i="3" l="1"/>
  <c r="E50" i="3"/>
  <c r="D50" i="3"/>
  <c r="A36" i="3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A49" i="3" s="1"/>
  <c r="A50" i="3" s="1"/>
  <c r="G54" i="3"/>
  <c r="E54" i="3"/>
  <c r="G53" i="3"/>
  <c r="E53" i="3"/>
  <c r="G52" i="3"/>
  <c r="E52" i="3"/>
  <c r="D54" i="3"/>
  <c r="D53" i="3"/>
  <c r="D52" i="3"/>
  <c r="A52" i="3"/>
  <c r="A53" i="3" s="1"/>
  <c r="A54" i="3" s="1"/>
  <c r="A55" i="3" s="1"/>
  <c r="A56" i="3" s="1"/>
  <c r="A57" i="3" s="1"/>
  <c r="A58" i="3" s="1"/>
  <c r="A59" i="3" s="1"/>
  <c r="A60" i="3" s="1"/>
  <c r="J6" i="22" l="1"/>
  <c r="A75" i="3"/>
  <c r="A76" i="3" s="1"/>
  <c r="A63" i="3"/>
  <c r="A64" i="3" s="1"/>
  <c r="A65" i="3" s="1"/>
  <c r="A66" i="3" s="1"/>
  <c r="A67" i="3" s="1"/>
  <c r="A68" i="3" s="1"/>
  <c r="A69" i="3" s="1"/>
  <c r="G40" i="7"/>
  <c r="A71" i="3" l="1"/>
  <c r="A72" i="3" s="1"/>
  <c r="A73" i="3" s="1"/>
  <c r="Q12" i="13"/>
  <c r="P12" i="13"/>
  <c r="I15" i="13" l="1" a="1"/>
  <c r="I15" i="13" s="1"/>
  <c r="G31" i="3"/>
  <c r="D73" i="3"/>
  <c r="C28" i="6" l="1"/>
  <c r="C35" i="6"/>
  <c r="M5" i="6"/>
  <c r="J26" i="22"/>
  <c r="J24" i="22"/>
  <c r="J22" i="22"/>
  <c r="J20" i="22"/>
  <c r="J18" i="22"/>
  <c r="F4" i="18" l="1"/>
  <c r="E24" i="9" l="1"/>
  <c r="F59" i="3"/>
  <c r="F55" i="3"/>
  <c r="F46" i="3"/>
  <c r="E42" i="3"/>
  <c r="E41" i="3"/>
  <c r="E40" i="3"/>
  <c r="E38" i="3"/>
  <c r="E26" i="3"/>
  <c r="G42" i="3" l="1"/>
  <c r="D42" i="3"/>
  <c r="G41" i="3"/>
  <c r="D41" i="3"/>
  <c r="F64" i="7"/>
  <c r="G64" i="7" s="1"/>
  <c r="F42" i="3" s="1"/>
  <c r="F63" i="7"/>
  <c r="G63" i="7" s="1"/>
  <c r="F41" i="3" s="1"/>
  <c r="F62" i="7"/>
  <c r="G62" i="7" s="1"/>
  <c r="F81" i="7"/>
  <c r="G7" i="7" l="1"/>
  <c r="G39" i="7"/>
  <c r="F31" i="3"/>
  <c r="F48" i="3" l="1"/>
  <c r="J20" i="3"/>
  <c r="J19" i="3"/>
  <c r="J12" i="3"/>
  <c r="J61" i="3"/>
  <c r="J62" i="3"/>
  <c r="J70" i="3"/>
  <c r="J74" i="3"/>
  <c r="J77" i="3"/>
  <c r="J78" i="3"/>
  <c r="J83" i="3"/>
  <c r="J86" i="3"/>
  <c r="J89" i="3"/>
  <c r="J91" i="3"/>
  <c r="J35" i="3"/>
  <c r="J51" i="3"/>
  <c r="E73" i="3" l="1"/>
  <c r="D38" i="3"/>
  <c r="E31" i="3"/>
  <c r="D31" i="3"/>
  <c r="F562" i="18"/>
  <c r="G562" i="18" s="1"/>
  <c r="D9" i="22"/>
  <c r="J29" i="22"/>
  <c r="J16" i="22"/>
  <c r="G15" i="22"/>
  <c r="G13" i="22" s="1"/>
  <c r="I15" i="22" l="1"/>
  <c r="I13" i="22" s="1"/>
  <c r="F79" i="3" l="1"/>
  <c r="F80" i="3"/>
  <c r="E25" i="9"/>
  <c r="G42" i="9"/>
  <c r="G40" i="9"/>
  <c r="L32" i="13" l="1"/>
  <c r="F34" i="3" l="1"/>
  <c r="F33" i="3"/>
  <c r="F32" i="3"/>
  <c r="F30" i="3"/>
  <c r="F29" i="3"/>
  <c r="F28" i="3"/>
  <c r="F27" i="3"/>
  <c r="F24" i="3"/>
  <c r="F21" i="3"/>
  <c r="D40" i="3"/>
  <c r="D26" i="3"/>
  <c r="F25" i="3" l="1"/>
  <c r="F26" i="3"/>
  <c r="G4" i="18"/>
  <c r="G58" i="3" l="1"/>
  <c r="G73" i="3"/>
  <c r="G48" i="3"/>
  <c r="G40" i="3"/>
  <c r="G34" i="3"/>
  <c r="G72" i="3"/>
  <c r="G33" i="3"/>
  <c r="G71" i="3"/>
  <c r="G32" i="3"/>
  <c r="G38" i="3"/>
  <c r="G26" i="3"/>
  <c r="G28" i="3"/>
  <c r="F58" i="3"/>
  <c r="E58" i="3" l="1"/>
  <c r="H6" i="3"/>
  <c r="B10" i="21"/>
  <c r="J49" i="8"/>
  <c r="J48" i="8"/>
  <c r="J47" i="8"/>
  <c r="J46" i="8" s="1"/>
  <c r="F90" i="3" s="1"/>
  <c r="H50" i="3" l="1"/>
  <c r="H93" i="3"/>
  <c r="H52" i="3"/>
  <c r="H54" i="3"/>
  <c r="H53" i="3"/>
  <c r="H66" i="3"/>
  <c r="H41" i="3"/>
  <c r="I41" i="3" s="1"/>
  <c r="H42" i="3"/>
  <c r="I42" i="3" s="1"/>
  <c r="H90" i="3"/>
  <c r="I90" i="3" s="1"/>
  <c r="I89" i="3" s="1"/>
  <c r="H26" i="3"/>
  <c r="H8" i="3"/>
  <c r="H10" i="3"/>
  <c r="H28" i="3"/>
  <c r="H9" i="3"/>
  <c r="H11" i="3"/>
  <c r="I11" i="3" s="1"/>
  <c r="H40" i="3"/>
  <c r="H72" i="3" l="1"/>
  <c r="H71" i="3"/>
  <c r="H58" i="3"/>
  <c r="H48" i="3"/>
  <c r="H34" i="3"/>
  <c r="H33" i="3"/>
  <c r="H32" i="3"/>
  <c r="E48" i="3" l="1"/>
  <c r="F43" i="3"/>
  <c r="F37" i="3"/>
  <c r="D48" i="3"/>
  <c r="H49" i="3"/>
  <c r="H47" i="3"/>
  <c r="F36" i="3"/>
  <c r="E28" i="3"/>
  <c r="E34" i="3"/>
  <c r="E33" i="3"/>
  <c r="E32" i="3"/>
  <c r="D34" i="3"/>
  <c r="D33" i="3"/>
  <c r="D32" i="3"/>
  <c r="D28" i="3"/>
  <c r="D58" i="3"/>
  <c r="H30" i="3"/>
  <c r="H29" i="3"/>
  <c r="H27" i="3"/>
  <c r="G82" i="7"/>
  <c r="F80" i="7"/>
  <c r="G80" i="7" s="1"/>
  <c r="G79" i="7"/>
  <c r="G81" i="7"/>
  <c r="F47" i="3" s="1"/>
  <c r="F78" i="7"/>
  <c r="G78" i="7" s="1"/>
  <c r="F67" i="7"/>
  <c r="G72" i="7"/>
  <c r="R72" i="7"/>
  <c r="F66" i="7"/>
  <c r="G66" i="7" s="1"/>
  <c r="R66" i="7"/>
  <c r="F61" i="7"/>
  <c r="G61" i="7" s="1"/>
  <c r="F39" i="3" s="1"/>
  <c r="G77" i="7"/>
  <c r="G71" i="7"/>
  <c r="F44" i="3" s="1"/>
  <c r="G51" i="7"/>
  <c r="G50" i="7"/>
  <c r="G65" i="7" l="1"/>
  <c r="F50" i="3" s="1"/>
  <c r="I50" i="3" s="1"/>
  <c r="G58" i="7"/>
  <c r="F45" i="3"/>
  <c r="I47" i="3"/>
  <c r="F40" i="3"/>
  <c r="I40" i="3" s="1"/>
  <c r="G67" i="7"/>
  <c r="F38" i="3" s="1"/>
  <c r="H31" i="3"/>
  <c r="I31" i="3" s="1"/>
  <c r="I29" i="3"/>
  <c r="I30" i="3"/>
  <c r="I34" i="3"/>
  <c r="I48" i="3"/>
  <c r="I27" i="3"/>
  <c r="I28" i="3"/>
  <c r="I58" i="3"/>
  <c r="I32" i="3"/>
  <c r="I33" i="3"/>
  <c r="G52" i="7"/>
  <c r="G75" i="7" s="1"/>
  <c r="G76" i="7"/>
  <c r="G68" i="7" l="1"/>
  <c r="G69" i="7" s="1"/>
  <c r="F54" i="3" s="1"/>
  <c r="I54" i="3" s="1"/>
  <c r="F57" i="3"/>
  <c r="G87" i="7"/>
  <c r="F53" i="3"/>
  <c r="I53" i="3" s="1"/>
  <c r="F52" i="3"/>
  <c r="I52" i="3" s="1"/>
  <c r="G86" i="7"/>
  <c r="G88" i="7" s="1"/>
  <c r="F56" i="3"/>
  <c r="I26" i="3"/>
  <c r="E72" i="3" l="1"/>
  <c r="H73" i="3"/>
  <c r="E71" i="3"/>
  <c r="D72" i="3"/>
  <c r="D71" i="3"/>
  <c r="F75" i="3" l="1"/>
  <c r="F76" i="3" l="1"/>
  <c r="G45" i="7"/>
  <c r="G46" i="7" s="1"/>
  <c r="F60" i="3"/>
  <c r="G6" i="7"/>
  <c r="F23" i="3" s="1"/>
  <c r="F22" i="3"/>
  <c r="F49" i="3" l="1"/>
  <c r="I30" i="7" s="1"/>
  <c r="J5" i="7"/>
  <c r="J83" i="7"/>
  <c r="F10" i="3"/>
  <c r="G89" i="7"/>
  <c r="G90" i="7" s="1"/>
  <c r="I49" i="3" l="1"/>
  <c r="F92" i="3" l="1"/>
  <c r="K10" i="12"/>
  <c r="H51" i="9"/>
  <c r="H50" i="9"/>
  <c r="H49" i="9"/>
  <c r="H48" i="9"/>
  <c r="H46" i="9"/>
  <c r="H45" i="9"/>
  <c r="H44" i="9"/>
  <c r="H35" i="9"/>
  <c r="H37" i="9"/>
  <c r="H38" i="9"/>
  <c r="H34" i="9"/>
  <c r="H39" i="9"/>
  <c r="H36" i="9"/>
  <c r="H52" i="9"/>
  <c r="H53" i="9"/>
  <c r="H54" i="9"/>
  <c r="H14" i="9"/>
  <c r="K44" i="8"/>
  <c r="F88" i="3"/>
  <c r="K42" i="8"/>
  <c r="K41" i="8"/>
  <c r="K40" i="8"/>
  <c r="F87" i="3"/>
  <c r="K36" i="8"/>
  <c r="K35" i="8"/>
  <c r="K34" i="8"/>
  <c r="K33" i="8"/>
  <c r="K32" i="8"/>
  <c r="K30" i="8"/>
  <c r="J43" i="8"/>
  <c r="J38" i="8"/>
  <c r="M50" i="13"/>
  <c r="M49" i="13"/>
  <c r="M46" i="13"/>
  <c r="M41" i="13"/>
  <c r="M42" i="13"/>
  <c r="M51" i="13"/>
  <c r="M53" i="13"/>
  <c r="M54" i="13"/>
  <c r="M55" i="13"/>
  <c r="M56" i="13"/>
  <c r="J12" i="13"/>
  <c r="I12" i="13"/>
  <c r="G14" i="13"/>
  <c r="F26" i="6"/>
  <c r="F31" i="6"/>
  <c r="F33" i="6"/>
  <c r="F34" i="6"/>
  <c r="F36" i="6"/>
  <c r="F37" i="6"/>
  <c r="F38" i="6"/>
  <c r="F39" i="6"/>
  <c r="F42" i="6"/>
  <c r="F43" i="6"/>
  <c r="F44" i="6"/>
  <c r="F46" i="6"/>
  <c r="I14" i="13" l="1" a="1"/>
  <c r="I14" i="13" s="1"/>
  <c r="K11" i="12"/>
  <c r="L10" i="12"/>
  <c r="H41" i="9"/>
  <c r="H40" i="9"/>
  <c r="K43" i="8"/>
  <c r="K38" i="8"/>
  <c r="F93" i="3" l="1"/>
  <c r="I93" i="3" s="1"/>
  <c r="H17" i="3"/>
  <c r="H18" i="3"/>
  <c r="H13" i="3"/>
  <c r="H14" i="3"/>
  <c r="H55" i="3"/>
  <c r="H56" i="3"/>
  <c r="H15" i="3"/>
  <c r="H57" i="3"/>
  <c r="H16" i="3"/>
  <c r="H59" i="3"/>
  <c r="H60" i="3"/>
  <c r="H38" i="3"/>
  <c r="H45" i="3"/>
  <c r="H39" i="3"/>
  <c r="H46" i="3"/>
  <c r="H75" i="3"/>
  <c r="H76" i="3"/>
  <c r="H44" i="3"/>
  <c r="H92" i="3"/>
  <c r="H37" i="3"/>
  <c r="H25" i="3"/>
  <c r="H24" i="3"/>
  <c r="H63" i="3"/>
  <c r="H69" i="3"/>
  <c r="H65" i="3"/>
  <c r="H64" i="3"/>
  <c r="H67" i="3"/>
  <c r="H68" i="3"/>
  <c r="H23" i="3"/>
  <c r="H79" i="3"/>
  <c r="H80" i="3"/>
  <c r="H81" i="3"/>
  <c r="H84" i="3"/>
  <c r="H85" i="3"/>
  <c r="H87" i="3"/>
  <c r="H88" i="3"/>
  <c r="H82" i="3"/>
  <c r="A6" i="10"/>
  <c r="L11" i="12" l="1"/>
  <c r="I75" i="7"/>
  <c r="H43" i="3"/>
  <c r="I43" i="3" s="1"/>
  <c r="I63" i="7"/>
  <c r="I64" i="7"/>
  <c r="H36" i="3"/>
  <c r="I36" i="3" s="1"/>
  <c r="I37" i="7"/>
  <c r="I59" i="7"/>
  <c r="I82" i="7"/>
  <c r="I33" i="7"/>
  <c r="I60" i="7"/>
  <c r="I40" i="7"/>
  <c r="I66" i="7"/>
  <c r="I34" i="7"/>
  <c r="I32" i="7"/>
  <c r="I31" i="7"/>
  <c r="I81" i="7"/>
  <c r="I61" i="7"/>
  <c r="I43" i="7"/>
  <c r="I41" i="7"/>
  <c r="I79" i="7"/>
  <c r="I28" i="7"/>
  <c r="I77" i="7"/>
  <c r="I83" i="7"/>
  <c r="I38" i="7"/>
  <c r="I42" i="7"/>
  <c r="I62" i="7"/>
  <c r="I78" i="7"/>
  <c r="I72" i="7"/>
  <c r="I29" i="7"/>
  <c r="I36" i="7"/>
  <c r="I80" i="7"/>
  <c r="I39" i="7"/>
  <c r="I67" i="7"/>
  <c r="I76" i="7"/>
  <c r="I58" i="7"/>
  <c r="I46" i="7"/>
  <c r="H21" i="3"/>
  <c r="I24" i="7"/>
  <c r="I11" i="7"/>
  <c r="I21" i="7"/>
  <c r="I19" i="7"/>
  <c r="I5" i="7"/>
  <c r="I7" i="7"/>
  <c r="I14" i="7"/>
  <c r="I13" i="7"/>
  <c r="I16" i="7"/>
  <c r="I12" i="7"/>
  <c r="I10" i="7"/>
  <c r="I17" i="7"/>
  <c r="I15" i="7"/>
  <c r="I18" i="7"/>
  <c r="I22" i="7"/>
  <c r="I6" i="7"/>
  <c r="I20" i="7"/>
  <c r="I9" i="7"/>
  <c r="I23" i="7"/>
  <c r="H22" i="3"/>
  <c r="I44" i="3"/>
  <c r="I39" i="3"/>
  <c r="I23" i="3"/>
  <c r="I59" i="3"/>
  <c r="I24" i="3"/>
  <c r="I76" i="3"/>
  <c r="I45" i="3"/>
  <c r="I57" i="3"/>
  <c r="I88" i="3"/>
  <c r="I25" i="3"/>
  <c r="I75" i="3"/>
  <c r="I87" i="3"/>
  <c r="I37" i="3"/>
  <c r="I38" i="3"/>
  <c r="I56" i="3"/>
  <c r="I46" i="3"/>
  <c r="I60" i="3"/>
  <c r="I55" i="3"/>
  <c r="T8" i="8"/>
  <c r="T9" i="8"/>
  <c r="T10" i="8"/>
  <c r="T11" i="8"/>
  <c r="T12" i="8"/>
  <c r="T13" i="8"/>
  <c r="T7" i="8"/>
  <c r="I35" i="3" l="1"/>
  <c r="I51" i="3"/>
  <c r="I86" i="3"/>
  <c r="I74" i="3"/>
  <c r="I21" i="3"/>
  <c r="I22" i="3"/>
  <c r="I92" i="3"/>
  <c r="I79" i="3"/>
  <c r="T14" i="8"/>
  <c r="D5" i="10"/>
  <c r="I20" i="3" l="1"/>
  <c r="I19" i="3"/>
  <c r="H12" i="20" s="1"/>
  <c r="F21" i="22" s="1"/>
  <c r="I5" i="6"/>
  <c r="H21" i="22" l="1"/>
  <c r="J21" i="22" s="1"/>
  <c r="E25" i="11"/>
  <c r="J72" i="11" s="1"/>
  <c r="E17" i="11"/>
  <c r="G17" i="11" s="1"/>
  <c r="O17" i="11"/>
  <c r="Q17" i="11"/>
  <c r="V17" i="11"/>
  <c r="E15" i="9"/>
  <c r="E16" i="9"/>
  <c r="AD13" i="8"/>
  <c r="K72" i="11" l="1"/>
  <c r="K70" i="11"/>
  <c r="X17" i="11"/>
  <c r="S17" i="11"/>
  <c r="I17" i="11"/>
  <c r="Y19" i="13"/>
  <c r="X19" i="13"/>
  <c r="Y17" i="13"/>
  <c r="L45" i="13"/>
  <c r="F64" i="3" l="1"/>
  <c r="E27" i="11"/>
  <c r="E15" i="11" l="1"/>
  <c r="G15" i="11" s="1"/>
  <c r="V9" i="11"/>
  <c r="V10" i="11"/>
  <c r="V11" i="11"/>
  <c r="V12" i="11"/>
  <c r="V13" i="11"/>
  <c r="V15" i="11"/>
  <c r="V16" i="11"/>
  <c r="V18" i="11"/>
  <c r="V19" i="11"/>
  <c r="Q14" i="11"/>
  <c r="Q15" i="11"/>
  <c r="Q16" i="11"/>
  <c r="Q18" i="11"/>
  <c r="Q19" i="11"/>
  <c r="O14" i="11"/>
  <c r="O15" i="11"/>
  <c r="O16" i="11"/>
  <c r="O18" i="11"/>
  <c r="E16" i="11"/>
  <c r="I16" i="11" s="1"/>
  <c r="Q13" i="11"/>
  <c r="E13" i="11"/>
  <c r="M13" i="11" s="1"/>
  <c r="O13" i="11"/>
  <c r="S16" i="11" l="1"/>
  <c r="S13" i="11"/>
  <c r="X16" i="11"/>
  <c r="I13" i="11"/>
  <c r="X18" i="11"/>
  <c r="S18" i="11"/>
  <c r="S14" i="11"/>
  <c r="S15" i="11"/>
  <c r="X13" i="11"/>
  <c r="G16" i="11"/>
  <c r="X15" i="11"/>
  <c r="K16" i="11"/>
  <c r="M16" i="11"/>
  <c r="G13" i="11"/>
  <c r="Z9" i="11"/>
  <c r="Q9" i="11"/>
  <c r="U9" i="11" s="1"/>
  <c r="O9" i="11"/>
  <c r="X9" i="11" s="1"/>
  <c r="E9" i="11"/>
  <c r="H16" i="9"/>
  <c r="E14" i="9"/>
  <c r="E5" i="9"/>
  <c r="S9" i="11" l="1"/>
  <c r="G9" i="11"/>
  <c r="K9" i="11"/>
  <c r="M9" i="11"/>
  <c r="R9" i="11"/>
  <c r="I9" i="11"/>
  <c r="T9" i="11"/>
  <c r="W9" i="11"/>
  <c r="Y9" i="11"/>
  <c r="AB12" i="8" l="1"/>
  <c r="AB8" i="8"/>
  <c r="AB9" i="8"/>
  <c r="AB10" i="8"/>
  <c r="AB11" i="8"/>
  <c r="AB13" i="8"/>
  <c r="W8" i="8"/>
  <c r="W9" i="8"/>
  <c r="W10" i="8"/>
  <c r="W11" i="8"/>
  <c r="W12" i="8"/>
  <c r="W13" i="8"/>
  <c r="S13" i="8"/>
  <c r="K13" i="8"/>
  <c r="I13" i="8" l="1"/>
  <c r="G13" i="8"/>
  <c r="Q13" i="8"/>
  <c r="L6" i="6" l="1"/>
  <c r="M6" i="6"/>
  <c r="Q10" i="11" l="1"/>
  <c r="Q11" i="11"/>
  <c r="Q12" i="11"/>
  <c r="O11" i="11"/>
  <c r="X11" i="11" s="1"/>
  <c r="O12" i="11"/>
  <c r="X12" i="11" s="1"/>
  <c r="O19" i="11"/>
  <c r="X19" i="11" s="1"/>
  <c r="E26" i="11"/>
  <c r="J73" i="11" s="1"/>
  <c r="E28" i="11"/>
  <c r="J71" i="11" s="1"/>
  <c r="E11" i="11"/>
  <c r="I11" i="11" s="1"/>
  <c r="E12" i="11"/>
  <c r="I12" i="11" s="1"/>
  <c r="H15" i="9"/>
  <c r="H13" i="9"/>
  <c r="H24" i="9" s="1"/>
  <c r="G47" i="9" s="1"/>
  <c r="E13" i="9"/>
  <c r="G43" i="9" s="1"/>
  <c r="F82" i="3" l="1"/>
  <c r="I82" i="3" s="1"/>
  <c r="F81" i="3"/>
  <c r="I81" i="3" s="1"/>
  <c r="K71" i="11"/>
  <c r="K73" i="11"/>
  <c r="G11" i="11"/>
  <c r="M11" i="11"/>
  <c r="K11" i="11"/>
  <c r="S19" i="11"/>
  <c r="S12" i="11"/>
  <c r="G12" i="11"/>
  <c r="K12" i="11"/>
  <c r="M12" i="11"/>
  <c r="S11" i="11"/>
  <c r="K32" i="13"/>
  <c r="I32" i="13"/>
  <c r="M31" i="13"/>
  <c r="M32" i="13" s="1"/>
  <c r="I20" i="13" a="1"/>
  <c r="I20" i="13" s="1"/>
  <c r="I19" i="13" a="1"/>
  <c r="I19" i="13" s="1"/>
  <c r="I18" i="13" a="1"/>
  <c r="I18" i="13" s="1"/>
  <c r="Y16" i="13"/>
  <c r="X16" i="13"/>
  <c r="I16" i="13" a="1"/>
  <c r="I16" i="13" s="1"/>
  <c r="M12" i="13"/>
  <c r="L12" i="13"/>
  <c r="K12" i="13"/>
  <c r="J15" i="13" l="1" a="1"/>
  <c r="J15" i="13" s="1"/>
  <c r="H47" i="9"/>
  <c r="H43" i="9"/>
  <c r="K36" i="13"/>
  <c r="L58" i="13" s="1"/>
  <c r="I36" i="13"/>
  <c r="L59" i="13" s="1"/>
  <c r="K20" i="13" a="1"/>
  <c r="K20" i="13" s="1"/>
  <c r="L20" i="13" a="1"/>
  <c r="L20" i="13" s="1"/>
  <c r="J18" i="13" a="1"/>
  <c r="J18" i="13" s="1"/>
  <c r="J14" i="13" a="1"/>
  <c r="J14" i="13" s="1"/>
  <c r="L44" i="13" s="1"/>
  <c r="K16" i="13" a="1"/>
  <c r="K16" i="13" s="1"/>
  <c r="J19" i="13" a="1"/>
  <c r="J19" i="13" s="1"/>
  <c r="J17" i="13" a="1"/>
  <c r="J17" i="13" s="1"/>
  <c r="K17" i="13" a="1"/>
  <c r="K17" i="13" s="1"/>
  <c r="X17" i="13"/>
  <c r="X24" i="13" s="1"/>
  <c r="I17" i="13" a="1"/>
  <c r="I17" i="13" s="1"/>
  <c r="Y24" i="13"/>
  <c r="G24" i="13"/>
  <c r="K18" i="13" a="1"/>
  <c r="K18" i="13" s="1"/>
  <c r="J16" i="13" a="1"/>
  <c r="J16" i="13" s="1"/>
  <c r="K19" i="13" a="1"/>
  <c r="K19" i="13" s="1"/>
  <c r="L14" i="13" l="1" a="1"/>
  <c r="L14" i="13" s="1"/>
  <c r="L48" i="13" s="1"/>
  <c r="L15" i="13" a="1"/>
  <c r="L15" i="13" s="1"/>
  <c r="K14" i="13" a="1"/>
  <c r="K14" i="13" s="1"/>
  <c r="L47" i="13" s="1"/>
  <c r="K15" i="13" a="1"/>
  <c r="K15" i="13" s="1"/>
  <c r="F72" i="3"/>
  <c r="I72" i="3" s="1"/>
  <c r="F71" i="3"/>
  <c r="I71" i="3" s="1"/>
  <c r="L19" i="13" a="1"/>
  <c r="L19" i="13" s="1"/>
  <c r="L18" i="13" a="1"/>
  <c r="L18" i="13" s="1"/>
  <c r="L16" i="13" a="1"/>
  <c r="L16" i="13" s="1"/>
  <c r="L17" i="13" a="1"/>
  <c r="L17" i="13" s="1"/>
  <c r="L36" i="13"/>
  <c r="L60" i="13" s="1"/>
  <c r="F73" i="3" s="1"/>
  <c r="M60" i="13" s="1"/>
  <c r="I24" i="13"/>
  <c r="J24" i="13"/>
  <c r="M20" i="13" a="1"/>
  <c r="M20" i="13" s="1"/>
  <c r="M19" i="13" a="1"/>
  <c r="M19" i="13" s="1"/>
  <c r="M18" i="13" a="1"/>
  <c r="M18" i="13" s="1"/>
  <c r="M17" i="13" a="1"/>
  <c r="M17" i="13" s="1"/>
  <c r="M16" i="13" a="1"/>
  <c r="M16" i="13" s="1"/>
  <c r="L153" i="13"/>
  <c r="K24" i="13" l="1"/>
  <c r="M14" i="13" a="1"/>
  <c r="M14" i="13" s="1"/>
  <c r="L52" i="13" s="1"/>
  <c r="M15" i="13" a="1"/>
  <c r="M15" i="13" s="1"/>
  <c r="N14" i="13" a="1"/>
  <c r="N14" i="13" s="1"/>
  <c r="N15" i="13" a="1"/>
  <c r="N15" i="13" s="1"/>
  <c r="F67" i="3"/>
  <c r="I67" i="3" s="1"/>
  <c r="I64" i="3"/>
  <c r="M58" i="13"/>
  <c r="F65" i="3"/>
  <c r="M44" i="13" s="1"/>
  <c r="M59" i="13"/>
  <c r="I73" i="3"/>
  <c r="L24" i="13"/>
  <c r="N18" i="13" a="1"/>
  <c r="N18" i="13" s="1"/>
  <c r="N17" i="13" a="1"/>
  <c r="N17" i="13" s="1"/>
  <c r="N16" i="13" a="1"/>
  <c r="N16" i="13" s="1"/>
  <c r="N20" i="13" a="1"/>
  <c r="N20" i="13" s="1"/>
  <c r="N19" i="13" a="1"/>
  <c r="N19" i="13" s="1"/>
  <c r="M24" i="13" l="1"/>
  <c r="I65" i="3"/>
  <c r="O14" i="13" a="1"/>
  <c r="O14" i="13" s="1"/>
  <c r="L40" i="13" s="1"/>
  <c r="O15" i="13" a="1"/>
  <c r="O15" i="13" s="1"/>
  <c r="M45" i="13"/>
  <c r="F69" i="3"/>
  <c r="I69" i="3" s="1"/>
  <c r="F68" i="3"/>
  <c r="I68" i="3" s="1"/>
  <c r="I70" i="3"/>
  <c r="M47" i="13"/>
  <c r="N24" i="13"/>
  <c r="O20" i="13" a="1"/>
  <c r="O20" i="13" s="1"/>
  <c r="O19" i="13" a="1"/>
  <c r="O19" i="13" s="1"/>
  <c r="O17" i="13" a="1"/>
  <c r="O17" i="13" s="1"/>
  <c r="O18" i="13" a="1"/>
  <c r="O18" i="13" s="1"/>
  <c r="O16" i="13" a="1"/>
  <c r="O16" i="13" s="1"/>
  <c r="P15" i="13" a="1"/>
  <c r="P15" i="13" s="1"/>
  <c r="P24" i="13" s="1"/>
  <c r="L87" i="13" l="1"/>
  <c r="L43" i="13"/>
  <c r="F66" i="3" s="1"/>
  <c r="M48" i="13"/>
  <c r="M52" i="13"/>
  <c r="Q18" i="13" a="1"/>
  <c r="Q18" i="13" s="1"/>
  <c r="Q23" i="13" a="1"/>
  <c r="Q23" i="13" s="1"/>
  <c r="Q21" i="13" a="1"/>
  <c r="Q21" i="13" s="1"/>
  <c r="Q17" i="13" a="1"/>
  <c r="Q17" i="13" s="1"/>
  <c r="Q16" i="13" a="1"/>
  <c r="Q16" i="13" s="1"/>
  <c r="Q22" i="13" a="1"/>
  <c r="Q22" i="13" s="1"/>
  <c r="Q20" i="13" a="1"/>
  <c r="Q20" i="13" s="1"/>
  <c r="Q15" i="13" a="1"/>
  <c r="Q15" i="13" s="1"/>
  <c r="O24" i="13"/>
  <c r="V14" i="11"/>
  <c r="X14" i="11" s="1"/>
  <c r="V8" i="11"/>
  <c r="O10" i="11"/>
  <c r="E24" i="11"/>
  <c r="J74" i="11" s="1"/>
  <c r="E19" i="11"/>
  <c r="E18" i="11"/>
  <c r="I16" i="8"/>
  <c r="I66" i="3" l="1"/>
  <c r="M43" i="13"/>
  <c r="M57" i="13"/>
  <c r="F63" i="3"/>
  <c r="R18" i="13" a="1"/>
  <c r="R18" i="13" s="1"/>
  <c r="K74" i="11"/>
  <c r="G18" i="11"/>
  <c r="I18" i="11"/>
  <c r="S10" i="11"/>
  <c r="X10" i="11"/>
  <c r="G19" i="11"/>
  <c r="I19" i="11"/>
  <c r="M18" i="11"/>
  <c r="K18" i="11"/>
  <c r="M19" i="11"/>
  <c r="K19" i="11"/>
  <c r="R22" i="13" a="1"/>
  <c r="R22" i="13" s="1"/>
  <c r="R20" i="13" a="1"/>
  <c r="R20" i="13" s="1"/>
  <c r="R16" i="13" a="1"/>
  <c r="R16" i="13" s="1"/>
  <c r="R23" i="13" a="1"/>
  <c r="R23" i="13" s="1"/>
  <c r="R21" i="13" a="1"/>
  <c r="R21" i="13" s="1"/>
  <c r="R17" i="13" a="1"/>
  <c r="R17" i="13" s="1"/>
  <c r="Q24" i="13"/>
  <c r="S8" i="8"/>
  <c r="S9" i="8"/>
  <c r="S10" i="8"/>
  <c r="S11" i="8"/>
  <c r="S12" i="8"/>
  <c r="H14" i="8"/>
  <c r="I63" i="3" l="1"/>
  <c r="L134" i="13"/>
  <c r="M40" i="13"/>
  <c r="S18" i="13" a="1"/>
  <c r="S18" i="13" s="1"/>
  <c r="Q8" i="8"/>
  <c r="R24" i="13"/>
  <c r="S23" i="13" a="1"/>
  <c r="S23" i="13" s="1"/>
  <c r="S21" i="13" a="1"/>
  <c r="S21" i="13" s="1"/>
  <c r="S17" i="13" a="1"/>
  <c r="S17" i="13" s="1"/>
  <c r="S16" i="13" a="1"/>
  <c r="S16" i="13" s="1"/>
  <c r="S22" i="13" a="1"/>
  <c r="S22" i="13" s="1"/>
  <c r="S20" i="13" a="1"/>
  <c r="S20" i="13" s="1"/>
  <c r="Q11" i="8"/>
  <c r="Q12" i="8"/>
  <c r="Q10" i="8"/>
  <c r="Q9" i="8"/>
  <c r="I62" i="3" l="1"/>
  <c r="I61" i="3"/>
  <c r="H14" i="20" s="1"/>
  <c r="F23" i="22" s="1"/>
  <c r="H23" i="22" s="1"/>
  <c r="J23" i="22" s="1"/>
  <c r="S24" i="13"/>
  <c r="N39" i="13" l="1"/>
  <c r="U14" i="11"/>
  <c r="O8" i="11"/>
  <c r="E10" i="11"/>
  <c r="I10" i="11" s="1"/>
  <c r="E14" i="11"/>
  <c r="G14" i="11" s="1"/>
  <c r="E8" i="11"/>
  <c r="H20" i="11"/>
  <c r="F20" i="11"/>
  <c r="Z14" i="11"/>
  <c r="Z10" i="11"/>
  <c r="T10" i="11"/>
  <c r="Z8" i="11"/>
  <c r="Q8" i="11"/>
  <c r="U8" i="11" s="1"/>
  <c r="D24" i="10"/>
  <c r="E29" i="9"/>
  <c r="E30" i="9"/>
  <c r="D19" i="10"/>
  <c r="D21" i="10"/>
  <c r="D20" i="10"/>
  <c r="H9" i="9"/>
  <c r="E7" i="9"/>
  <c r="E9" i="9" s="1"/>
  <c r="Y10" i="8"/>
  <c r="AC10" i="8"/>
  <c r="AD11" i="8"/>
  <c r="I25" i="8"/>
  <c r="G25" i="8"/>
  <c r="E25" i="8"/>
  <c r="Y22" i="8"/>
  <c r="Y25" i="8" s="1"/>
  <c r="T22" i="8"/>
  <c r="V22" i="8" s="1"/>
  <c r="N25" i="8"/>
  <c r="H22" i="8"/>
  <c r="J14" i="8"/>
  <c r="I12" i="8"/>
  <c r="X11" i="8"/>
  <c r="R10" i="8"/>
  <c r="V9" i="8"/>
  <c r="I9" i="8"/>
  <c r="I8" i="8"/>
  <c r="AD7" i="8"/>
  <c r="X7" i="8"/>
  <c r="I7" i="8"/>
  <c r="L5" i="6"/>
  <c r="D25" i="10" l="1"/>
  <c r="K8" i="11"/>
  <c r="M8" i="11"/>
  <c r="K14" i="11"/>
  <c r="M14" i="11"/>
  <c r="K10" i="11"/>
  <c r="M10" i="11"/>
  <c r="I8" i="11"/>
  <c r="R14" i="11"/>
  <c r="W10" i="11"/>
  <c r="G10" i="8"/>
  <c r="I10" i="8"/>
  <c r="R7" i="8"/>
  <c r="S7" i="8"/>
  <c r="S14" i="8" s="1"/>
  <c r="J39" i="8" s="1"/>
  <c r="K39" i="8" s="1"/>
  <c r="G11" i="8"/>
  <c r="I11" i="8"/>
  <c r="P12" i="8"/>
  <c r="V10" i="8"/>
  <c r="AA10" i="8"/>
  <c r="G8" i="8"/>
  <c r="AA9" i="8"/>
  <c r="AC7" i="8"/>
  <c r="R8" i="11"/>
  <c r="W8" i="11"/>
  <c r="I14" i="11"/>
  <c r="G8" i="11"/>
  <c r="S8" i="11"/>
  <c r="W14" i="11"/>
  <c r="T8" i="11"/>
  <c r="Y14" i="11"/>
  <c r="Z20" i="11"/>
  <c r="X8" i="11"/>
  <c r="G10" i="11"/>
  <c r="R10" i="11"/>
  <c r="Y10" i="11"/>
  <c r="V20" i="11"/>
  <c r="U10" i="11"/>
  <c r="Y8" i="11"/>
  <c r="T14" i="11"/>
  <c r="Q20" i="11"/>
  <c r="H8" i="9"/>
  <c r="H10" i="9" s="1"/>
  <c r="E4" i="9"/>
  <c r="E8" i="9" s="1"/>
  <c r="E10" i="9" s="1"/>
  <c r="AA11" i="8"/>
  <c r="K7" i="8"/>
  <c r="V11" i="8"/>
  <c r="Y8" i="8"/>
  <c r="AB7" i="8"/>
  <c r="U22" i="8"/>
  <c r="U25" i="8" s="1"/>
  <c r="K8" i="8"/>
  <c r="P10" i="8"/>
  <c r="X10" i="8"/>
  <c r="V8" i="8"/>
  <c r="AC11" i="8"/>
  <c r="X22" i="8"/>
  <c r="X25" i="8" s="1"/>
  <c r="Q7" i="8"/>
  <c r="Q14" i="8" s="1"/>
  <c r="P9" i="8"/>
  <c r="O22" i="8"/>
  <c r="AC22" i="8"/>
  <c r="AC25" i="8" s="1"/>
  <c r="R22" i="8"/>
  <c r="R25" i="8" s="1"/>
  <c r="V12" i="8"/>
  <c r="AA8" i="8"/>
  <c r="K9" i="8"/>
  <c r="P7" i="8"/>
  <c r="V7" i="8"/>
  <c r="Y12" i="8"/>
  <c r="Y11" i="8"/>
  <c r="X9" i="8"/>
  <c r="X8" i="8"/>
  <c r="AA7" i="8"/>
  <c r="AD12" i="8"/>
  <c r="AD10" i="8"/>
  <c r="AD9" i="8"/>
  <c r="AD8" i="8"/>
  <c r="Q22" i="8"/>
  <c r="Q25" i="8" s="1"/>
  <c r="W22" i="8"/>
  <c r="W25" i="8" s="1"/>
  <c r="AB22" i="8"/>
  <c r="AB25" i="8" s="1"/>
  <c r="W7" i="8"/>
  <c r="Y9" i="8"/>
  <c r="AA12" i="8"/>
  <c r="K12" i="8"/>
  <c r="K10" i="8"/>
  <c r="R12" i="8"/>
  <c r="R11" i="8"/>
  <c r="R9" i="8"/>
  <c r="R8" i="8"/>
  <c r="Y7" i="8"/>
  <c r="X12" i="8"/>
  <c r="AC12" i="8"/>
  <c r="AC9" i="8"/>
  <c r="AC8" i="8"/>
  <c r="P22" i="8"/>
  <c r="P25" i="8" s="1"/>
  <c r="AA22" i="8"/>
  <c r="AA25" i="8" s="1"/>
  <c r="P11" i="8"/>
  <c r="P8" i="8"/>
  <c r="K11" i="8"/>
  <c r="Z22" i="8"/>
  <c r="Z25" i="8" s="1"/>
  <c r="J22" i="8"/>
  <c r="J25" i="8" s="1"/>
  <c r="Z14" i="8"/>
  <c r="G9" i="8"/>
  <c r="G12" i="8"/>
  <c r="J37" i="8" s="1"/>
  <c r="O14" i="8"/>
  <c r="H25" i="8"/>
  <c r="V25" i="8"/>
  <c r="U14" i="8"/>
  <c r="T25" i="8"/>
  <c r="G7" i="8"/>
  <c r="F14" i="8"/>
  <c r="F22" i="8"/>
  <c r="F25" i="8" s="1"/>
  <c r="F85" i="3" l="1"/>
  <c r="I85" i="3" s="1"/>
  <c r="J31" i="8"/>
  <c r="J34" i="11"/>
  <c r="Y20" i="11"/>
  <c r="M20" i="11"/>
  <c r="I14" i="8"/>
  <c r="K20" i="11"/>
  <c r="V14" i="8"/>
  <c r="AC14" i="8"/>
  <c r="W14" i="8"/>
  <c r="J35" i="11"/>
  <c r="AD14" i="8"/>
  <c r="K14" i="8"/>
  <c r="W20" i="11"/>
  <c r="U20" i="11"/>
  <c r="I20" i="11"/>
  <c r="G20" i="11"/>
  <c r="S20" i="11"/>
  <c r="J42" i="11" s="1"/>
  <c r="T20" i="11"/>
  <c r="R20" i="11"/>
  <c r="X20" i="11"/>
  <c r="P14" i="8"/>
  <c r="AA14" i="8"/>
  <c r="G14" i="8"/>
  <c r="R14" i="8"/>
  <c r="Y14" i="8"/>
  <c r="AB14" i="8"/>
  <c r="F84" i="3" l="1"/>
  <c r="K37" i="8"/>
  <c r="K42" i="11"/>
  <c r="J61" i="11"/>
  <c r="K35" i="11"/>
  <c r="J38" i="11"/>
  <c r="J40" i="11" s="1"/>
  <c r="I84" i="3" l="1"/>
  <c r="I83" i="3" s="1"/>
  <c r="I68" i="7"/>
  <c r="I69" i="7"/>
  <c r="K31" i="8"/>
  <c r="K40" i="11"/>
  <c r="K61" i="11"/>
  <c r="K38" i="11"/>
  <c r="K34" i="11"/>
  <c r="K16" i="6"/>
  <c r="J16" i="6"/>
  <c r="I16" i="6"/>
  <c r="H16" i="6"/>
  <c r="G16" i="6"/>
  <c r="F16" i="6"/>
  <c r="E16" i="6"/>
  <c r="C32" i="6" s="1"/>
  <c r="F17" i="3" s="1"/>
  <c r="D16" i="6"/>
  <c r="C17" i="6"/>
  <c r="C18" i="6" s="1"/>
  <c r="F16" i="3" l="1"/>
  <c r="F45" i="6" s="1"/>
  <c r="C45" i="6"/>
  <c r="F32" i="6"/>
  <c r="I17" i="3"/>
  <c r="C27" i="6"/>
  <c r="C41" i="6"/>
  <c r="F14" i="3" s="1"/>
  <c r="L16" i="6"/>
  <c r="M16" i="6"/>
  <c r="I16" i="3" l="1"/>
  <c r="F41" i="6"/>
  <c r="I14" i="3"/>
  <c r="F8" i="3"/>
  <c r="C30" i="6"/>
  <c r="F15" i="3" s="1"/>
  <c r="C29" i="6"/>
  <c r="F9" i="3" s="1"/>
  <c r="M21" i="6"/>
  <c r="M22" i="6"/>
  <c r="C40" i="6" s="1"/>
  <c r="F25" i="6" l="1"/>
  <c r="I88" i="7"/>
  <c r="F13" i="3"/>
  <c r="I15" i="3"/>
  <c r="I10" i="3"/>
  <c r="I9" i="3"/>
  <c r="F27" i="6"/>
  <c r="I8" i="3"/>
  <c r="F29" i="6"/>
  <c r="F28" i="6"/>
  <c r="F30" i="6"/>
  <c r="F18" i="3"/>
  <c r="O25" i="8"/>
  <c r="F40" i="6" l="1"/>
  <c r="I13" i="3"/>
  <c r="I7" i="3"/>
  <c r="I18" i="3"/>
  <c r="H8" i="20"/>
  <c r="F17" i="22" s="1"/>
  <c r="F35" i="6"/>
  <c r="G24" i="6"/>
  <c r="E26" i="9"/>
  <c r="I33" i="9" s="1"/>
  <c r="H17" i="22" l="1"/>
  <c r="J17" i="22" s="1"/>
  <c r="I12" i="3"/>
  <c r="H10" i="20" s="1"/>
  <c r="F19" i="22" s="1"/>
  <c r="H19" i="22" l="1"/>
  <c r="J19" i="22" s="1"/>
  <c r="H42" i="9"/>
  <c r="I80" i="3"/>
  <c r="I94" i="3" s="1"/>
  <c r="I89" i="7"/>
  <c r="I90" i="7"/>
  <c r="I71" i="7"/>
  <c r="M153" i="13"/>
  <c r="I77" i="3" l="1"/>
  <c r="I78" i="3"/>
  <c r="E26" i="10"/>
  <c r="E13" i="10"/>
  <c r="E19" i="10"/>
  <c r="E25" i="10"/>
  <c r="E16" i="10"/>
  <c r="M134" i="13"/>
  <c r="E5" i="10"/>
  <c r="E21" i="10"/>
  <c r="E14" i="10"/>
  <c r="E15" i="10"/>
  <c r="E24" i="10"/>
  <c r="K49" i="6"/>
  <c r="M87" i="13"/>
  <c r="K51" i="6"/>
  <c r="E20" i="10"/>
  <c r="K50" i="6"/>
  <c r="J50" i="3" l="1"/>
  <c r="J93" i="3"/>
  <c r="J54" i="3"/>
  <c r="J52" i="3"/>
  <c r="J53" i="3"/>
  <c r="J66" i="3"/>
  <c r="F30" i="22"/>
  <c r="J36" i="3"/>
  <c r="J45" i="3"/>
  <c r="J42" i="3"/>
  <c r="J41" i="3"/>
  <c r="J43" i="3"/>
  <c r="J14" i="3"/>
  <c r="J8" i="3"/>
  <c r="J67" i="3"/>
  <c r="J73" i="3"/>
  <c r="J79" i="3"/>
  <c r="J85" i="3"/>
  <c r="J13" i="3"/>
  <c r="J68" i="3"/>
  <c r="J80" i="3"/>
  <c r="J92" i="3"/>
  <c r="J18" i="3"/>
  <c r="J69" i="3"/>
  <c r="J75" i="3"/>
  <c r="J81" i="3"/>
  <c r="J87" i="3"/>
  <c r="J17" i="3"/>
  <c r="J11" i="3"/>
  <c r="J63" i="3"/>
  <c r="J76" i="3"/>
  <c r="J82" i="3"/>
  <c r="J88" i="3"/>
  <c r="J16" i="3"/>
  <c r="J64" i="3"/>
  <c r="J71" i="3"/>
  <c r="J65" i="3"/>
  <c r="J72" i="3"/>
  <c r="J84" i="3"/>
  <c r="J90" i="3"/>
  <c r="J47" i="3"/>
  <c r="J29" i="3"/>
  <c r="J32" i="3"/>
  <c r="J40" i="3"/>
  <c r="J34" i="3"/>
  <c r="J31" i="3"/>
  <c r="J30" i="3"/>
  <c r="J33" i="3"/>
  <c r="J48" i="3"/>
  <c r="J28" i="3"/>
  <c r="J58" i="3"/>
  <c r="J27" i="3"/>
  <c r="J26" i="3"/>
  <c r="J49" i="3"/>
  <c r="J46" i="3"/>
  <c r="J57" i="3"/>
  <c r="J21" i="3"/>
  <c r="J38" i="3"/>
  <c r="J59" i="3"/>
  <c r="J25" i="3"/>
  <c r="J24" i="3"/>
  <c r="J60" i="3"/>
  <c r="J23" i="3"/>
  <c r="J39" i="3"/>
  <c r="J37" i="3"/>
  <c r="J55" i="3"/>
  <c r="J44" i="3"/>
  <c r="J56" i="3"/>
  <c r="J22" i="3"/>
  <c r="J9" i="3"/>
  <c r="J10" i="3"/>
  <c r="J15" i="3"/>
  <c r="H16" i="20"/>
  <c r="F25" i="22" s="1"/>
  <c r="H18" i="20" l="1"/>
  <c r="F27" i="22" s="1"/>
  <c r="H27" i="22" s="1"/>
  <c r="J27" i="22" s="1"/>
  <c r="I91" i="3"/>
  <c r="H25" i="22"/>
  <c r="J25" i="22" s="1"/>
  <c r="H30" i="22"/>
  <c r="H31" i="22" s="1"/>
  <c r="H20" i="20" l="1"/>
  <c r="G8" i="20" s="1"/>
  <c r="F31" i="22"/>
  <c r="J31" i="22" s="1"/>
  <c r="J30" i="22"/>
  <c r="G12" i="20" l="1"/>
  <c r="G18" i="20"/>
  <c r="G14" i="20"/>
  <c r="G16" i="20"/>
  <c r="G10" i="20"/>
  <c r="G20" i="2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tc={FA191043-5232-47E3-9191-6EA326725611}</author>
  </authors>
  <commentList>
    <comment ref="C5" authorId="0" shapeId="0" xr:uid="{FA191043-5232-47E3-9191-6EA326725611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Obtida na planta de geometria</t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<sst xmlns="http://schemas.openxmlformats.org/spreadsheetml/2006/main" count="20162" uniqueCount="12937">
  <si>
    <t>Unidade</t>
  </si>
  <si>
    <t>Preço Unitário</t>
  </si>
  <si>
    <t>m</t>
  </si>
  <si>
    <t>un</t>
  </si>
  <si>
    <t xml:space="preserve">DEMOLICAO DE CONCRETO ARMADO                                                   </t>
  </si>
  <si>
    <t>conjunto</t>
  </si>
  <si>
    <t>kg</t>
  </si>
  <si>
    <t xml:space="preserve">SUPORTE MADEIRA TRATADA 0,10X0,10M                                             </t>
  </si>
  <si>
    <t>FORN./INSTAL. BALIZ. (CATADIOPTRICO) P/BAR. RIGIDA C/PEL. GT+GT, CONF. OP-06-05</t>
  </si>
  <si>
    <t>Código</t>
  </si>
  <si>
    <t>Discriminação</t>
  </si>
  <si>
    <t>Quantidades</t>
  </si>
  <si>
    <t>Preço Total</t>
  </si>
  <si>
    <t>-</t>
  </si>
  <si>
    <t>TOTAL</t>
  </si>
  <si>
    <t>21.05.01</t>
  </si>
  <si>
    <t>22.03.04</t>
  </si>
  <si>
    <t>24.05.01</t>
  </si>
  <si>
    <t>24.07.01</t>
  </si>
  <si>
    <t>24.07.07</t>
  </si>
  <si>
    <t>28.06.17</t>
  </si>
  <si>
    <t>28.06.19</t>
  </si>
  <si>
    <t>28.10.02</t>
  </si>
  <si>
    <t>28.13.04</t>
  </si>
  <si>
    <t xml:space="preserve">FORN.TRANS.INST.ATENUADOR DE IMPACT.NBR 15486 100 KMH PARALELO L&lt;=40CM.        </t>
  </si>
  <si>
    <t>QUADRO RESUMO DE CÁLCULO DE VOLUMES DE TERRAPLENAGEM</t>
  </si>
  <si>
    <t>VOLUME (m³)</t>
  </si>
  <si>
    <t>MATERIAL DE DEMOLIÇÃO</t>
  </si>
  <si>
    <t>CORTE 3ª CAT.</t>
  </si>
  <si>
    <t>VOLUMES TOTAIS</t>
  </si>
  <si>
    <t>EMPRÉSTIMO  = (ATERRO - CORTE)</t>
  </si>
  <si>
    <t>Resumo</t>
  </si>
  <si>
    <t>Descrição</t>
  </si>
  <si>
    <t>Quantidade</t>
  </si>
  <si>
    <t>Distancia</t>
  </si>
  <si>
    <t>un </t>
  </si>
  <si>
    <t>TRANSPORTE DE 1/2 CATEGORIA ATE 10 KM </t>
  </si>
  <si>
    <t>m </t>
  </si>
  <si>
    <t>Empréstimo</t>
  </si>
  <si>
    <t>Material Excedente (Bota Fora)</t>
  </si>
  <si>
    <t>Unid.</t>
  </si>
  <si>
    <t>m³</t>
  </si>
  <si>
    <t>m²</t>
  </si>
  <si>
    <t>m3</t>
  </si>
  <si>
    <t>m2</t>
  </si>
  <si>
    <t>RESUMO DE QUANTIDADES</t>
  </si>
  <si>
    <t>SINALIZAÇÃO  VERTICAL  DE REGULAMENTAÇÃO E ADVERTÊNCIA</t>
  </si>
  <si>
    <t>Quantidade de Placas</t>
  </si>
  <si>
    <t>Quantidade de suportes</t>
  </si>
  <si>
    <t>Dimensões</t>
  </si>
  <si>
    <t>Área</t>
  </si>
  <si>
    <t>a colocar</t>
  </si>
  <si>
    <t>a retirar</t>
  </si>
  <si>
    <t>a remanejar</t>
  </si>
  <si>
    <t>Tipo Sup.</t>
  </si>
  <si>
    <t>Comp.</t>
  </si>
  <si>
    <t>comp.</t>
  </si>
  <si>
    <t>altura</t>
  </si>
  <si>
    <t>Ø</t>
  </si>
  <si>
    <t>QTD.</t>
  </si>
  <si>
    <t>(unit.)</t>
  </si>
  <si>
    <t>QTD</t>
  </si>
  <si>
    <t>PE (m)</t>
  </si>
  <si>
    <t>PM (m)</t>
  </si>
  <si>
    <t>PI (kg)</t>
  </si>
  <si>
    <t>PC (m)</t>
  </si>
  <si>
    <t>PM</t>
  </si>
  <si>
    <t>0,00</t>
  </si>
  <si>
    <t>T O T A L</t>
  </si>
  <si>
    <t>SINALIZAÇÃO  VERTICAL  INDICATIVA</t>
  </si>
  <si>
    <t>PP (m)</t>
  </si>
  <si>
    <r>
      <t>m</t>
    </r>
    <r>
      <rPr>
        <vertAlign val="superscript"/>
        <sz val="10"/>
        <color indexed="8"/>
        <rFont val="Arial"/>
        <family val="2"/>
      </rPr>
      <t>2</t>
    </r>
  </si>
  <si>
    <t>FORN. E TRANSPORTE DE PLACA DE ACO GT+AI </t>
  </si>
  <si>
    <t>FORN. E TRANSPORTE DE PLACA MOD.ALUMINIO GT+GT </t>
  </si>
  <si>
    <t>COLOCACAO DE PLACA EM SUP. MADEIRA/METALICO-SOLO </t>
  </si>
  <si>
    <t>COLOCACAO DE PLACA AEREA EM PORTICOS OU SEMI-PORTICO </t>
  </si>
  <si>
    <t>RETIRADA DE PLACA DE SOLO EM SUPORTE DE MADEIRA OU METALICO </t>
  </si>
  <si>
    <t>RETIRADA DE PLACA AEREA </t>
  </si>
  <si>
    <t>FORN.TRANSP. MONTAG PLACA ALUM.E NUCLEO POLIET. BAIXA DENSIDADE ESP.3MM GT+GT </t>
  </si>
  <si>
    <t>FORN.TRANSP. MONTAG PLACA ALUM.E NUCLEO POLIET. BAIXA DENSIDADE ESP.3MM GT+AI </t>
  </si>
  <si>
    <t>FORN.,TRANSP.E FIXACAO DE PORTICO TUB.MET.VAO DE 15,20M </t>
  </si>
  <si>
    <t>FORN.TRANSP. E FIXACAO DE PORTICO TUB.MET. VAO DE 15,90M </t>
  </si>
  <si>
    <t>FORN., TRANSP. E FIXACAO DE PORTICO TUB. MET. VAO DE 18,80M </t>
  </si>
  <si>
    <t>FORN.TRANSP. E FIXACAO DE PORTICO TUBULAR METALICO COM VAO DE 19,20M </t>
  </si>
  <si>
    <t>FORN., TRANSP. E FIXACAO DE PORTICO TUB. MET. COM VAO DE 22,40M </t>
  </si>
  <si>
    <t>FORN.,TRANSP.E FIXACAO DE PORTICO TUBULAR METALICO VAO DE 22,60M </t>
  </si>
  <si>
    <t>FORN., TRANSP. E FIX. DE SEMI-PORT TUB. EM BALANCO VAO DE 5,10M </t>
  </si>
  <si>
    <t>FORN.,TRANSP.E FIXACAO DE SEMI-PORTICO TUBULAR MET.EM BALANCO COM VAO 6,00M </t>
  </si>
  <si>
    <t>FORN., TRANSP. E FIX. DE SEMI-PORT TUB. EM BALANCO VAO DE 8,60M </t>
  </si>
  <si>
    <t>FORN.,TRANSP.E FIXACAO DE SEMI-PORTICO TUBULAR MET.EM BALANCO COM VAO 8,30M </t>
  </si>
  <si>
    <t>FORN., TRANSP. E FIX. DE SEMI-PORT TUB. EM BALANCO DUPLO 5,10M </t>
  </si>
  <si>
    <t>FORN.,TRANSP.E FIXACAO DE SEMI-PORTICO TUB. MET.EM BALANCO DUPLO COM VAO 6,00M </t>
  </si>
  <si>
    <t>FORN., TRANSP. E FIX. DE SEMI-PORT TUB. EM BALANCO DUPLO 8,60M </t>
  </si>
  <si>
    <t>FORN.,TRANSP.E FIXACAO DE SEMI-PORTICO TUB.MET.EM BALANCO DUPLO COM VAO 8,30M </t>
  </si>
  <si>
    <t>FORN.,TRANSP.E FIXACAO DE SEMI-PORTICO TUBULAR MET.EM BALANCO COM VAO 4,90M </t>
  </si>
  <si>
    <t>RETIRADA DE SUPORTE DE MADEIRA TRATADA </t>
  </si>
  <si>
    <t>SUPORTE MADEIRA TRATADA 0,10X0,10M </t>
  </si>
  <si>
    <t>SUPORTE DE PERFIL METALICO GALVANIZADO. </t>
  </si>
  <si>
    <t>kg </t>
  </si>
  <si>
    <t>SUPORTE TUBULAR GALVANIZADO 2 1/2" </t>
  </si>
  <si>
    <t>SUPORTE DE PLACAS DE SOLO ECOLOGICO E COLAPSIVEL 75X75MM. </t>
  </si>
  <si>
    <t>SUPORTE DE PLACA DE SOLO ECOLÍGICO E COLAPSIVEL 100 X 100MM </t>
  </si>
  <si>
    <t>SUPORTE DE PLACA DE SOLO ECOLÓGICO E COLAPSIVEL 70 X 150MM </t>
  </si>
  <si>
    <t>CONFECCAO, MONTAGEM E INSTALACAO DE PLACA INSTITUCIONAL </t>
  </si>
  <si>
    <t>PINTURA ANTI PICHACAO A BASE DE AGUA PARA PLACA DE SINALIZACAO </t>
  </si>
  <si>
    <t>FORN. E TRANSPORTE DE PLACA DE ACO GT+GT</t>
  </si>
  <si>
    <t>FORN. E TRANSPORTE DE PLACA DE ALUMINIO GT+AI</t>
  </si>
  <si>
    <t>FORN.TRANSP.INSTAL.PLC CHAPA DE LAMINADO FENOL MELAM. C/ACAB. GTP+GTP,MOD.AçO</t>
  </si>
  <si>
    <t>Quant</t>
  </si>
  <si>
    <t>X</t>
  </si>
  <si>
    <t>Pintura Amarela</t>
  </si>
  <si>
    <t>Processo</t>
  </si>
  <si>
    <t>Tacha Amarela</t>
  </si>
  <si>
    <t>Número do Detalhe no Desenho</t>
  </si>
  <si>
    <t>Tipo de Sinalização</t>
  </si>
  <si>
    <t>Espessura (m)</t>
  </si>
  <si>
    <t>Comprimento (m)</t>
  </si>
  <si>
    <t>Área (m²)</t>
  </si>
  <si>
    <t>de Pintura</t>
  </si>
  <si>
    <t>Espaçamento (un.)</t>
  </si>
  <si>
    <t>Nº tacha (un.)</t>
  </si>
  <si>
    <t>Tipo de Tacha</t>
  </si>
  <si>
    <t xml:space="preserve">Dupla contínua </t>
  </si>
  <si>
    <t>Mecânico</t>
  </si>
  <si>
    <t>Bidirecional Amarela</t>
  </si>
  <si>
    <t>ZPA - Canalização</t>
  </si>
  <si>
    <t>Manual</t>
  </si>
  <si>
    <t>Monodirecional Amarela</t>
  </si>
  <si>
    <r>
      <t xml:space="preserve">ZPA - ilha </t>
    </r>
    <r>
      <rPr>
        <sz val="11"/>
        <color indexed="60"/>
        <rFont val="Calibri"/>
        <family val="2"/>
      </rPr>
      <t>*</t>
    </r>
  </si>
  <si>
    <t>Área Total Mecânico</t>
  </si>
  <si>
    <t>Total Bidirecional amarela</t>
  </si>
  <si>
    <t>Área Total Manual</t>
  </si>
  <si>
    <t>Total Monodirecional amarela</t>
  </si>
  <si>
    <t>Área Total Amarela</t>
  </si>
  <si>
    <t>Total Amarela</t>
  </si>
  <si>
    <t>Pintura Branca</t>
  </si>
  <si>
    <t>Tacha Branca</t>
  </si>
  <si>
    <t xml:space="preserve">Contínua (bordo) </t>
  </si>
  <si>
    <t>Monodirecional Branca</t>
  </si>
  <si>
    <t>Linha de Retenção</t>
  </si>
  <si>
    <t>Total Branca</t>
  </si>
  <si>
    <t>Área Total Branca</t>
  </si>
  <si>
    <t>unidade</t>
  </si>
  <si>
    <t>quantidade</t>
  </si>
  <si>
    <t>RESUMO SINALIZAÇÃO HORIZONTAL</t>
  </si>
  <si>
    <t>código</t>
  </si>
  <si>
    <t>ANCORAGEM SIMPLES</t>
  </si>
  <si>
    <t>TERMINAL ABSORVEDOR DE ENERGIA DE NÃO ABERTURA</t>
  </si>
  <si>
    <t>TRIPLA ONDA DUPLA</t>
  </si>
  <si>
    <t>CATADIÓPTRICOS</t>
  </si>
  <si>
    <t>TELA ANTI-OFUSCANTE</t>
  </si>
  <si>
    <t>BALIZADOR-TIPO</t>
  </si>
  <si>
    <t>REMOÇÃO DEF.SEM.SIMPLES</t>
  </si>
  <si>
    <t>ÁREA DA SEÇÃO PLENA</t>
  </si>
  <si>
    <t>CONCRETO 30MPa</t>
  </si>
  <si>
    <t>LASTRO DE CONCRETO 10MPa</t>
  </si>
  <si>
    <t>FORMA</t>
  </si>
  <si>
    <t>TERMINAL CHANFRADO PARA BARREIRA SIMPLES BAIXA C=4,00 (1m + 3m ALT VAR.)</t>
  </si>
  <si>
    <t>REMOÇÃO</t>
  </si>
  <si>
    <t>CONTÍNUA (BORDO)</t>
  </si>
  <si>
    <t>SECCIONADA (2,00 x 2,00)</t>
  </si>
  <si>
    <t>BARREIRA RÍGIDA SIMPLES RETIRAR
A= 0,190m²</t>
  </si>
  <si>
    <t>TRANSIÇÃO DUPLA ONDA</t>
  </si>
  <si>
    <t>UNID</t>
  </si>
  <si>
    <t>M</t>
  </si>
  <si>
    <t>M3</t>
  </si>
  <si>
    <t>SINALIZAÇÃO  VERTICAL  DE SINALIZAÇÃO DE OBRAS</t>
  </si>
  <si>
    <t>SERVIÇO:</t>
  </si>
  <si>
    <t>Area de Taludes de Aterro</t>
  </si>
  <si>
    <t>=</t>
  </si>
  <si>
    <t xml:space="preserve"> m²</t>
  </si>
  <si>
    <t>Area de Taludes de Corte</t>
  </si>
  <si>
    <t>Área de Canteiros</t>
  </si>
  <si>
    <t>RESUMO</t>
  </si>
  <si>
    <t>PLANTIO DE GRAMA PROC.HIDROSSEMEADURA</t>
  </si>
  <si>
    <t>MEIO AMBIENTE (PAISAGISMO)</t>
  </si>
  <si>
    <t>verif.</t>
  </si>
  <si>
    <t>VERIF.</t>
  </si>
  <si>
    <t>SOLO</t>
  </si>
  <si>
    <t>AÉREA</t>
  </si>
  <si>
    <r>
      <t>m</t>
    </r>
    <r>
      <rPr>
        <vertAlign val="superscript"/>
        <sz val="11"/>
        <color rgb="FFC00000"/>
        <rFont val="Arial"/>
        <family val="2"/>
      </rPr>
      <t>3</t>
    </r>
    <r>
      <rPr>
        <sz val="11"/>
        <color rgb="FFC00000"/>
        <rFont val="Arial"/>
        <family val="2"/>
      </rPr>
      <t>*km</t>
    </r>
  </si>
  <si>
    <t>ÁREA</t>
  </si>
  <si>
    <t>FASE 1</t>
  </si>
  <si>
    <t>FASE 2</t>
  </si>
  <si>
    <t>FASE 3</t>
  </si>
  <si>
    <t>A REMANEJAR</t>
  </si>
  <si>
    <t>FASE 4</t>
  </si>
  <si>
    <t>LAMELA</t>
  </si>
  <si>
    <t>TELA</t>
  </si>
  <si>
    <t>DISPOSITIVOS DE BLOQUEIO/DESVIO/ALERTA</t>
  </si>
  <si>
    <t>ELEMENTO</t>
  </si>
  <si>
    <t>CONE</t>
  </si>
  <si>
    <t>BARREIRA RIGIDA MOVEL</t>
  </si>
  <si>
    <t>ESTRUTURA DO PAVIMENTO FLEXÍVEL</t>
  </si>
  <si>
    <t>REVESTIMENTO</t>
  </si>
  <si>
    <t>BASE</t>
  </si>
  <si>
    <t>SUB BASE</t>
  </si>
  <si>
    <t>REGULAR. DO SUBLEITO</t>
  </si>
  <si>
    <t>PINTURA</t>
  </si>
  <si>
    <t>IMPRIMAÇÃO</t>
  </si>
  <si>
    <t>FRESAGEM
(esp.)</t>
  </si>
  <si>
    <t>RECOMPOSIÇÃO
(esp.)</t>
  </si>
  <si>
    <t>SOLUÇÃO</t>
  </si>
  <si>
    <t>PAVIMENTO TIPO I</t>
  </si>
  <si>
    <t>PAVIMENTAÇÃO</t>
  </si>
  <si>
    <t>QUANTITATIVO DAS SOLUÇÕES DO PAVIMENTO NOVO</t>
  </si>
  <si>
    <t>ESPESSURA PAV. EXIST.</t>
  </si>
  <si>
    <t>ESPESSURA
DO PAV.
PROJETADO</t>
  </si>
  <si>
    <t>DEMOLIÇÃO DO PAV EXIST.</t>
  </si>
  <si>
    <t>LOCALIZAÇÃO</t>
  </si>
  <si>
    <t>EXT.</t>
  </si>
  <si>
    <t>LARG.</t>
  </si>
  <si>
    <t>RECOMPOSIÇÃO
(LARGURA 0,50m)</t>
  </si>
  <si>
    <t>REVEST.</t>
  </si>
  <si>
    <t>CAMADA
GRANULAR</t>
  </si>
  <si>
    <t>REMOÇ.
REVEST.</t>
  </si>
  <si>
    <t>REMOÇÃO
CAMADA
GRANULAR</t>
  </si>
  <si>
    <t>LOCAL</t>
  </si>
  <si>
    <t>EST. INIC.</t>
  </si>
  <si>
    <t>EST. FINAL</t>
  </si>
  <si>
    <t>REVEST. (m³)</t>
  </si>
  <si>
    <t>PINTURA (m²)</t>
  </si>
  <si>
    <t>CALÇADA</t>
  </si>
  <si>
    <t>CONSUMOS MÉDIOS</t>
  </si>
  <si>
    <t>LASTRO
m³/m</t>
  </si>
  <si>
    <t>FORMA
m²/m</t>
  </si>
  <si>
    <t>R-1</t>
  </si>
  <si>
    <t>Seccionada (1,00 X 1,00)</t>
  </si>
  <si>
    <t>BARREIRA MÓVEL</t>
  </si>
  <si>
    <t>C-01</t>
  </si>
  <si>
    <t>TAMBOR</t>
  </si>
  <si>
    <t>Quant.</t>
  </si>
  <si>
    <t>R-19 (40)</t>
  </si>
  <si>
    <t>R-24a</t>
  </si>
  <si>
    <t>C-02</t>
  </si>
  <si>
    <t>PP</t>
  </si>
  <si>
    <t>Contínua</t>
  </si>
  <si>
    <t>REF. SICRO</t>
  </si>
  <si>
    <t>BARREIRA DUPLA BAIXA</t>
  </si>
  <si>
    <t>A COLOCAR</t>
  </si>
  <si>
    <t>R-6a</t>
  </si>
  <si>
    <t>LAMELAS (BARREIRA VERTICAL)</t>
  </si>
  <si>
    <t>em https://www.sinaweb.com.br/produto/barreira-vertical, acessado 18/08/2021 14:36</t>
  </si>
  <si>
    <t>TAMBOR (BARRIL)</t>
  </si>
  <si>
    <t>COTAÇÃO-001</t>
  </si>
  <si>
    <t>COTAÇÃO-002</t>
  </si>
  <si>
    <t>ITEM01</t>
  </si>
  <si>
    <t>VOLUMES LÍQUIDOS - EMPRESTIMO/BOTA FORA</t>
  </si>
  <si>
    <t>FRESAGEM E RECOMPOSIÇÃO</t>
  </si>
  <si>
    <t>close</t>
  </si>
  <si>
    <t>BARREIRA SIMPLES BAIXA</t>
  </si>
  <si>
    <t>ESCAVAÇÃO
m³</t>
  </si>
  <si>
    <t>BOLETIM REFERENCIAL DE CUSTOS - TABELA DE SERVIÇOS</t>
  </si>
  <si>
    <t>COM DESONERAÇÃO</t>
  </si>
  <si>
    <t>COMPANHIA DE DESENVOLVIMENTO HABITACIONAL E URBANO DO ESTADO DE SÃO PAULO</t>
  </si>
  <si>
    <t>UN</t>
  </si>
  <si>
    <t>M2</t>
  </si>
  <si>
    <t>Limpeza manual do terreno, inclusive troncos até 5 cm de diâmetro, com caminhão à disposição dentro da obra, até o raio de 1 km</t>
  </si>
  <si>
    <t>02.09.040</t>
  </si>
  <si>
    <t>02.09.130</t>
  </si>
  <si>
    <t>05.08.080</t>
  </si>
  <si>
    <t>Transporte de entulho, para distâncias superiores ao 5° km até o 10° km</t>
  </si>
  <si>
    <t>05.08.220</t>
  </si>
  <si>
    <t>05.10.010</t>
  </si>
  <si>
    <t>Carregamento mecanizado de solo de 1ª e 2ª categoria</t>
  </si>
  <si>
    <t>05.10.020</t>
  </si>
  <si>
    <t>Transporte de solo de 1ª e 2ª categoria por caminhão até o 2° km</t>
  </si>
  <si>
    <t>05.10.021</t>
  </si>
  <si>
    <t>05.10.022</t>
  </si>
  <si>
    <t>05.10.023</t>
  </si>
  <si>
    <t>05.10.024</t>
  </si>
  <si>
    <t>05.10.025</t>
  </si>
  <si>
    <t>05.10.026</t>
  </si>
  <si>
    <t>07.01.010</t>
  </si>
  <si>
    <t>Escavação e carga mecanizada para exploração de solo em jazida</t>
  </si>
  <si>
    <t>07.01.020</t>
  </si>
  <si>
    <t>07.01.060</t>
  </si>
  <si>
    <t>07.01.120</t>
  </si>
  <si>
    <t>Carga e remoção de terra até a distância média de 1 km</t>
  </si>
  <si>
    <t>07.02.020</t>
  </si>
  <si>
    <t>Escavação mecanizada de valas ou cavas com profundidade de até 2 m</t>
  </si>
  <si>
    <t>Escavação mecanizada de valas ou cavas com profundidade de até 3 m</t>
  </si>
  <si>
    <t>07.02.080</t>
  </si>
  <si>
    <t>07.10.020</t>
  </si>
  <si>
    <t>Espalhamento de solo em bota-fora com compactação sem controle</t>
  </si>
  <si>
    <t>07.11.040</t>
  </si>
  <si>
    <t>07.12.010</t>
  </si>
  <si>
    <t>07.12.020</t>
  </si>
  <si>
    <t>07.12.030</t>
  </si>
  <si>
    <t>07.12.040</t>
  </si>
  <si>
    <t>08.01.020</t>
  </si>
  <si>
    <t>08.01.040</t>
  </si>
  <si>
    <t>Escoramento de solo descontínuo</t>
  </si>
  <si>
    <t>08.10.060</t>
  </si>
  <si>
    <t>Enrocamento com pedra assentada</t>
  </si>
  <si>
    <t>Forma plana em compensado para estrutura convencional</t>
  </si>
  <si>
    <t>10.01.040</t>
  </si>
  <si>
    <t>Armadura em barra de aço CA-50 (A ou B) fyk = 500 MPa</t>
  </si>
  <si>
    <t>Concreto usinado, fck = 20 MPa</t>
  </si>
  <si>
    <t>11.01.130</t>
  </si>
  <si>
    <t>Concreto usinado, fck = 25 MPa</t>
  </si>
  <si>
    <t>11.05.040</t>
  </si>
  <si>
    <t>Argamassa graute</t>
  </si>
  <si>
    <t>11.18.040</t>
  </si>
  <si>
    <t>Lastro de pedra britada</t>
  </si>
  <si>
    <t>14.04.200</t>
  </si>
  <si>
    <t>Alvenaria de bloco cerâmico de vedação, uso revestido, de 9 cm</t>
  </si>
  <si>
    <t>Emboço desempenado com argamassa industrializada</t>
  </si>
  <si>
    <t>30.04.030</t>
  </si>
  <si>
    <t>30.04.070</t>
  </si>
  <si>
    <t>32.08.050</t>
  </si>
  <si>
    <t>34.02.400</t>
  </si>
  <si>
    <t>46.12.150</t>
  </si>
  <si>
    <t>Tubo de concreto (PA-2), DN= 600mm</t>
  </si>
  <si>
    <t>46.12.300</t>
  </si>
  <si>
    <t>Tubo de concreto (PA-2), DN= 500mm</t>
  </si>
  <si>
    <t>49.12.120</t>
  </si>
  <si>
    <t>49.12.140</t>
  </si>
  <si>
    <t>54.01.010</t>
  </si>
  <si>
    <t>54.01.030</t>
  </si>
  <si>
    <t>54.01.050</t>
  </si>
  <si>
    <t>Compactação do subleito mínimo de 95% do PN</t>
  </si>
  <si>
    <t>54.01.200</t>
  </si>
  <si>
    <t>Base de macadame hidráulico</t>
  </si>
  <si>
    <t>54.01.210</t>
  </si>
  <si>
    <t>Base de brita graduada</t>
  </si>
  <si>
    <t>54.01.220</t>
  </si>
  <si>
    <t>Base de bica corrida</t>
  </si>
  <si>
    <t>54.01.230</t>
  </si>
  <si>
    <t>Base de macadame betuminoso</t>
  </si>
  <si>
    <t>54.01.300</t>
  </si>
  <si>
    <t>54.01.400</t>
  </si>
  <si>
    <t>54.01.410</t>
  </si>
  <si>
    <t>Varrição de pavimento para recapeamento</t>
  </si>
  <si>
    <t>54.03.200</t>
  </si>
  <si>
    <t>Concreto asfáltico usinado a quente - Binder</t>
  </si>
  <si>
    <t>54.03.210</t>
  </si>
  <si>
    <t>Camada de rolamento em concreto betuminoso usinado quente - CBUQ</t>
  </si>
  <si>
    <t>54.03.221</t>
  </si>
  <si>
    <t>54.03.230</t>
  </si>
  <si>
    <t>Imprimação betuminosa ligante</t>
  </si>
  <si>
    <t>54.03.240</t>
  </si>
  <si>
    <t>Imprimação betuminosa impermeabilizante</t>
  </si>
  <si>
    <t>54.03.250</t>
  </si>
  <si>
    <t>Revestimento de pré-misturado a quente</t>
  </si>
  <si>
    <t>54.03.260</t>
  </si>
  <si>
    <t>Revestimento de pré-misturado a frio</t>
  </si>
  <si>
    <t>54.06.040</t>
  </si>
  <si>
    <t>Guia pré-moldada reta tipo PMSP 100 - fck 25 MPa</t>
  </si>
  <si>
    <t>54.06.100</t>
  </si>
  <si>
    <t>Base em concreto com fck de 20 MPa, para guias, sarjetas ou sarjetões</t>
  </si>
  <si>
    <t>54.06.160</t>
  </si>
  <si>
    <t>70.01.001</t>
  </si>
  <si>
    <t>Faixa elevada para travessia de pedestres</t>
  </si>
  <si>
    <t>70.01.010</t>
  </si>
  <si>
    <t>Ondulação transversal - lombada tipo A</t>
  </si>
  <si>
    <t>70.01.011</t>
  </si>
  <si>
    <t>Ondulação transversal - lombada tipo B</t>
  </si>
  <si>
    <t>70.01.050</t>
  </si>
  <si>
    <t>Defensa semimaleavel simples</t>
  </si>
  <si>
    <t>Sinalizacao horizontal</t>
  </si>
  <si>
    <t>70.02.001</t>
  </si>
  <si>
    <t>Limpeza, pré marcação e pré pintura de solo</t>
  </si>
  <si>
    <t>70.02.010</t>
  </si>
  <si>
    <t>Sinalização horizontal com tinta vinílica ou acrílica</t>
  </si>
  <si>
    <t>70.02.012</t>
  </si>
  <si>
    <t>70.02.013</t>
  </si>
  <si>
    <t>70.02.014</t>
  </si>
  <si>
    <t>70.02.016</t>
  </si>
  <si>
    <t>70.02.017</t>
  </si>
  <si>
    <t>70.02.020</t>
  </si>
  <si>
    <t>Sinalização horizontal em plástico a frio manual, para faixas</t>
  </si>
  <si>
    <t>70.02.021</t>
  </si>
  <si>
    <t>Sinalização horizontal em termoplástico de alto relevo</t>
  </si>
  <si>
    <t>70.02.022</t>
  </si>
  <si>
    <t>Sinalizacao vertical</t>
  </si>
  <si>
    <t>70.03.001</t>
  </si>
  <si>
    <t>70.03.003</t>
  </si>
  <si>
    <t>70.03.006</t>
  </si>
  <si>
    <t>70.03.008</t>
  </si>
  <si>
    <t>70.03.009</t>
  </si>
  <si>
    <t>70.03.010</t>
  </si>
  <si>
    <t>70.03.012</t>
  </si>
  <si>
    <t>70.03.013</t>
  </si>
  <si>
    <t>70.04.001</t>
  </si>
  <si>
    <t>Coluna simples (PP), diâmetro de 2 1/2" e comprimento de 3,6 m</t>
  </si>
  <si>
    <t>70.04.002</t>
  </si>
  <si>
    <t>Coluna simples (P-51), para fixação de placa de orientação</t>
  </si>
  <si>
    <t>70.04.003</t>
  </si>
  <si>
    <t>Coluna dupla (P-53) para fixação de placa de orientação</t>
  </si>
  <si>
    <t>70.04.004</t>
  </si>
  <si>
    <t>Coluna (P-57) para fixação de placa de orientação, com braço projetado</t>
  </si>
  <si>
    <t>70.04.005</t>
  </si>
  <si>
    <t>Braço (P-55) para fixação em poste de concreto</t>
  </si>
  <si>
    <t>70.04.006</t>
  </si>
  <si>
    <t>Coluna dupla (PP), diâmetro de 2 x 2 1/2' e comprimento de 3,6 m</t>
  </si>
  <si>
    <t>70.04.007</t>
  </si>
  <si>
    <t>Coluna semafórica simples 101 mm x 6 m</t>
  </si>
  <si>
    <t>70.06.001</t>
  </si>
  <si>
    <t>Segregador (bate rodas) refletivo</t>
  </si>
  <si>
    <t>70.06.010</t>
  </si>
  <si>
    <t>Tacha refletiva de vidro temperado</t>
  </si>
  <si>
    <t>70.06.011</t>
  </si>
  <si>
    <t>Tacha tipo I bidirecional refletiva</t>
  </si>
  <si>
    <t>70.06.012</t>
  </si>
  <si>
    <t>Tacha tipo I monodirecional refletiva</t>
  </si>
  <si>
    <t>70.06.013</t>
  </si>
  <si>
    <t>Tacha tipo II bidirecional refletiva</t>
  </si>
  <si>
    <t>70.06.014</t>
  </si>
  <si>
    <t>Tacha tipo II monodirecional refletiva</t>
  </si>
  <si>
    <t>70.06.020</t>
  </si>
  <si>
    <t>Tachão tipo I bidirecional refletivo</t>
  </si>
  <si>
    <t>70.06.021</t>
  </si>
  <si>
    <t>Tachão tipo I monodirecional refletivo</t>
  </si>
  <si>
    <r>
      <rPr>
        <sz val="10"/>
        <rFont val="Arial"/>
        <family val="2"/>
      </rPr>
      <t>Carregamento mecanizado de entulho fragmentado, com caminhão à
disposição dentro da obra, até o raio de 1 km</t>
    </r>
  </si>
  <si>
    <r>
      <rPr>
        <sz val="10"/>
        <rFont val="Arial"/>
        <family val="2"/>
      </rPr>
      <t>Transporte de solo de 1ª e 2ª categoria por caminhão para distâncias
superiores ao 2° km até o 3° km</t>
    </r>
  </si>
  <si>
    <r>
      <rPr>
        <sz val="10"/>
        <rFont val="Arial"/>
        <family val="2"/>
      </rPr>
      <t>Transporte de solo de 1ª e 2ª categoria por caminhão para distâncias
superiores ao 3° km até o 5° km</t>
    </r>
  </si>
  <si>
    <r>
      <rPr>
        <sz val="10"/>
        <rFont val="Arial"/>
        <family val="2"/>
      </rPr>
      <t>Transporte de solo de 1ª e 2ª categoria por caminhão para distâncias
superiores ao 5° km até o 10° km</t>
    </r>
  </si>
  <si>
    <r>
      <rPr>
        <sz val="10"/>
        <rFont val="Arial"/>
        <family val="2"/>
      </rPr>
      <t>Transporte de solo de 1ª e 2ª categoria por caminhão para distâncias
superiores ao 10° km até o 15° km</t>
    </r>
  </si>
  <si>
    <r>
      <rPr>
        <sz val="10"/>
        <rFont val="Arial"/>
        <family val="2"/>
      </rPr>
      <t>Transporte de solo de 1ª e 2ª categoria por caminhão para distâncias
superiores ao 15° km até o 20° km</t>
    </r>
  </si>
  <si>
    <r>
      <rPr>
        <sz val="10"/>
        <rFont val="Arial"/>
        <family val="2"/>
      </rPr>
      <t>Transporte de solo de 1ª e 2ª categoria por caminhão para distâncias
superiores ao 20° km</t>
    </r>
  </si>
  <si>
    <r>
      <rPr>
        <sz val="10"/>
        <rFont val="Arial"/>
        <family val="2"/>
      </rPr>
      <t>Escavação e carga mecanizada em solo de 1ª categoria, em campo
aberto</t>
    </r>
  </si>
  <si>
    <r>
      <rPr>
        <sz val="10"/>
        <rFont val="Arial"/>
        <family val="2"/>
      </rPr>
      <t>Escavação e carga mecanizada em solo de 2ª categoria, em campo
aberto</t>
    </r>
  </si>
  <si>
    <r>
      <rPr>
        <sz val="10"/>
        <rFont val="Arial"/>
        <family val="2"/>
      </rPr>
      <t>Reaterro compactado mecanizado de vala ou cava com rolo, mínimo de
95% PN</t>
    </r>
  </si>
  <si>
    <r>
      <rPr>
        <sz val="10"/>
        <rFont val="Arial"/>
        <family val="2"/>
      </rPr>
      <t>Compactação de aterro mecanizado mínimo de 95% PN, sem
fornecimento de solo em áreas fechadas</t>
    </r>
  </si>
  <si>
    <r>
      <rPr>
        <sz val="10"/>
        <rFont val="Arial"/>
        <family val="2"/>
      </rPr>
      <t>Compactação de aterro mecanizado mínimo de 95% PN, sem
fornecimento de solo em campo aberto</t>
    </r>
  </si>
  <si>
    <r>
      <rPr>
        <sz val="10"/>
        <rFont val="Arial"/>
        <family val="2"/>
      </rPr>
      <t>Compactação de aterro mecanizado a 100% PN, sem fornecimento de
solo em campo aberto</t>
    </r>
  </si>
  <si>
    <r>
      <rPr>
        <sz val="10"/>
        <rFont val="Arial"/>
        <family val="2"/>
      </rPr>
      <t>Aterro mecanizado por compensação, solo de 1ª categoria em campo
aberto, sem compactação do aterro</t>
    </r>
  </si>
  <si>
    <r>
      <rPr>
        <sz val="10"/>
        <rFont val="Arial"/>
        <family val="2"/>
      </rPr>
      <t>Regularização e compactação mecanizada de superfície, sem controle do
proctor normal</t>
    </r>
  </si>
  <si>
    <r>
      <rPr>
        <sz val="10"/>
        <rFont val="Arial"/>
        <family val="2"/>
      </rPr>
      <t>Abertura e preparo de caixa até 40 cm, compactação do subleito mínimo
de 95% do PN e transporte até o raio de 1 km</t>
    </r>
  </si>
  <si>
    <r>
      <rPr>
        <sz val="10"/>
        <rFont val="Arial"/>
        <family val="2"/>
      </rPr>
      <t>Pavimento de concreto rolado (concreto pobre) para base de pavimento
rígido</t>
    </r>
  </si>
  <si>
    <r>
      <rPr>
        <sz val="10"/>
        <rFont val="Arial"/>
        <family val="2"/>
      </rPr>
      <t>Abertura de caixa até 25 cm, inclui escavação, compactação, transporte
e preparo do sub-leito</t>
    </r>
  </si>
  <si>
    <r>
      <rPr>
        <sz val="10"/>
        <rFont val="Arial"/>
        <family val="2"/>
      </rPr>
      <t>Sarjeta ou sarjetão moldado no local, tipo PMSP em concreto com fck 20
MPa</t>
    </r>
  </si>
  <si>
    <r>
      <rPr>
        <sz val="10"/>
        <rFont val="Arial"/>
        <family val="2"/>
      </rPr>
      <t>Sinalização horizontal em laminado elastoplástico retrorefletivo e
antiderrapante, para faixas</t>
    </r>
  </si>
  <si>
    <r>
      <rPr>
        <sz val="10"/>
        <rFont val="Arial"/>
        <family val="2"/>
      </rPr>
      <t>Sinalização horizontal em laminado elastoplástico retrorefletivo e
antiderrapante, para símbolos e letras</t>
    </r>
  </si>
  <si>
    <r>
      <rPr>
        <sz val="10"/>
        <rFont val="Arial"/>
        <family val="2"/>
      </rPr>
      <t>Sinalização horizontal em massa termoplástica à quente por aspersão,
espessura de 1,5 mm, para faixas</t>
    </r>
  </si>
  <si>
    <r>
      <rPr>
        <sz val="10"/>
        <rFont val="Arial"/>
        <family val="2"/>
      </rPr>
      <t>Sinalização horizontal em massa termoplástica à quente por extrusão,
espessura de 3,0 mm, para faixas</t>
    </r>
  </si>
  <si>
    <r>
      <rPr>
        <sz val="10"/>
        <rFont val="Arial"/>
        <family val="2"/>
      </rPr>
      <t>Sinalização horizontal em massa termoplástica à quente por extrusão,
espessura de 3,0 mm, para legendas</t>
    </r>
  </si>
  <si>
    <r>
      <rPr>
        <sz val="10"/>
        <rFont val="Arial"/>
        <family val="2"/>
      </rPr>
      <t>Sinalização horizontal em tinta a base de resina acrílica emulsionada em
água</t>
    </r>
  </si>
  <si>
    <r>
      <rPr>
        <sz val="10"/>
        <rFont val="Arial"/>
        <family val="2"/>
      </rPr>
      <t>Placa para sinalização viária em chapa de aço, totalmente refletiva com
película IA/IA - área até 2,0 m²</t>
    </r>
  </si>
  <si>
    <r>
      <rPr>
        <sz val="10"/>
        <rFont val="Arial"/>
        <family val="2"/>
      </rPr>
      <t>Placa para sinalização viária em chapa de aço, totalmente refletiva com
película III/III - área até 2,0 m²</t>
    </r>
  </si>
  <si>
    <r>
      <rPr>
        <sz val="10"/>
        <rFont val="Arial"/>
        <family val="2"/>
      </rPr>
      <t>Placa para sinalização viária em chapa de alumínio, totalmente refletiva
com película IA/IA - área até 2,0 m²</t>
    </r>
  </si>
  <si>
    <r>
      <rPr>
        <sz val="10"/>
        <rFont val="Arial"/>
        <family val="2"/>
      </rPr>
      <t>Placa para sinalização viária em chapa de alumínio, totalmente refletiva
com película III/III - área até 2,0 m²</t>
    </r>
  </si>
  <si>
    <r>
      <rPr>
        <sz val="10"/>
        <rFont val="Arial"/>
        <family val="2"/>
      </rPr>
      <t>Placa para sinalização viária em chapa de alumínio, totalmente refletiva
com película III/III - área maior que 2,0 m²</t>
    </r>
  </si>
  <si>
    <r>
      <rPr>
        <sz val="10"/>
        <rFont val="Arial"/>
        <family val="2"/>
      </rPr>
      <t>Placa para sinalização viária em alumínio composto, totalmente refletiva
com película IA/IA - área até 2,0 m²</t>
    </r>
  </si>
  <si>
    <r>
      <rPr>
        <sz val="10"/>
        <rFont val="Arial"/>
        <family val="2"/>
      </rPr>
      <t>Placa para sinalização viária em alumínio composto, totalmente refletiva
com película III/III - área até 2,0 m²</t>
    </r>
  </si>
  <si>
    <r>
      <rPr>
        <sz val="10"/>
        <rFont val="Arial"/>
        <family val="2"/>
      </rPr>
      <t>Placa para sinalização viária em alumínio composto, totalmente refletiva
com película III/III - área maior que 2,0 m²</t>
    </r>
  </si>
  <si>
    <t>CDHU</t>
  </si>
  <si>
    <t>Limpeza mecanizada do terreno, inclusive troncos até 15 cm de diâmetro, com caminhão à disposição dentro e fora da obra, com
transporte no raio de até 1 km</t>
  </si>
  <si>
    <t>Limpeza mecanizada do terreno, inclusive troncos com diâmetro acima de 15 cm até 50 cm, com caminhão à disposição dentro da obra, até o
raio de 1 km</t>
  </si>
  <si>
    <t>ACESSO JD ELDORADO</t>
  </si>
  <si>
    <t>DMT - BotaFora Prefeitura = 6,40km (Aterro municipal)</t>
  </si>
  <si>
    <t>CBUQ 
(esp. m)</t>
  </si>
  <si>
    <t>BINDER 
(esp. m)</t>
  </si>
  <si>
    <t>Restauração de pavimento asfáltico com concreto betuminoso usinado
quente - CBUQ</t>
  </si>
  <si>
    <t>LIGAÇÃO VIARIA - PISTAS N/S</t>
  </si>
  <si>
    <t>BG
(esp.)</t>
  </si>
  <si>
    <t>LIGAÇÃO VIARIA</t>
  </si>
  <si>
    <t>CONCRETO</t>
  </si>
  <si>
    <t>R-24b</t>
  </si>
  <si>
    <t>RESUMO DE QUANTIDADES - DISPOSITIVOS DE SEGURANÇA E ACESSIBILIDADE</t>
  </si>
  <si>
    <t>Escavação</t>
  </si>
  <si>
    <r>
      <t>m</t>
    </r>
    <r>
      <rPr>
        <vertAlign val="superscript"/>
        <sz val="10"/>
        <rFont val="Calibri"/>
        <family val="2"/>
      </rPr>
      <t>3</t>
    </r>
  </si>
  <si>
    <t>Escavação &gt; 2,00m</t>
  </si>
  <si>
    <t>Escavação Mecânica</t>
  </si>
  <si>
    <t>Reaterro Compactado</t>
  </si>
  <si>
    <t>Escoramento Descontínuo</t>
  </si>
  <si>
    <r>
      <t>m</t>
    </r>
    <r>
      <rPr>
        <vertAlign val="superscript"/>
        <sz val="10"/>
        <rFont val="Calibri"/>
        <family val="2"/>
      </rPr>
      <t>2</t>
    </r>
  </si>
  <si>
    <t>Escoramento Contínuo</t>
  </si>
  <si>
    <t>Escavação mecânica</t>
  </si>
  <si>
    <t>Concreto fck=10MPa</t>
  </si>
  <si>
    <t>Concreto fck=25MPa</t>
  </si>
  <si>
    <t>Aço CA-50</t>
  </si>
  <si>
    <t>QUANT.</t>
  </si>
  <si>
    <t>BOCA PARA BUEIRO TUBULAR</t>
  </si>
  <si>
    <t>Junta Fugenband</t>
  </si>
  <si>
    <t>POÇO DE VISITA</t>
  </si>
  <si>
    <t>UND</t>
  </si>
  <si>
    <t>Reaterro</t>
  </si>
  <si>
    <t>Dissipador de Energia - Padrao DER Tipo DR-10B-2 Saída bueiros</t>
  </si>
  <si>
    <t>((3 x D + 0,80 x 2) x 2,72)</t>
  </si>
  <si>
    <t>SECRETARIA DE LOGÍSTICA E TRANSPORTES</t>
  </si>
  <si>
    <t>DEPARTAMENTO DE ESTRADAS DE RODAGEM DO ESTADO DE SÃO PAULO</t>
  </si>
  <si>
    <t>Atendendo à Lei Federal nº 13161 de 31/08/2015, à Lei Federal nº 12844 de 19/07/2013 e à Lei Federal nº 12546 de 14/12/2011</t>
  </si>
  <si>
    <t>Subitem</t>
  </si>
  <si>
    <t>Nome</t>
  </si>
  <si>
    <t xml:space="preserve">SONDAGEM A PERCUSSAO ATE 15M                                                   </t>
  </si>
  <si>
    <t xml:space="preserve">SONDAGEM A PERC. ATE 15M LOC. ALAG.&lt;50CM                                       </t>
  </si>
  <si>
    <t xml:space="preserve">SONDAGEM A  PERCUSSAO DE 15 A 30M                                              </t>
  </si>
  <si>
    <t xml:space="preserve">SONDAGEM A PERC.15A30M LOC.ALAG.&lt;50CM                                          </t>
  </si>
  <si>
    <t xml:space="preserve">SONDAGEM PERCUSSAO SUPERIOR A 30M                                              </t>
  </si>
  <si>
    <t xml:space="preserve">SONDAGEM PERC.+30M LOC.ALAG.&lt;50CM                                              </t>
  </si>
  <si>
    <t xml:space="preserve">TAXA FIXA INSTALACAO SONDAGEM PERCUSSAO                                        </t>
  </si>
  <si>
    <t xml:space="preserve">TAXA FIXA INSTALACAO SONDAGEM ROTATIVA                                         </t>
  </si>
  <si>
    <t xml:space="preserve">TRANSPORTE DE EQUIPAMENTO DE SONDAGEM                                          </t>
  </si>
  <si>
    <t>km*equip</t>
  </si>
  <si>
    <t xml:space="preserve">DESLOCAMENTO DE EQUIPAMENTO DE SONDAGEM                                        </t>
  </si>
  <si>
    <t xml:space="preserve">PLATAFORMA OU BANQUETA SOND.PERCUSSAO                                          </t>
  </si>
  <si>
    <t>equip</t>
  </si>
  <si>
    <t xml:space="preserve">PLATAFORMA OU BANQUETA P/ SOND. ROTATIVA                                       </t>
  </si>
  <si>
    <t xml:space="preserve">FLUTUANTE PARA SONDAGEM                                                        </t>
  </si>
  <si>
    <t>obra</t>
  </si>
  <si>
    <t xml:space="preserve">INSTAL.SONDAGEM PERCUSSAO S/ FLUTUANTE                                         </t>
  </si>
  <si>
    <t>sond</t>
  </si>
  <si>
    <t xml:space="preserve">INSTALACAO SONDAGEM ROTATIVA S/FLUTUANTE                                       </t>
  </si>
  <si>
    <t xml:space="preserve">SONDAGEM ROTATIVA SOLO 57,10MM (AX)                                            </t>
  </si>
  <si>
    <t xml:space="preserve">SONDAGEM ROTATIVA SOLO 73,00MM (BX)                                            </t>
  </si>
  <si>
    <t xml:space="preserve">SONDAGEM ROTATIVA SOLO 88,90MM (NX)                                            </t>
  </si>
  <si>
    <t xml:space="preserve">SONDAGEM ROTATIVA SOLO 114,30MM (HX)                                           </t>
  </si>
  <si>
    <t xml:space="preserve">SONDAGEM ROTATIVA ROCHA ALT.57,1MM (AX)                                        </t>
  </si>
  <si>
    <t xml:space="preserve">SONDAGEM ROTATIVA ROCHA ALT.73,0MM (BX)                                        </t>
  </si>
  <si>
    <t xml:space="preserve">SONDAGEM ROTATIVA ROCHA ALT.88,9MM (NX)                                        </t>
  </si>
  <si>
    <t xml:space="preserve">SONDAGEM ROTATIVA ROCHA ALT.114,3MM (HX)                                       </t>
  </si>
  <si>
    <t xml:space="preserve">SONDAGEM ROTATIVA ROCHA SA 57,10MM (AX)                                        </t>
  </si>
  <si>
    <t xml:space="preserve">SONDAGEM ROTATIVA ROCHA SA 73,00MM (BX)                                        </t>
  </si>
  <si>
    <t xml:space="preserve">SONDAGEM ROTATIVA ROCHA SA 88,9MM (NX)                                         </t>
  </si>
  <si>
    <t xml:space="preserve">SONDAGEM ROTATIVA ROCHA SA 114,30MM (HX)                                       </t>
  </si>
  <si>
    <t xml:space="preserve">SONDAGEM A TRADO PROFUNDIDADE ATE 5M                                           </t>
  </si>
  <si>
    <t xml:space="preserve">SONDAGEM A TRADO PROFUNDIDADE 5 A 10M                                          </t>
  </si>
  <si>
    <t xml:space="preserve">DETER. COORDENADAS COM GPS2 (CONTROLE BASICO) PRECISAO MINIMA DE 2 ORDEM.      </t>
  </si>
  <si>
    <t xml:space="preserve">DETER. COORDENADAS COM GPS3 (CONTROLE BASICO) PRECISAO MINIMA DE 2 ORDEM.      </t>
  </si>
  <si>
    <t xml:space="preserve">TRANSPORTE COORDENADAS ATRAVES DE POLIGONAIS CLASSE II P DA NBR 13.133         </t>
  </si>
  <si>
    <t>km</t>
  </si>
  <si>
    <t xml:space="preserve">IMPLANTACAO DE POLIGONAIS CLASSE III P DA NBR 13.133.                          </t>
  </si>
  <si>
    <t xml:space="preserve">TRANSPORTE DE REFERENCIA DE NIVEL ATRAVES NIVELAMENTO GEOMETRICO 4 MM K.       </t>
  </si>
  <si>
    <t xml:space="preserve">TRANSPORTE DE REFERENCIA DE NIVEL ATRAVES NIVELAMENTO GEOMETRICO CLASSE IN.    </t>
  </si>
  <si>
    <t>LEV. PLANIALTIMETRICO E CADASTRAL, POLIGONAL CLASSE II PAC ESC. 1:500 ATE 1 HA.</t>
  </si>
  <si>
    <t>LEV. PLANIALTIMETRICO E CADASTRAL, POLIGONAL CLASSE II PAC ESC. 1:1000 ATE 1HA.</t>
  </si>
  <si>
    <t>LEV. PLANIALTIMETRICO E CADASTRAL, POLIGONAL CLASSE II PAC ESC. 1:500 ALEM 1HA.</t>
  </si>
  <si>
    <t>ha</t>
  </si>
  <si>
    <t xml:space="preserve">LEV. PLANIALTIMETRICO E CADASTRAL, POLIGONAL CLASSE II PAC ESC.1:1000 ALEM 1HA </t>
  </si>
  <si>
    <t xml:space="preserve">LEV. PLANIALTIMETRICO DE FAVELAS COM AREA ATE 2000 M2 C/POLIG. AUXILIAR        </t>
  </si>
  <si>
    <t xml:space="preserve">LEV. PLANIALTIMETRICO DE FAVELAS COM AREA ALEM 2000 M2 C/POLIG.AUXILIAR        </t>
  </si>
  <si>
    <t>LEV. PLANIALT. SECOES TRANSV. A PARTIR DE LINHA BASE EXISTENTE NIV. GEOMETRICO.</t>
  </si>
  <si>
    <t xml:space="preserve">LEVANT. PLANIALTIMETRICO CADASTRAL FAIXAS ATE 30M CLASSE II PAC DA NBR 13.133  </t>
  </si>
  <si>
    <t>LEVANT. PLANIALTIMETRICO CADASTRAL FAIXAS DE 30 A 60 M CLASSE II PAC NBR 13.133</t>
  </si>
  <si>
    <t xml:space="preserve">LEVANT. PLANIALTIMETRICO CADASTRAL FAIXAS ALEM 60M CLASSE II PAC DA NBR 13.133 </t>
  </si>
  <si>
    <t xml:space="preserve">MATERIALIZACAO DE LINHA BASE PROJETADA C/ ESTAQUEAMENTO DE 20 EM 20 M.         </t>
  </si>
  <si>
    <t>IMPL. E CADASTRO PLANIALT. LINHA BASE VIA EXISTENTE ESTAQUEAMENTO DE 20 EM 20 M</t>
  </si>
  <si>
    <t xml:space="preserve">CADASTRO DE PVA, PVE, BL E TL                                                  </t>
  </si>
  <si>
    <t xml:space="preserve">CADASTRO DE OBRA DE ARTE CORRENTE (GALERIA E BUEIRO) E INTERFERENCIAS          </t>
  </si>
  <si>
    <t xml:space="preserve">LEV.CAD.ESTRUT. EM CONCRETO, PONTES E VIADUTOS, DETALHADO PECAS ESTRUTURAIS    </t>
  </si>
  <si>
    <t>tramo</t>
  </si>
  <si>
    <t xml:space="preserve">CADASTRO DE PROPRIEDADE PARA DESAPROPRIACAO URBANA.                            </t>
  </si>
  <si>
    <t xml:space="preserve">CADASTRO DE PROPRIEDADE PARA DESAPROPRIACAO RURAL ATE 5000 M2.                 </t>
  </si>
  <si>
    <t xml:space="preserve">CADASTRO DE PROPRIEDADE PARA DESAPROPRIACAO RURAL ALEM 5000 M2.                </t>
  </si>
  <si>
    <t xml:space="preserve">ABERTURA DE PICADA COM LARGURA SUFICIENTE PARA LEVANTAMENTO TOPOGRAFICO.       </t>
  </si>
  <si>
    <t xml:space="preserve">LEVANTAMENTO DE SECOES TOPOBATIMETRICOS.                                       </t>
  </si>
  <si>
    <t xml:space="preserve">LEVANTAMENTO TOPOBATIMETRICO, MODO CONTINUO COM ECOBATIMETRO, POSIC.COM GPS    </t>
  </si>
  <si>
    <t xml:space="preserve">LEVANTAMENTO DE BATIMETRIA ESPECIAL                                            </t>
  </si>
  <si>
    <t>equipe.dia</t>
  </si>
  <si>
    <t>FORN. EQUIP.TOP., 1 TECN., 2 AUX., 1 NIVEL. C/ NIVEL AUT. ESTACAO TOTAL E VEIC.</t>
  </si>
  <si>
    <t>equipe.mes</t>
  </si>
  <si>
    <t xml:space="preserve">MARC.CONC. TRONCO PIR. DE 10X10CM T/ 30X30CM B/ 40CM H, PINO/CHAPA COLADA TOPO </t>
  </si>
  <si>
    <t xml:space="preserve">MOBILIZACAO / DESMOBILIZACAO - DE EQUIPE E EQUIP. DE TOPOGRAFIA A 50 E 150KM   </t>
  </si>
  <si>
    <t xml:space="preserve">MOBILIZACAO / DESMOBILIZACAO - EQUIPE E EQUIP. DE TOPOGRAFIA ENTRE 151E300KM   </t>
  </si>
  <si>
    <t xml:space="preserve">MOBILIZACAO / DESMOBILIZACAO - EQUIPE E EQUIP. TOPOGRAFIA ENTRE 301E600KM      </t>
  </si>
  <si>
    <t xml:space="preserve">MOBILIZACAO DE AERONAVE DENTRO DO ESTADO.                                      </t>
  </si>
  <si>
    <t>global</t>
  </si>
  <si>
    <t xml:space="preserve">COBERTURA FOTOGRAFICA POR AREA FOTOGRAFADA, VOO NA ESCALA 1:20.000             </t>
  </si>
  <si>
    <t xml:space="preserve">REVELACAO DE FOTOS AEREAS INCLUSIVE ARQUIVO DIGITAL E FOTOINDICE.              </t>
  </si>
  <si>
    <t xml:space="preserve">RESTITUICAO VOO AEROFOTOGRAMETRICO ESC. ATE 5X SUPERIOR AO DO VOO, ESC.1:5.000 </t>
  </si>
  <si>
    <t>ORTOFOTOCARTA VOO AEROFOTOGRAMETRICO ESC. ATE 5X SUPERIOR AO DO VOO, ESC.1:5000</t>
  </si>
  <si>
    <t>ORTOFOTOCARTA VOO AEROFOTOGRAMETRICO ESC. ATE 5X SUPERIOR AO DO VOO, ESC.1:1000</t>
  </si>
  <si>
    <t xml:space="preserve">APOIO CAMPO AEROF. DETERM. NUM. DE PONTOS P/ RESIST. EM ESC. ATE 5X MAIOR.     </t>
  </si>
  <si>
    <t>21.03.01</t>
  </si>
  <si>
    <t xml:space="preserve">REMOCAO CERCA ARAME,INCL.TRANSPORTE                                            </t>
  </si>
  <si>
    <t>21.03.02</t>
  </si>
  <si>
    <t xml:space="preserve">REMOCAO DE DEFENSA METALICA SIMPLES                                            </t>
  </si>
  <si>
    <t>21.03.03</t>
  </si>
  <si>
    <t xml:space="preserve">REMOCAO DE DEFENSA METALICA DUPLA                                              </t>
  </si>
  <si>
    <t>21.03.04</t>
  </si>
  <si>
    <t xml:space="preserve">REMOCAO DEFENSA MET.SIMPLES P/ REINST.                                         </t>
  </si>
  <si>
    <t>21.03.05</t>
  </si>
  <si>
    <t xml:space="preserve">REMOCAO DEFENSA METALICA DUPLA P/ REINST                                       </t>
  </si>
  <si>
    <t>21.03.06</t>
  </si>
  <si>
    <t xml:space="preserve">REMOCAO CANALIZACAO D&gt;=0,60M                                                   </t>
  </si>
  <si>
    <t>21.03.07</t>
  </si>
  <si>
    <t xml:space="preserve">REMOCAO CANALIZACAO D&lt;0,60M                                                    </t>
  </si>
  <si>
    <t>21.03.08</t>
  </si>
  <si>
    <t xml:space="preserve">REMOCAO E TRANSPORTE DE GUIA PRE-MOLDADA                                       </t>
  </si>
  <si>
    <t>21.03.09</t>
  </si>
  <si>
    <t xml:space="preserve">REMOCAO DE ESTACA DE EUCALIPTO                                                 </t>
  </si>
  <si>
    <t>21.03.10</t>
  </si>
  <si>
    <t xml:space="preserve">REMOCAO DE TACHA REFLETIVA                                                     </t>
  </si>
  <si>
    <t>21.03.11</t>
  </si>
  <si>
    <t xml:space="preserve">REMOCAO DE PINTURA TERMOPLÁSTICA DE VIA                                        </t>
  </si>
  <si>
    <t>21.03.11.01</t>
  </si>
  <si>
    <t xml:space="preserve">REMOCAO DE PINTURA ACRIL.  DEMARC.DE VIA POR PROCESSO MANUAL                   </t>
  </si>
  <si>
    <t xml:space="preserve">REMOCAO DE SINALIZACAO HORIZONTAL POR FRESAGEM                                 </t>
  </si>
  <si>
    <t>21.04.01</t>
  </si>
  <si>
    <t xml:space="preserve">CERCA DE ARAME FARPADO C/ 4 FIOS                                               </t>
  </si>
  <si>
    <t>21.04.02</t>
  </si>
  <si>
    <t xml:space="preserve">CERCA DE ARAME FARPADO C/ 6 FIOS                                               </t>
  </si>
  <si>
    <t>21.04.03</t>
  </si>
  <si>
    <t xml:space="preserve">CERCA ARAME FARPADO POR REAPROVEITAMENTO                                       </t>
  </si>
  <si>
    <t>21.05.02</t>
  </si>
  <si>
    <t xml:space="preserve">DEMOLICAO DE CONCRETO SIMPLES                                                  </t>
  </si>
  <si>
    <t>21.05.04</t>
  </si>
  <si>
    <t xml:space="preserve">DEMOLICAO PAV.RIG.INCL.TRANSP. ATE 1 KM                                        </t>
  </si>
  <si>
    <t>21.05.05</t>
  </si>
  <si>
    <t xml:space="preserve">DEMOLICAO DE EDIFICACAO EM ALVENARIA                                           </t>
  </si>
  <si>
    <t>21.05.06</t>
  </si>
  <si>
    <t xml:space="preserve">DEMOLICAO DE EDIFICACAO EM MADEIRA                                             </t>
  </si>
  <si>
    <t>21.05.07</t>
  </si>
  <si>
    <t xml:space="preserve">DEMOLICAO PAVIMENTOFLEXIVEL C/TRANSPORT                                        </t>
  </si>
  <si>
    <t>21.07.01</t>
  </si>
  <si>
    <t xml:space="preserve">ABERTURA DE POCO DE INSPECAO ATE 1,5M DE PROFUNDIDADE                          </t>
  </si>
  <si>
    <t>21.07.02</t>
  </si>
  <si>
    <t xml:space="preserve">ENSAIO DE UMIDADE NATURAL                                                      </t>
  </si>
  <si>
    <t>21.07.03</t>
  </si>
  <si>
    <t xml:space="preserve">ENSAIO DE DENSIDADE NATURAL                                                    </t>
  </si>
  <si>
    <t>21.07.04</t>
  </si>
  <si>
    <t xml:space="preserve">ANALISE GRANULOMETRICA POR PENEIRAMENTO E SEDIMENTACAO.                        </t>
  </si>
  <si>
    <t>21.07.05</t>
  </si>
  <si>
    <t xml:space="preserve">ENSAIO DE CBR 5 PONTOS E.N.                                                    </t>
  </si>
  <si>
    <t>21.07.06</t>
  </si>
  <si>
    <t xml:space="preserve">ENSAIO DE CBR 5 PONTOS E.I.                                                    </t>
  </si>
  <si>
    <t>21.07.07</t>
  </si>
  <si>
    <t xml:space="preserve">CLASSIFICACAO MCT (PERDA POR IMERSAO E MINI MCV).                              </t>
  </si>
  <si>
    <t>21.07.12</t>
  </si>
  <si>
    <t xml:space="preserve">CLASSIFICACAO MCT - METODO PASTILHA                                            </t>
  </si>
  <si>
    <t>21.07.13</t>
  </si>
  <si>
    <t xml:space="preserve">ENSAIO DE CBR 1 PONTO MOLDADO NA UMIDADE OTIMA DE COMPACTACAO (E.N.)           </t>
  </si>
  <si>
    <t>21.07.14</t>
  </si>
  <si>
    <t xml:space="preserve">ENSAIO DE COMPACTACAO - PROCTOR.                                               </t>
  </si>
  <si>
    <t>21.07.15</t>
  </si>
  <si>
    <t xml:space="preserve">GRANULOMETRIA POR PENEIRAMENTO SIMPLES (SEM SEDIMENTACAO).                     </t>
  </si>
  <si>
    <t xml:space="preserve">LIMPEZA DE DRENAGEM DA PLATAFORMA                                              </t>
  </si>
  <si>
    <t xml:space="preserve">LIMPEZA DE BUEIROS DIAMETRO ATE 80CM                                           </t>
  </si>
  <si>
    <t xml:space="preserve">LIMPEZA DE BUEIROS DIAMETRO ATE 100CM                                          </t>
  </si>
  <si>
    <t xml:space="preserve">LIMPEZA DE BUEIROS DIAMETRO ATE 120CM                                          </t>
  </si>
  <si>
    <t xml:space="preserve">LIMPEZA DE BUEIROS DIAMETRO ATE 150CM                                          </t>
  </si>
  <si>
    <t xml:space="preserve">LIMPEZA DE GALERIA                                                             </t>
  </si>
  <si>
    <t xml:space="preserve">DEMOLICAO E RETIRADA DE GUARDA-CORPO                                           </t>
  </si>
  <si>
    <t xml:space="preserve">LIMPEZA DE BUEIROS DIAMETRO ATE 60CM                                           </t>
  </si>
  <si>
    <t xml:space="preserve">LIMPEZA DE DRENAGEM FORA DA PLATAFORMA                                         </t>
  </si>
  <si>
    <t xml:space="preserve">LIMP.TERRENO SEM DESTOCAMENTO DE ARVORES                                       </t>
  </si>
  <si>
    <t xml:space="preserve">LIMP.TERRENO C/DEST.ARV.PERIMETRO&lt;=78CM                                        </t>
  </si>
  <si>
    <t xml:space="preserve">LIMP. MANUAL TERRENO AMONT. DE MATERIAL                                        </t>
  </si>
  <si>
    <t xml:space="preserve">DERRUBADA E DEST.ARV.C/PERIMETRO&gt;78CM                                          </t>
  </si>
  <si>
    <t xml:space="preserve">DEST.ARV.COM PERIMETRO MAIOR QUE 78CM                                          </t>
  </si>
  <si>
    <t xml:space="preserve">RASPAGEM DO TERRENO                                                            </t>
  </si>
  <si>
    <t xml:space="preserve">ESCAVACAO E CARGA DE MATERIAL DE 1/2A CATEGORIA                                </t>
  </si>
  <si>
    <t xml:space="preserve">ESCAV.CARGA MATERIAL 2 CAT.C/EXPLOSIVO                                         </t>
  </si>
  <si>
    <t xml:space="preserve">ESCAVACAO E CARGA MATERIAL  3 CATEGORIA                                        </t>
  </si>
  <si>
    <t xml:space="preserve">ESCAV.CARGA SOLO MOLE SOB LAMINA D´AGUA                                        </t>
  </si>
  <si>
    <t xml:space="preserve">CARGA DE MATERIAL LIMPEZA                                                      </t>
  </si>
  <si>
    <t xml:space="preserve">ESCAV.,CARGA E DESC.MAT.SIL-ARG.NO CORTE                                       </t>
  </si>
  <si>
    <t xml:space="preserve">AQUIS.MAT.ESPAL.CONF.ROLAGEM MAT.SIL.ARG                                       </t>
  </si>
  <si>
    <t xml:space="preserve">ESPALHAMENTO/REGULARIZACAO/COMPACTACAO DE MATERIAL EM BOTA-FORA.               </t>
  </si>
  <si>
    <t xml:space="preserve">ESCAVAÇÃO OU DESMONTE E CARGA COM EQUIPAMENTO HIDRAULICO (PICÃO)               </t>
  </si>
  <si>
    <t xml:space="preserve">TRANSPORTE DE 1/2 CATEGORIA ATE 1 KM                                           </t>
  </si>
  <si>
    <t xml:space="preserve">TRANSPORTE DE 1/2 CATEGORIA ATE 2 KM                                           </t>
  </si>
  <si>
    <t xml:space="preserve">TRANSPORTE DE 1/2 CATEGORIA ATE 5 KM                                           </t>
  </si>
  <si>
    <t xml:space="preserve">TRANSPORTE DE 1/2 CATEGORIA ATE 10 KM                                          </t>
  </si>
  <si>
    <t xml:space="preserve">TRANSPORTE DE 1/2 CATEGORIA ATE 15 KM                                          </t>
  </si>
  <si>
    <t xml:space="preserve">TRANSPORTE DE 1/2 CATEGORIA ALEM DE 15KM                                       </t>
  </si>
  <si>
    <t xml:space="preserve">TRANSPORTE DE 3 CATEGORIA ATE 1 KM                                             </t>
  </si>
  <si>
    <t xml:space="preserve">TRANSPORTE DE 3 CATEGORIA ALEM 1 KM                                            </t>
  </si>
  <si>
    <t xml:space="preserve">TRANSPORTE DE SOLO MOLE ATE 2 KM                                               </t>
  </si>
  <si>
    <t xml:space="preserve">TRANSPORTE DE SOLO MOLE ALEM 2 KM                                              </t>
  </si>
  <si>
    <t xml:space="preserve">TRANSPORTE MATERIAL DE LIMPEZA ATE 1 KM                                        </t>
  </si>
  <si>
    <t xml:space="preserve">TRANSPORTE MATERIAL DE LIMP.ALEM DE 1 KM                                       </t>
  </si>
  <si>
    <t xml:space="preserve">COMPACTACAO DE ATERRO MAIOR/IGUAL 95% PS                                       </t>
  </si>
  <si>
    <t xml:space="preserve">RETALUDAMENTO MANUAL                                                           </t>
  </si>
  <si>
    <t xml:space="preserve">FUNDACAO DE ATERRO C/AREIA LAVADA                                              </t>
  </si>
  <si>
    <t xml:space="preserve">FUNDACAO DE ATERRO C/PED.RACHAO                                                </t>
  </si>
  <si>
    <t xml:space="preserve">ESPALH.ADENS.MATERIAL DE FUND.DE ATERRO                                        </t>
  </si>
  <si>
    <t xml:space="preserve">VALETA DE PROTECAO MANUAL                                                      </t>
  </si>
  <si>
    <t xml:space="preserve">GEOGRELHA POLIETILENO RESIST. TRANSV. 5 KN/M - RESIST. LONGIT. 30 KN/M         </t>
  </si>
  <si>
    <t xml:space="preserve">GEOGRELHA POLIETILENO RESIST. TRANSV. 5 KN/M - RESIST. LONGIT. 50 KN/M         </t>
  </si>
  <si>
    <t xml:space="preserve">GEOGRELHA POLIETILENO RESIST. TRANSV. 5 KN/M - RESIST. LONGIT. 80 KN/M         </t>
  </si>
  <si>
    <t xml:space="preserve">GEOGRELHA POLIETILENO RESIST. TRANSV. 5 KN/M - RESIST. LONGIT. 100 KN/M        </t>
  </si>
  <si>
    <t xml:space="preserve">GEOGRELHA POLIETILENO RESIST. TRANSV. 5 KN/M - RESIST. LONGIT. 150 KN/M        </t>
  </si>
  <si>
    <t xml:space="preserve">GEOGRELHA POLIETILENO RESIST. TRANSV. 5 KN/M - RESIST. LONGIT. 200 KN/M        </t>
  </si>
  <si>
    <t xml:space="preserve">GEOGRELHA POLIETILENO RESIST. TRANSV. 15 KN/M - RESIST. LONGIT. 30 KN/M        </t>
  </si>
  <si>
    <t xml:space="preserve">GEOGRELHA POLIETILENO RESIST. TRANSV. 15 KN/M - RESIST. LONGIT. 50 KN/M        </t>
  </si>
  <si>
    <t xml:space="preserve">GEOGRELHA POLIETILENO RESIST. TRANSV. 15 KN/M - RESIST. LONGIT. 80 KN/M.       </t>
  </si>
  <si>
    <t xml:space="preserve">GEOGRELHA POLIETILENO RESIST. TRANSV. 15 KN/M - RESIST. LONGIT. 100 KN/M.      </t>
  </si>
  <si>
    <t xml:space="preserve">GEOGRELHA POLIETILENO RESIST. TRANSV. 15 KN/M - RESIST. LONGIT. 150 KN/M.      </t>
  </si>
  <si>
    <t xml:space="preserve">GEOGRELHA POLIETILENO RESIST. TRANSV. 15 KN/M - RESIST. LONGIT. 200 KN/M.      </t>
  </si>
  <si>
    <t xml:space="preserve">GEOGRELHA POLIETILENO RESIST. TRANSV. 20 KN/M - RESIST. LONGIT. 30 KN/M.       </t>
  </si>
  <si>
    <t xml:space="preserve">GEOGRELHA POLIETILENO RESIST. TRANSV. 20 KN/M - RESIST. LONGIT. 50 KN/M.       </t>
  </si>
  <si>
    <t xml:space="preserve">GEOGRELHA POLIETILENO RESIST. TRANSV. 20 KN/M - RESIST. LONGIT. 80 KN/M.       </t>
  </si>
  <si>
    <t xml:space="preserve">GEOGRELHA POLIETILENO RESIST. TRANSV. 20 KN/M - RESIST. LONGIT. 100 KN/M.      </t>
  </si>
  <si>
    <t xml:space="preserve">GEOGRELHA POLIETILENO RESIST. TRANSV. 20 KN/M - RESIST. LONGIT. 150 KN/M.      </t>
  </si>
  <si>
    <t xml:space="preserve">GEOGRELHA POLIETILENO RESIST. TRANSV. 20 KN/M - RESIST. LONGIT. 200 KN/M.      </t>
  </si>
  <si>
    <t xml:space="preserve">GEOGRELHA POLIETILENO RESIST. TRANSV. 30 KN/M - RESIST. LONGIT. 30 KN/M.       </t>
  </si>
  <si>
    <t xml:space="preserve">GEOGRELHA POLIETILENO RESIST. TRANSV. 30 KN/M - RESIST. LONGIT. 50 KN/M.       </t>
  </si>
  <si>
    <t xml:space="preserve">GEOGRELHA POLIETILENO RESIST. TRANSV. 30 KN/M - RESIST. LONGIT. 80 KN/M.       </t>
  </si>
  <si>
    <t xml:space="preserve">GEOGRELHA POLIETILENO RESIST. TRANSV. 30 KN/M - RESIST. LONGIT. 100 KN/M.      </t>
  </si>
  <si>
    <t xml:space="preserve">GEOGRELHA POLIETILENO RESIST. TRANSV. 30 KN/M - RESIST. LONGIT. 150 KN/M.      </t>
  </si>
  <si>
    <t xml:space="preserve">GEOGRELHA POLIETILENO RESIST. TRANSV. 30 KN/M - RESIST. LONGIT. 200 KN/M.      </t>
  </si>
  <si>
    <t xml:space="preserve">GEOGRELHA POLIETILENO RESIST. TRANSV. 50 KN/M - RESIST. LONGIT. 50 KN/M        </t>
  </si>
  <si>
    <t xml:space="preserve">GEOGRELHA POLIETILENO RESIST. TRANSV. 50 KN/M - RESIST. LONGIT. 80 KN/M        </t>
  </si>
  <si>
    <t xml:space="preserve">GEOGRELHA POLIETILENO RESIST. TRANSV. 50 KN/M - RESIST. LONGIT. 100 KN/M       </t>
  </si>
  <si>
    <t xml:space="preserve">GEOGRELHA POLIETILENO RESIST. TRANSV. 50 KN/M - RESIST. LONGIT. 150 KN/M       </t>
  </si>
  <si>
    <t xml:space="preserve">GEOGRELHA POLIETILENO RESIST. TRANSV. 50 KN/M - RESIST. LONGIT. 200 KN/M       </t>
  </si>
  <si>
    <t xml:space="preserve">GEOGRELHA POLIETILENO RESIST. TRANSV. 100 KN/M - RESIST. LONGIT. 100 KN/M      </t>
  </si>
  <si>
    <t xml:space="preserve">GEOGRELHA POLIETILENO RESIST. TRANSV. 100 KN/M - RESIST. LONGIT. 150 KN/M      </t>
  </si>
  <si>
    <t xml:space="preserve">GEOGRELHA POLIETILENO RESIST. TRANSV. 100 KN/M - RESIST. LONGIT. 200 KN/M      </t>
  </si>
  <si>
    <t xml:space="preserve">GEOGRELHA POLIETILENO RESIST. TRANSV. 150 KN/M - RESIST. LONGIT. 150 KN/M      </t>
  </si>
  <si>
    <t xml:space="preserve">GEOGRELHA POLIETILENO RESIST. TRANSV. 150 KN/M - RESIST. LONGIT. 200 KN/M      </t>
  </si>
  <si>
    <t xml:space="preserve">GEOGRELHA POLIETILENO RESIST. TRANSV. 200 KN/M - RESIST. LONGIT. 200 KN/M.     </t>
  </si>
  <si>
    <t xml:space="preserve">GEOGRELHA PVC RESIST. TRANSV. 20 KN/M - RESIST. LONGIT. 40 KN/M.               </t>
  </si>
  <si>
    <t xml:space="preserve">GEOGRELHA PVC RESIST. TRANSV. 20 KN/M - RESIST. LONGIT. 60 KN/M.               </t>
  </si>
  <si>
    <t xml:space="preserve">GEOGRELHA PVC RESIST. TRANSV. 20 KN/M - RESIST. LONGIT. 90 KN/M.               </t>
  </si>
  <si>
    <t xml:space="preserve">GEOGRELHA PVC RESIST. TRANSV. 20 KN/M - RESIST. LONGIT. 120 KN/M.              </t>
  </si>
  <si>
    <t xml:space="preserve">GEOGRELHA PVC RESIST. TRANSV. 30 KN/M - RESIST. LONGIT. 40 KN/M.               </t>
  </si>
  <si>
    <t xml:space="preserve">GEOGRELHA PVC RESIST. TRANSV. 30 KN/M - RESIST. LONGIT. 60 KN/M.               </t>
  </si>
  <si>
    <t xml:space="preserve">GEOGRELHA PVC RESIST. TRANSV. 30 KN/M - RESIST. LONGIT. 90 KN/M.               </t>
  </si>
  <si>
    <t xml:space="preserve">GEOGRELHA PVC RESIST. TRANSV. 30 KN/M - RESIST. LONGIT. 120 KN/M.              </t>
  </si>
  <si>
    <t xml:space="preserve">MELH/PREPARO SUB-LEITO - 100% EN                                               </t>
  </si>
  <si>
    <t xml:space="preserve">MELH/PREPARO SUB-LEITO - 100% EI                                               </t>
  </si>
  <si>
    <t xml:space="preserve">REFORCO SUB-LEITO ESCAV. SOLO ESCOLHIDO                                        </t>
  </si>
  <si>
    <t xml:space="preserve">REFORCO DO SUB-LEITO - TRANSPORTE ATE 1 KM                                     </t>
  </si>
  <si>
    <t xml:space="preserve">REFORCO DO SUB-LEITO - TRANSPORTE ATE 2 KM                                     </t>
  </si>
  <si>
    <t xml:space="preserve">REFORCO DO SUB-LEITO - TRANSPORTE ATE 5KM                                      </t>
  </si>
  <si>
    <t xml:space="preserve">REFORCO DE SUB-LEITO - TRANSPORTE ATE 10 KM                                    </t>
  </si>
  <si>
    <t xml:space="preserve">REFORCO DO SUB-LEITO - TRANSPORTE ATE 15 KM                                    </t>
  </si>
  <si>
    <t xml:space="preserve">REFORCO DOE SUB-LEITO - TRANSPORTE + 15KM                                      </t>
  </si>
  <si>
    <t xml:space="preserve">REFORCO DE SUB-LEITO COMPACTACAO 100% EI                                       </t>
  </si>
  <si>
    <t xml:space="preserve">REFORCO DE SUB-LEITO COMPACT 100% EN                                           </t>
  </si>
  <si>
    <t xml:space="preserve">SUB-BASE OU BASE DE SOLO CIM.3%-USINA COM TRANSP.JAZIDA ATE LOCAL APLICACAO    </t>
  </si>
  <si>
    <t xml:space="preserve">SUB BASE OU BASE SOLO CIM.4%-USINA COM TRANSP.JAZIDA ATE LOCAL APLICACAO       </t>
  </si>
  <si>
    <t xml:space="preserve">SUB BASE OU BASE SOLO CIM.5%-USINA COM TRANSP.JAZIDA ATE LOCAL APLICACAO       </t>
  </si>
  <si>
    <t xml:space="preserve">SUB BASE OU BASE SOLO CIM.6%-USINA COM TRANSP. JAZIDA ATE LOCAL APLICACAO      </t>
  </si>
  <si>
    <t xml:space="preserve">SUB BASE OU BASE SOLO CIM.7%-SINA COM TRANSP.JAZIDA ATE LOCAL APLICACAO        </t>
  </si>
  <si>
    <t xml:space="preserve">SUB BASE OU BASE SOLO CIM.8%-USINA COM TRANSP.JAZIDA ATE LOCAL APLICACAO       </t>
  </si>
  <si>
    <t xml:space="preserve">SUB BASE OU BASE SOLO CIM.9%-USINA COM TRANSP.JAZIDA ATE LOCAL APLICACAO       </t>
  </si>
  <si>
    <t xml:space="preserve">SUB BASE OU BASE SOLO CIM.10%-USINA COM TRANSP.JAZIDA ATE LOCAL APLICACAO      </t>
  </si>
  <si>
    <t xml:space="preserve">SUB BASE OU BASE SOLO CIM.11%-USINA COM TRANSP.JAZIDA ATE LOCAL APLICACAO      </t>
  </si>
  <si>
    <t xml:space="preserve">SUB BASE OU BASE SOLO CIM.12%-USINA COM TRANSP.JAZIDA ATE LOCAL APLICACAO      </t>
  </si>
  <si>
    <t xml:space="preserve">SUB BASE OU BASE SOLO CIM.3%-PULVEMIST.-COM TRANSP.JAZIDA ATE LOCAL APLICACAO  </t>
  </si>
  <si>
    <t xml:space="preserve">SUB BASE OU BASE SOLO CIM.4%-PULVEMIST.-COM TRANSP.JAZIDA ATE LOCAL APLICACAO  </t>
  </si>
  <si>
    <t xml:space="preserve">SUB BASE OU BASE SOLO CIM.5%-PULVEMIST.-COM TRANSP.JAZIDA ATE LOCAL APLICACAO  </t>
  </si>
  <si>
    <t xml:space="preserve">SUB BASE OU BASE SOLO CIM.6%-PULVEMIST.-COM TRANSP.JAZIDA ATE LOCAL APLICACAO  </t>
  </si>
  <si>
    <t xml:space="preserve">SUB BASE OU BASE SOLO CIM.7%-PULVEMIST.-COM TRANSP.JAZIDA ATE LOCAL APLICACAO  </t>
  </si>
  <si>
    <t xml:space="preserve">SUB BASE OU BASE SOLO CIM.8%-PULVEMIST.-COM TRANSP.JAZIDA ATE LOCAL APLICACAO  </t>
  </si>
  <si>
    <t xml:space="preserve">SUB BASE OU BASE SOLO CIM.9%-PULVEMIST.-COM TRANSP.JAZIDA ATE LOCAL APLICACAO  </t>
  </si>
  <si>
    <t xml:space="preserve">SUB BASE OU BASE SOLO CIM.10%-PULVEMIST.-COM TRANSP.JAZIDA ATE LOCAL APLICACAO </t>
  </si>
  <si>
    <t xml:space="preserve">SUB BASE OU BASE SOLO CIM.11%-PULVEMIST.-COM TRANSP.JAZIDA ATE LOCAL APLICACAO </t>
  </si>
  <si>
    <t xml:space="preserve">SUB BASE OU BASE SOLO CIM.12%-PULVEMIST.-COM TRANSP.JAZIDA ATE LOCAL APLICACAO </t>
  </si>
  <si>
    <t xml:space="preserve">SUB BASE OU BASE SOLO CAL 4% - COM TRANSP.JAZIDA ATE LOCAL APLICACAO           </t>
  </si>
  <si>
    <t xml:space="preserve">SUB BASE OU BASE SOLO BRITA C/CIM.3% COM TRANSP. JAZIDA ATE LOCAL APLICAÇÃO    </t>
  </si>
  <si>
    <t xml:space="preserve">SUB BASE OU BASE SOLO BRITA C/CIM.4% COM TRANSP. JAZIDA ATE LOCAL DE APLICAÇÃO </t>
  </si>
  <si>
    <t>SUB BASE OU BASE SOLO BRITA C/CIM.5% COM TRANSP.JAZIDA ATE O LOCAL DE APLICAÇÃO</t>
  </si>
  <si>
    <t xml:space="preserve">SUB BASE OU BASE SOLO BRITA C/CIM.6% COM TRANSP.DA JAZIDA ATE LOCAL APLICAÇÃO  </t>
  </si>
  <si>
    <t xml:space="preserve">SUB BASE OU BASE DE SOLO BRITA 50% BRITA COM TRANSP.JAZIDA ATE LOCAL APLICAÇÃO </t>
  </si>
  <si>
    <t xml:space="preserve">SUB BASE OU BASE DE SOLO LATERITICO-BRITA 50% BRITA C/TRANSP.JAZIDA ATE APLIC. </t>
  </si>
  <si>
    <t xml:space="preserve">SUB BASE OU BASE DE SOLO BRITA 60% BRITA COM TRANSP.JAZIDA ATE LOCAL APLICAÇÃO </t>
  </si>
  <si>
    <t xml:space="preserve">SUB BASE OU BASE DE SOLO BRITA 70% BRITA COM TRANSP.JAZIDA ATE LOCAL APLICAÇÃO </t>
  </si>
  <si>
    <t xml:space="preserve">SUB BASE OU BASE DE SOLO BRITA 80% BRITA COM TRANSP.JAZIDA ATE LOCAL APLICAÇÃO </t>
  </si>
  <si>
    <t xml:space="preserve">SUB BASE OU BASE DE SOLO BRITA 90% BRITA COM TRANSP.JAZIDA ATE LOCAL APLICAÇÃO </t>
  </si>
  <si>
    <t xml:space="preserve">SUB-BASE OU BASE BRITA GRAD. SIMPLES                                           </t>
  </si>
  <si>
    <t xml:space="preserve">SUB-BASE OU BASE DE PEDRA BRITADA                                              </t>
  </si>
  <si>
    <t xml:space="preserve">SUB-BASE OU BASE DE BICA CORRIDA                                               </t>
  </si>
  <si>
    <t xml:space="preserve">SUB-BASE OU BASE DE PEDRA RACHAO, CONF. ET-POO/042 (DERSA)                     </t>
  </si>
  <si>
    <t xml:space="preserve">SUB-BASE OU BASE BRITA GRAD. C/CIM 1%VOL                                       </t>
  </si>
  <si>
    <t xml:space="preserve">SUB-BASE OU BASE BRITA GRA. C/CIM 2%VOL                                        </t>
  </si>
  <si>
    <t xml:space="preserve">SUB-BASE OU BASE BRITA GRAD. C/CIM 3%VOL                                       </t>
  </si>
  <si>
    <t xml:space="preserve">SUB-BASE OU BASE BRITA GRAD. C/CIM 4%VOL                                       </t>
  </si>
  <si>
    <t xml:space="preserve">SUB-BASE OU BASE BRITA GRAD. C/CIM 5%                                          </t>
  </si>
  <si>
    <t xml:space="preserve">SUB-BASE OU BASE ESTABILIZADA GRANULOMETRICAMENTE                              </t>
  </si>
  <si>
    <t xml:space="preserve">SUB-BASE OU BASE MACADAME HIDRAULICO                                           </t>
  </si>
  <si>
    <t xml:space="preserve">SUB-BASE OU BASE MACADAME BETUMINOSO                                           </t>
  </si>
  <si>
    <t xml:space="preserve">SUB-BASE OU BASE DE MACADAME SECO                                              </t>
  </si>
  <si>
    <t xml:space="preserve">SUB-BASE OU BASE SOLO AREN. FINO 95% PI                                        </t>
  </si>
  <si>
    <t xml:space="preserve">BASE SOLO ESTABILIZADO QUIMICAMENTE PARA SOLO ARENOSO                          </t>
  </si>
  <si>
    <t xml:space="preserve">IMPRIMADURA BETUMINOSA IMPERMEABILIZANTE                                       </t>
  </si>
  <si>
    <t xml:space="preserve">IMPRIMADURA BETUMINOSA IMPERMEABILIZANTE (SEM MATERIAIS ASFALTICOS)            </t>
  </si>
  <si>
    <t xml:space="preserve">IMPRIMADURA BETUMINOSA LIGANTE                                                 </t>
  </si>
  <si>
    <t xml:space="preserve">IMPRIMADURABETUMINOSA LIGANTE (SEM MATERIAIS ASFALTICOS)                       </t>
  </si>
  <si>
    <t xml:space="preserve">IMPRIMADURA BET. AUXILIAR DE LIGACAO                                           </t>
  </si>
  <si>
    <t xml:space="preserve">IMPRIM. BET. LIGANTE MODIF. POLIMERO                                           </t>
  </si>
  <si>
    <t xml:space="preserve">TRATAMENTO SUPERFICIAL SIMPLES                                                 </t>
  </si>
  <si>
    <t xml:space="preserve">TRATAMENTO SUPERFICIAL DUPLO                                                   </t>
  </si>
  <si>
    <t xml:space="preserve">TRATAMENTO SUPERFICIAL TRIPLO                                                  </t>
  </si>
  <si>
    <t xml:space="preserve">MICROREVESTIMENTO C/POLIMERO COM FIBRA À FRIO (MCAF)                           </t>
  </si>
  <si>
    <t xml:space="preserve">MICROREVESTIMENTO COM POLIMERO SEM FIBRA A FRIO (MCAF)                         </t>
  </si>
  <si>
    <t xml:space="preserve">MICROREVESTIMENTO ASFALTICO A FRIO COM POLIMERO COM FIBRA                      </t>
  </si>
  <si>
    <t xml:space="preserve">MICROREVESTIMENTO ASFALTICO A FRIO COM POLIMERO SEM FIBRA                      </t>
  </si>
  <si>
    <t xml:space="preserve">TRATAMENTO SUPERF. C/ LAMA ASFALTICA                                           </t>
  </si>
  <si>
    <t xml:space="preserve">TRAT.SUP.CAM. LAMA ASFALTICA GROSSA                                            </t>
  </si>
  <si>
    <t xml:space="preserve">TRATAMENTO SUPERFICIAL SIMPLES MODIFICADO POR POLIMEROS                        </t>
  </si>
  <si>
    <t xml:space="preserve">TRATAMENTO SUPERFICIAL DUPLO MODIFICADO POR POLIMEROS                          </t>
  </si>
  <si>
    <t xml:space="preserve">TRATAMENTO SUPERFICIAL TRIPLO MODIFICADO POR POLIMEROS                         </t>
  </si>
  <si>
    <t xml:space="preserve">PRE-MISTURADO A FRIO                                                           </t>
  </si>
  <si>
    <t xml:space="preserve">CAMADA BASE PRE-MISTURADO A FRIO (SEM MATERIAIS ASFALTICOS)                    </t>
  </si>
  <si>
    <t xml:space="preserve">APLICACAO CAMADA DE PRE-MISTURADO A FRIO COM TRANSPORTE (EXCLUSO MATERIAL)     </t>
  </si>
  <si>
    <t xml:space="preserve">CONC.ASF.US.QUENTE - BINDER GRAD.A C/DOP                                       </t>
  </si>
  <si>
    <t xml:space="preserve">CONC.ASF.US.QUENTE - BINDER GRAD.A S/DOP                                       </t>
  </si>
  <si>
    <t xml:space="preserve">CONC.ASF.US.QUENTE - BINDER GRAD.B C/DOP                                       </t>
  </si>
  <si>
    <t xml:space="preserve">CONC.ASF.US.QUENTE - BINDER GRAD.B S/DOP                                       </t>
  </si>
  <si>
    <t xml:space="preserve">CONCRETO ASFALTICO GRADUACAO I                                                 </t>
  </si>
  <si>
    <t xml:space="preserve">CAMADA ROLAMENTO-CBUQ GRADUACAO C-S/DOP                                        </t>
  </si>
  <si>
    <t xml:space="preserve">CAMADA ROLAMENTO - CBUQ - GRAD.C - COM DOP                                     </t>
  </si>
  <si>
    <t xml:space="preserve">CAMADA DE ROLAMENTO - CBUQ - GRAD. D - SEM DOP                                 </t>
  </si>
  <si>
    <t xml:space="preserve">CAMADA ROLANTE CBUQ - GRAD. D - COM DOP                                        </t>
  </si>
  <si>
    <t xml:space="preserve">CAMADA DE ROLAMENTO CBUQ - GRADUACAO D, MODIFICADA POR POLIMERO                </t>
  </si>
  <si>
    <t xml:space="preserve">CONC. ASF. MODIFICADO P/POLIMERO                                               </t>
  </si>
  <si>
    <t xml:space="preserve">CONCRETO ASFALTICO MODIFICADO POR POLIMERO - GRAD. II                          </t>
  </si>
  <si>
    <t xml:space="preserve">CONCRETO ASFALTICO MODIFICADO COM 15% EM PESO DE BORRACHA (CONTINUO)           </t>
  </si>
  <si>
    <t xml:space="preserve">CONCRETO ASFALTICO COM ASFALTO-BORRACHA, GRADUACAO IV                          </t>
  </si>
  <si>
    <t xml:space="preserve">CONCRETO ASFALTO BORRACHA MORNO COM 15% DE BORRACHA.                           </t>
  </si>
  <si>
    <t xml:space="preserve">CONCRETO ASFALTO BORRACHA GRAD. IV, MORNO COM 15% BORRACHA                     </t>
  </si>
  <si>
    <t xml:space="preserve">CAPA SELANTE TIPO 2                                                            </t>
  </si>
  <si>
    <t xml:space="preserve">CAPA SELANTE TIPO 3                                                            </t>
  </si>
  <si>
    <t xml:space="preserve">FRESAGEM CONTINUA DE PAV., INDEPENDENTE DA ESPESSURA                           </t>
  </si>
  <si>
    <t xml:space="preserve">PAVIMENTO DE CONCRETO - APLICACAO COM FORMAS DESLIZANTES                       </t>
  </si>
  <si>
    <t xml:space="preserve">PAVIMENTO DE CONCRETO SOBRE OBRA DE ARTE ESPECIAL-MANUAL.                      </t>
  </si>
  <si>
    <t xml:space="preserve">PAVIMENTO DE CONCRETO SOBRE OBRA DE ARTE ESPECIAL-MECANICO(PP-DE-P00/010)      </t>
  </si>
  <si>
    <t xml:space="preserve">PAVIMENTO DE CONCRETO POBRE PARA BASE DE PAVIMENTO RIGIDO.                     </t>
  </si>
  <si>
    <t xml:space="preserve">PAVIMENTO CONCRETO INTERTRAVADO - E=6CM                                        </t>
  </si>
  <si>
    <t xml:space="preserve">PAVIMENTO CONCRETO INTERTRAVADO - E=8CM                                        </t>
  </si>
  <si>
    <t xml:space="preserve">PAV CONCRETO INTERTRAVADO - E=10CM                                             </t>
  </si>
  <si>
    <t xml:space="preserve">RECICLAGEM CAPA/BASE COM ADICAO DE 4% DE CIMENTO                               </t>
  </si>
  <si>
    <t xml:space="preserve">RECICLAGEM DE PAVIMENTO COM ADICAO DE 30% DE BRITA E 4% DE CIMENTO             </t>
  </si>
  <si>
    <t xml:space="preserve">RECICLAGEM DE PAVIMENTO COM ADICAO DE 20% DE BRITA E 4% DE CIMENTO             </t>
  </si>
  <si>
    <t xml:space="preserve">RECICLAGEM DE PAVIMENTO COM ADICAO DE 20% DE BRITA E 6% DE CIMENTO             </t>
  </si>
  <si>
    <t xml:space="preserve">RECICLAGEM DE PAVIMENTO COM ADICAO DE 20% BRITA.                               </t>
  </si>
  <si>
    <t xml:space="preserve">RECICLAGEM DE PAVIMENTO COM ADICAO DE 30% DE BRITA                             </t>
  </si>
  <si>
    <t xml:space="preserve">REUTILIZACAO DE PAVIMENTO RECICLADO COM ADICAO DE 25% DE BRITA 1 EM PESO       </t>
  </si>
  <si>
    <t xml:space="preserve">REMOCAO, PULVERIZACAO, CARGA E TRANSPORTE (5KM) DE PAVIMENTO FLEXIVEL          </t>
  </si>
  <si>
    <t>RECICLA.IN SITU A FRIO COM ESPUL.DE ASFAL.E REVEST.ASFALT.A BASE C/ADIÇ DE CIM.</t>
  </si>
  <si>
    <t xml:space="preserve">RECICLAGEM EM USINA A FRIO COM ESPUMA ASFÁLTICA.                               </t>
  </si>
  <si>
    <t xml:space="preserve">ATERRO DE ACESSO                                                               </t>
  </si>
  <si>
    <t xml:space="preserve">ESCAVACAO MANUAL PARA OBRAS S/ EXPLOSIVO                                       </t>
  </si>
  <si>
    <t xml:space="preserve">ESCAVACAO MECANICA P/ OBRAS S/EXPLOSIVO                                        </t>
  </si>
  <si>
    <t xml:space="preserve">ESCAVACAO MECANICA P/ OBRAS C/EXPLOSIVO                                        </t>
  </si>
  <si>
    <t xml:space="preserve">CORTA-RIO ESCAVACAO SEM EXPLOSIVO                                              </t>
  </si>
  <si>
    <t xml:space="preserve">CORTA-RIO ESCAVACAO COM EXPLOSIVO                                              </t>
  </si>
  <si>
    <t xml:space="preserve">ESCAV.FUND.BUEIRO OU DRENO S/EXPL.ATE 2M                                       </t>
  </si>
  <si>
    <t xml:space="preserve">ACRESC.P/ESCAV.1,5M PROFUNDIDADE,ALEM 2M                                       </t>
  </si>
  <si>
    <t xml:space="preserve">ESCAV.FUND.BUEIRO OU DRENO C/EXPL.ATE 2M                                       </t>
  </si>
  <si>
    <t xml:space="preserve">ACRESC.ESC.ENS.EXPL.C/1,5M PROF.ALEM 2M                                        </t>
  </si>
  <si>
    <t xml:space="preserve">ESCAV.FUND.DENTRO ENSEC.SEM EXPL. ATE 3M                                       </t>
  </si>
  <si>
    <t xml:space="preserve">ACR.P/ESCAV.ENSEC.P/CADA 1M  PROF.ALEM3M                                       </t>
  </si>
  <si>
    <t xml:space="preserve">ESCAV.FUND.DENTRO ENSEC.C/EXPL.ATE 3M                                          </t>
  </si>
  <si>
    <t xml:space="preserve">ACRESC.P/ESC.ENSEC.C/EXPL.C/1,5M ALEM 3M                                       </t>
  </si>
  <si>
    <t xml:space="preserve">PAREDE ENSECADEIRA COM PRANCHA-ESP.0,05M                                       </t>
  </si>
  <si>
    <t xml:space="preserve">PAREDE ENSECADEIRA C/PRANCHA-ESP.0,075M                                        </t>
  </si>
  <si>
    <t xml:space="preserve">PAREDE ENSECADEIRA COM PERFIL METALICO                                         </t>
  </si>
  <si>
    <t xml:space="preserve">ARGILA ENCH.ENSECADEIRA,INCL.APILOAMENTO                                       </t>
  </si>
  <si>
    <t xml:space="preserve">ESGOTAMENTO CONTINUO AGUA                                                      </t>
  </si>
  <si>
    <t xml:space="preserve">ESCORAMENTO DE VALAS/CAVAS P/FUND.CONT.                                        </t>
  </si>
  <si>
    <t xml:space="preserve">ESCORAMENTO DE VALAS/CAVAS P/FUND.DESC.                                        </t>
  </si>
  <si>
    <t xml:space="preserve">ESCORAMENTO PARA FORMAS                                                        </t>
  </si>
  <si>
    <t xml:space="preserve">CIMB.DE PASSAGEM SECUND. E GALERIA RET.                                        </t>
  </si>
  <si>
    <t xml:space="preserve">CIMBRAMENTO DE GALERIA EM ABOBODA                                              </t>
  </si>
  <si>
    <t xml:space="preserve">ANDAIME DE MADEIRA                                                             </t>
  </si>
  <si>
    <t xml:space="preserve">ANDAIME TUBULAR                                                                </t>
  </si>
  <si>
    <t xml:space="preserve">FORMA PLANA PARA CONCRETO COMUM                                                </t>
  </si>
  <si>
    <t xml:space="preserve">FORMA PLANA PARA CONCRETO APARENTE                                             </t>
  </si>
  <si>
    <t xml:space="preserve">BARRA DE ACO CA-25                                                             </t>
  </si>
  <si>
    <t xml:space="preserve">BARRA DE ACO CA-50                                                             </t>
  </si>
  <si>
    <t xml:space="preserve">BARRA DE ACO CA-60                                                             </t>
  </si>
  <si>
    <t xml:space="preserve">TELA METALICA                                                                  </t>
  </si>
  <si>
    <t xml:space="preserve">CONCRETO FCK 10 MPA                                                            </t>
  </si>
  <si>
    <t xml:space="preserve">CONCRETO FCK 15 MPA                                                            </t>
  </si>
  <si>
    <t xml:space="preserve">CONCRETO FCK 18 MPA                                                            </t>
  </si>
  <si>
    <t xml:space="preserve">CONCRETO FCK 20 MPA                                                            </t>
  </si>
  <si>
    <t xml:space="preserve">CONCRETO FCK 25 MPA                                                            </t>
  </si>
  <si>
    <t xml:space="preserve">CONCRETO FCK 30 MPA                                                            </t>
  </si>
  <si>
    <t xml:space="preserve">CONCRETO CICLOPICO                                                             </t>
  </si>
  <si>
    <t xml:space="preserve">BOMBEAMENTO P/ CONCRETO QUALQUER RESIST.                                       </t>
  </si>
  <si>
    <t xml:space="preserve">CONCRETO FCK 35 MPA                                                            </t>
  </si>
  <si>
    <t xml:space="preserve">CONCRETO FCK 40 MPA                                                            </t>
  </si>
  <si>
    <t xml:space="preserve">CONCRETO FCK 45 MPA                                                            </t>
  </si>
  <si>
    <t xml:space="preserve"> CONCRETO FCK 50 MPA                                                           </t>
  </si>
  <si>
    <t xml:space="preserve">JUNTA ELASTICA EM PVC TIPO O-12                                                </t>
  </si>
  <si>
    <t xml:space="preserve">JUNTA ELASTICA EM PVC TIPO O-22                                                </t>
  </si>
  <si>
    <t xml:space="preserve">ENROCAMENTO PEDRA ARRUMADA                                                     </t>
  </si>
  <si>
    <t xml:space="preserve">ENROCAMENTO PEDRA ARRUMADA E REJUNTADA                                         </t>
  </si>
  <si>
    <t xml:space="preserve">ENROCAMENTO PEDRA JOGADA                                                       </t>
  </si>
  <si>
    <t xml:space="preserve">GABIAO TIPO CAIXA,ZN90/AL10,NBR 8964,H= 0,50 M                                 </t>
  </si>
  <si>
    <t>GABIAO TIPO CAIXA,ZN90/AL10,NBR 8964,H=0,50 M REVEST.POLI.ABRASAO MENOR QUE 12%</t>
  </si>
  <si>
    <t>GABIAO TIPO CAIXA,ZN90/AL10,NBR 8964,H=0,50 M REVEST.POLI.ABRASAO MENOR QUE 09%</t>
  </si>
  <si>
    <t>GABIAO TIPO CAIXA,ZN90/AL10,NBR 8964,H=1,00 M REVEST.POLI.ABRASAO MENOR QUE 12%</t>
  </si>
  <si>
    <t>GABIAO TIPO CAIXA,ZN90/AL10,NBR 8964,H=1,00 M REVEST.POLI.ABRASAO MENOR QUE 09%</t>
  </si>
  <si>
    <t xml:space="preserve">GABIAO TIPO CAIXA,ZN90/AL10,NBR 8964,H= 1,00 M                                 </t>
  </si>
  <si>
    <t xml:space="preserve">GABIAO TP.COLCHAO,ZN90/AL10,NBR 8964,ESP.17CM,REVEST.POLIM.ABRAS.MENOR QUE 09% </t>
  </si>
  <si>
    <t xml:space="preserve">GABIAO TP.COLCHAO,ZN90/AL10,NBR 8964,ESP.17CM,REVEST.POLIM.ABRAS.MENOR QUE 12% </t>
  </si>
  <si>
    <t xml:space="preserve">GABIAO TP.COLCHAO,ZN90/AL10,NBR 8964,ESP.23CM,REVEST.POLIM.ABRAS.MENOR QUE 09% </t>
  </si>
  <si>
    <t xml:space="preserve">GABIAO TP.COLCHAO,ZN90/AL10,NBR 8964,ESP.23CM,REVEST.POLIM.ABRAS.MENOR QUE 12% </t>
  </si>
  <si>
    <t xml:space="preserve">GABIAO TP.COLCHAO,ZN90/AL10,NBR 8964,ESP.30CM,REVEST.POLIM.ABRAS.MENOR QUE 09% </t>
  </si>
  <si>
    <t xml:space="preserve">GABIAO TP.COLCHAO,ZN90/AL10,NBR 8964,ESP.30CM,REVEST.POLIM.ABRAS.MENOR QUE 12% </t>
  </si>
  <si>
    <t xml:space="preserve">GABIAO TIPO SACO,ZN90/AL10,NBR 8964,REVESTIMEN.POLIMERO,ABRASAO MENOR QUE 09%  </t>
  </si>
  <si>
    <t xml:space="preserve">GABIAO TIPO SACO,ZN90/AL10,NBR 8964,REVESTIMEN.POLIMERO,ABRASAO MENOR QUE 12%  </t>
  </si>
  <si>
    <t xml:space="preserve">CAMADA FILTRANTE PEDRA BRITADA                                                 </t>
  </si>
  <si>
    <t xml:space="preserve">CALCAMENTO CONCRETO FCK 15 MPA                                                 </t>
  </si>
  <si>
    <t xml:space="preserve">CALCAMENTO CONCRETO FCK 10 MPA                                                 </t>
  </si>
  <si>
    <t xml:space="preserve">ALVENARIA TIJOLO                                                               </t>
  </si>
  <si>
    <t xml:space="preserve">ALVENARIA DE PEDRA SECA                                                        </t>
  </si>
  <si>
    <t xml:space="preserve">ALVENARIA DE PEDRA ARGAMASSADA                                                 </t>
  </si>
  <si>
    <t xml:space="preserve">ALVENARIA DE BLOCO DE CONCRETO                                                 </t>
  </si>
  <si>
    <t xml:space="preserve">ARGAM.DE CIMENTO E AREIA TRACO 1:3 E=2CM                                       </t>
  </si>
  <si>
    <t xml:space="preserve">ENCHIMENTO DE VALA COM PEDRA BRITADA 1E2                                       </t>
  </si>
  <si>
    <t xml:space="preserve">ENCHIMENTO DE VALA COM PEDRA BRITADA 3E4                                       </t>
  </si>
  <si>
    <t xml:space="preserve">ENCHIMENTO DE VALA COM BICA CORRIDA                                            </t>
  </si>
  <si>
    <t xml:space="preserve">ENCHIMENTO DE VALA COM AREIA                                                   </t>
  </si>
  <si>
    <t xml:space="preserve">ENCHIMENTO DE VALA COM PEDRA MARROADA                                          </t>
  </si>
  <si>
    <t xml:space="preserve">ENCHIMENTO BASE TUBO COM PEDRA BRITADA                                         </t>
  </si>
  <si>
    <t xml:space="preserve">COMPACTACAO MANUAL C/REATERRO SOLO LOCAL                                       </t>
  </si>
  <si>
    <t xml:space="preserve">COMPACTACAO MANUAL PARA BASES DE CAIXAS E VALAS                                </t>
  </si>
  <si>
    <t xml:space="preserve">VALETA SECAO TRANSV.ATE 0,50M2 1 CAT.                                          </t>
  </si>
  <si>
    <t xml:space="preserve">VALETA SECAO TRANSV.ATE 0,50M2 2 CAT.                                          </t>
  </si>
  <si>
    <t xml:space="preserve">VALETA SECAO TRANSV.ATE 0,50M2 3 CAT.                                          </t>
  </si>
  <si>
    <t xml:space="preserve">VALETA SECAO TRANSV.MAIOR 0,50M2 1 CAT.                                        </t>
  </si>
  <si>
    <t xml:space="preserve">VALETA SECAO TRANSV.MAIOR 0,50M2 2 CAT.                                        </t>
  </si>
  <si>
    <t xml:space="preserve">VALETA SECAO TRANSV.MAIOR 0,50M2 3 CAT - COM EXPLOSIVOS                        </t>
  </si>
  <si>
    <t xml:space="preserve">VALETA SECAO TRANSV.MAIOR 0.50M2 - SEM EXPLOSIVO                               </t>
  </si>
  <si>
    <t xml:space="preserve">MANTA GEOTEXTIL NAO TECIDA RESISTENCIA LONGITUDINAL 07 KN/M                    </t>
  </si>
  <si>
    <t xml:space="preserve">MANTA GEOTEXTIL NAO TECIDA RESISTENCIA LONGITUDINAL 08 KN/M                    </t>
  </si>
  <si>
    <t xml:space="preserve">MANTA GEOTEXTIL NAO TECIDA RESISTENCIA LONGITUDINAL 09 KN/M                    </t>
  </si>
  <si>
    <t xml:space="preserve">MANTA GEOTEXTIL NAO TECIDA RESISTENCIA LONGITUDINAL 10 KN/M                    </t>
  </si>
  <si>
    <t xml:space="preserve">MANTA GEOTEXTIL NAO TECIDA RESISTENCIA LONGITUDINAL 14 KN/M                    </t>
  </si>
  <si>
    <t xml:space="preserve">MANTA GEOTEXTIL NAO TECIDA RESISTENCIA LONGITUDINAL 16 KN/M                    </t>
  </si>
  <si>
    <t xml:space="preserve">MANTA GEOTEXTIL NAO TECIDA RESISTENCIA LONGITUDINAL 21 KN/M                    </t>
  </si>
  <si>
    <t xml:space="preserve">MANTA GEOTEXTIL NAO TECIDA RESISTENCIA LONGITUDINAL 26 KN/M                    </t>
  </si>
  <si>
    <t xml:space="preserve">MANTA GEOTEXTIL NAO TECIDA RESISTENCIA LONGITUDINAL 31 KN/M                    </t>
  </si>
  <si>
    <t xml:space="preserve">MANTA GEOTEXTIL TECIDA RESIST. LONGIT. 24 KN/M                                 </t>
  </si>
  <si>
    <t xml:space="preserve">MANTA GEOTEXTIL TECIDA RESISTENCIA LOGINTUDINAL 48 KN/M                        </t>
  </si>
  <si>
    <t xml:space="preserve">GEOCOMPOSTO PARA DRENAGEM                                                      </t>
  </si>
  <si>
    <t xml:space="preserve">MANTA GEOTEXTIL TECIDA                                                         </t>
  </si>
  <si>
    <t xml:space="preserve">TUBO DRENO CONCRETO 15CM                                                       </t>
  </si>
  <si>
    <t xml:space="preserve">TUBO DRENO CONCRETO 20CM                                                       </t>
  </si>
  <si>
    <t xml:space="preserve">TUBO DRENO BARRO 15CM                                                          </t>
  </si>
  <si>
    <t xml:space="preserve">TUBO DRENO BARRO 20CM                                                          </t>
  </si>
  <si>
    <t xml:space="preserve">TUBO DE PVC PERFURADO OU NAO D=0,05M                                           </t>
  </si>
  <si>
    <t xml:space="preserve">TUBO DE PVC PERFURADO OU NAO D=0,075M                                          </t>
  </si>
  <si>
    <t xml:space="preserve">TUBO DE PVC PERFURADO OU NAO D=0,10M                                           </t>
  </si>
  <si>
    <t xml:space="preserve">TUBO DE PVC PERFURADO OU NAO D=0,15M                                           </t>
  </si>
  <si>
    <t xml:space="preserve">DRENO HORIZONTAL PROFUNDO                                                      </t>
  </si>
  <si>
    <t xml:space="preserve">DRENO LONGITUDINAL PROFUNDO PARA CORTE EM ROCHA DPR-PP-DE-H07/123              </t>
  </si>
  <si>
    <t xml:space="preserve">DRENO TRANSVERSAL RASO PARA CORTE EM ROCHA TIPO DRR, PP-DE-H07/123.            </t>
  </si>
  <si>
    <t xml:space="preserve">DRENO LONGITUDINAL RASO DLR-2, PP-DE-H07/125.                                  </t>
  </si>
  <si>
    <t xml:space="preserve">DRENOS LONGITUDINAIS PROFUNDOS PARA SOLOS ARENOSOS                             </t>
  </si>
  <si>
    <t xml:space="preserve">DRENOS LONGITUDINAIS PROFUNDOS EM SOLOS SILTOSOS E/OU ARGILOSOS                </t>
  </si>
  <si>
    <t xml:space="preserve">TUBO DRENO DE POLIET.DE ALTA DENS.0,10M                                        </t>
  </si>
  <si>
    <t xml:space="preserve">TUBO DRENO DE POLIET.DE ALTA DENS.0,15M                                        </t>
  </si>
  <si>
    <t xml:space="preserve">TUBO DRENO DE POLIET.DE ALTA DENS.0,20M                                        </t>
  </si>
  <si>
    <t xml:space="preserve">DUTO CORRUG. PEAD 0,05M                                                        </t>
  </si>
  <si>
    <t xml:space="preserve">DUTO CORRUG.PEAD 0,075M                                                        </t>
  </si>
  <si>
    <t xml:space="preserve">DUTO CORRUG.PEAD 0,10M                                                         </t>
  </si>
  <si>
    <t xml:space="preserve">DUTO CORRUG.PEAD 0,15M                                                         </t>
  </si>
  <si>
    <t xml:space="preserve">TUBO DE CONCRETO D=0,40M CLASSE PA-1                                           </t>
  </si>
  <si>
    <t xml:space="preserve">TUBO DE CONCRETO D=0,40M CLASSE PA-2                                           </t>
  </si>
  <si>
    <t xml:space="preserve">TUBO DE CONCRETO D=0,50M CLASSE PA-1                                           </t>
  </si>
  <si>
    <t xml:space="preserve">TUBO DE CONCRETO D=0,50M CLASSE PA-2                                           </t>
  </si>
  <si>
    <t xml:space="preserve">TUBO DE CONCRETO D=0,50M CLASSE PA-3                                           </t>
  </si>
  <si>
    <t xml:space="preserve">TUBO DE CONCRETO D=0,50M CLASSE PA-4                                           </t>
  </si>
  <si>
    <t xml:space="preserve">TUBO DE CONCRETO D=0,60M CLASSE PA-1                                           </t>
  </si>
  <si>
    <t xml:space="preserve">TUBO DE CONCRETO D=0,60M CLASSE PA-2                                           </t>
  </si>
  <si>
    <t xml:space="preserve">TUBO DE CONCRETO D=0,60M CLASSE PA-3                                           </t>
  </si>
  <si>
    <t xml:space="preserve">TUBO DE CONCRETO D=0,60M CLASSE PA-4                                           </t>
  </si>
  <si>
    <t xml:space="preserve">TUBO DE CONCRETO D=0,80M CLASSE PA-1                                           </t>
  </si>
  <si>
    <t xml:space="preserve">TUBO DE CONCRETO D=0,80M CLASSE PA-2                                           </t>
  </si>
  <si>
    <t xml:space="preserve">TUBO DE CONCRETO D=0,80M CLASSE PA-3                                           </t>
  </si>
  <si>
    <t xml:space="preserve">TUBO DE CONCRETO D=0,80M CLASSE PA-4                                           </t>
  </si>
  <si>
    <t xml:space="preserve">TUBO DE CONCRETO D=1,00M CLASSE PA-1                                           </t>
  </si>
  <si>
    <t xml:space="preserve">TUBO DE CONCRETO D=1,00M CLASSE PA-2                                           </t>
  </si>
  <si>
    <t xml:space="preserve">TUBO DE CONCRETO D=1,00M CLASSE PA-3                                           </t>
  </si>
  <si>
    <t xml:space="preserve">TUBO DE CONCRETO D=1,00M CLASSE PA-4                                           </t>
  </si>
  <si>
    <t xml:space="preserve">TUBO DE CONCRETO D=1,20M CLASSE PA-1                                           </t>
  </si>
  <si>
    <t xml:space="preserve">TUBO DE CONCRETO D=1,20M CLASSE PA-2                                           </t>
  </si>
  <si>
    <t xml:space="preserve">TUBO DE CONCRETO D=1,20M CLASSE PA-3                                           </t>
  </si>
  <si>
    <t xml:space="preserve">TUBO DE CONCRETO D=1,20M CLASSE PA-4                                           </t>
  </si>
  <si>
    <t xml:space="preserve">TUBO DE CONCRETO D=1,50M CLASSE PA-1                                           </t>
  </si>
  <si>
    <t xml:space="preserve">TUBO DE CONCRETO D=1,50M CLASSE PA-2                                           </t>
  </si>
  <si>
    <t xml:space="preserve">TUBO DE CONCRETO D=1,50M CLASSE PA-3                                           </t>
  </si>
  <si>
    <t xml:space="preserve">TUBO DE CONCRETO D=1,50M CLASSE PA-4                                           </t>
  </si>
  <si>
    <t xml:space="preserve">TUBO DE CONCRETO SIMPLES D=0,40M                                               </t>
  </si>
  <si>
    <t xml:space="preserve">TUBO DE CONCRETO SIMPLES D=0,60M                                               </t>
  </si>
  <si>
    <t xml:space="preserve">CANALETA CONCRETO 40CM                                                         </t>
  </si>
  <si>
    <t xml:space="preserve">CANALETA CONCRETO 60CM                                                         </t>
  </si>
  <si>
    <t xml:space="preserve">CANALETA CONCRETO 80CM                                                         </t>
  </si>
  <si>
    <t xml:space="preserve">GUIA PRE-FABRICADA CONCRETO FCK 20 MPA                                         </t>
  </si>
  <si>
    <t xml:space="preserve">SARJETA DE CONCRETO FCK 20 MPA                                                 </t>
  </si>
  <si>
    <t xml:space="preserve">GUIA DE CONCRETO FCK 20 MPA                                                    </t>
  </si>
  <si>
    <t xml:space="preserve">TELAR E TAMPAO DE FERRO FUNDIDO                                                </t>
  </si>
  <si>
    <t xml:space="preserve">GRELHA DE CONCRETO DE 10X44X120CM - FCK 20 MPA                                 </t>
  </si>
  <si>
    <t xml:space="preserve">GRELHA FERRO FUNDIDO BOCA LOB GRS-135                                          </t>
  </si>
  <si>
    <t xml:space="preserve">TUBO ACO CORR.GALV.MET.NAO DESTRUTIVO                                          </t>
  </si>
  <si>
    <t xml:space="preserve">TUBO ACO CORR.EPOXI MET.NAO DESTRUTIVO                                         </t>
  </si>
  <si>
    <t xml:space="preserve">TUBO ACO CORR.GALV.MET.DESTRUTIVO                                              </t>
  </si>
  <si>
    <t xml:space="preserve">TUBO ACO CORRUGADO EPOXI MET. DESTRUTIVO                                       </t>
  </si>
  <si>
    <t xml:space="preserve">BROCA DE CONCRETO ARMADO D=20,00CM                                             </t>
  </si>
  <si>
    <t xml:space="preserve">BROCA DE CONCRETO D=25,00CM                                                    </t>
  </si>
  <si>
    <t xml:space="preserve">BROCA DE CONCRETO D=15,00CM                                                    </t>
  </si>
  <si>
    <t xml:space="preserve">GEOFORMA TEXTIL TENSORIZADA TIPO COLCHAO - ESPESSURA DE 15 CM                  </t>
  </si>
  <si>
    <t xml:space="preserve">GEOFORMA TEXTIL COM DISPOSITIVO AUTO-DRENANTE "UNIFLUXO"                       </t>
  </si>
  <si>
    <t xml:space="preserve">GEOCOMP.TRINCHEIRA DRENANTE(GEOMANTA+GEOTEXTIL 2 LADOS PERM.)H=40CM/11MM       </t>
  </si>
  <si>
    <t xml:space="preserve">GEOCOMP.TRINCHEIRA DRENANTE(GEOMANTA+GEOTEXTIL 2 LADOS PERM.)H=60CM/11MM       </t>
  </si>
  <si>
    <t xml:space="preserve">GEOCOMP.TRINCHEIRA DRENATE(GEOMANTA+GEOTEXTIL 2 LADOS PERM.)H=100CM/11MM       </t>
  </si>
  <si>
    <t xml:space="preserve">GEOCOMP.TRINCEIRA DRENANTE(GEOMANTA+GEOTEXTIL 2 LADOS PERM.)H=140CM/11MM       </t>
  </si>
  <si>
    <t xml:space="preserve">GEOCOMPOSTO DRENANTE(GEOMANTA+GEOTEXTIL 1 LADO PERM.)TIPO 1L - 12MM.           </t>
  </si>
  <si>
    <t xml:space="preserve">GEOCOMPOSTO DRENANTE(GEOMANTA+GEOTEXTIL 2 LADOS PERM.)TIPO 2L - 11MM.          </t>
  </si>
  <si>
    <t xml:space="preserve">GEOCOMPOSTO DRENANTE(GEOMANTA+GEOTEXTIL 1 LADO PERM.)TIPO 1S -16MM.            </t>
  </si>
  <si>
    <t xml:space="preserve">GEOCOMPOSTO DRENANTE(GEOMANTA+GEOTEXTIL 2 LADOS PERM.)TIPO 2S-16MM.            </t>
  </si>
  <si>
    <t>GEOCOMPOSTO DRENANTE(GEOMANTA+GEOTEXTIL 1 LADO PER./1 LADO IMP.)TIPO 2L FP-11MM</t>
  </si>
  <si>
    <t xml:space="preserve">ATERRO SOLO COM 3% DE CIMENTO EM USINA                                         </t>
  </si>
  <si>
    <t xml:space="preserve">ATERRO SOLO COM 3% DE CIMENTO C/PULVE.                                         </t>
  </si>
  <si>
    <t xml:space="preserve">ATERRO SOLO COM 6% DE CIMENTO C/PULVE.                                         </t>
  </si>
  <si>
    <t xml:space="preserve">ESCAVACAO MANUAL PARA OBRAS S/EXPLOSIVO                                        </t>
  </si>
  <si>
    <t xml:space="preserve">ESCAV.FUND.DENTRO ENSEC. SEM EXPL.ATE 3M                                       </t>
  </si>
  <si>
    <t xml:space="preserve">ACR.P/ESCAV.ENSEC.P/CADA1,0M PROF.ALEM3M                                       </t>
  </si>
  <si>
    <t xml:space="preserve">ESCAV.FUND.DENTRO ENSEC.C/EXPL.ATE  3M                                         </t>
  </si>
  <si>
    <t xml:space="preserve">ENSECADEIRA COM SACOS DE AREIA                                                 </t>
  </si>
  <si>
    <t xml:space="preserve">SOLO CIMENTO ENSACADO, COM TEOR DE CIMENTO A 4%                                </t>
  </si>
  <si>
    <t xml:space="preserve">SOLO CIMENTO ENSACADO, COM TEOR DE CIMENTO A 6%                                </t>
  </si>
  <si>
    <t xml:space="preserve">SOLO CIMENTO ENSACADO, COM TEOR DE CIMENTO A 8%                                </t>
  </si>
  <si>
    <t xml:space="preserve">ESTACA CONCRETO PRE-MOLDADO - 20/25T                                           </t>
  </si>
  <si>
    <t xml:space="preserve">ESTACA CONCRETO PRE-MOLDADO - 30/35T                                           </t>
  </si>
  <si>
    <t xml:space="preserve">ESTACA CONCRETO PRE-MOLDADO - 40/45T                                           </t>
  </si>
  <si>
    <t xml:space="preserve">ESTACA CONCRETO PRE-MOLDADO - 50/60T                                           </t>
  </si>
  <si>
    <t xml:space="preserve">ESTACA CONCRETO PRE-MOLDADO - 70/80T                                           </t>
  </si>
  <si>
    <t xml:space="preserve">ESTACA METALICA, FORNEC. E CRAVACAO                                            </t>
  </si>
  <si>
    <t xml:space="preserve">ESTACA DE MADEIRA D=20CM - 8 TON                                               </t>
  </si>
  <si>
    <t xml:space="preserve">ESTACA DE MADEIRA D=25CM - 15TON                                               </t>
  </si>
  <si>
    <t xml:space="preserve">ESTACA RAIZ EM SOLO D=15CM                                                     </t>
  </si>
  <si>
    <t xml:space="preserve">ESTACA RAIZ EM SOLO D=16CM                                                     </t>
  </si>
  <si>
    <t xml:space="preserve">ESTACA RAIZ EM SOLO D=20CM                                                     </t>
  </si>
  <si>
    <t xml:space="preserve">ESTACA RAIZ EM SOLO D=25CM                                                     </t>
  </si>
  <si>
    <t xml:space="preserve">ESTACA RAIZ EM SOLO D=31CM                                                     </t>
  </si>
  <si>
    <t xml:space="preserve">ESTACA RAIZ EM SOLO D=40CM                                                     </t>
  </si>
  <si>
    <t xml:space="preserve">ESTACA RAIZ EM ROCHA ALTERADA D=15CM                                           </t>
  </si>
  <si>
    <t xml:space="preserve">ESTACA RAIZ EM ROCHA ALTERADA D=16CM                                           </t>
  </si>
  <si>
    <t xml:space="preserve">ESTACA RAIZ EM ROCHA ALTERADA D=20CM                                           </t>
  </si>
  <si>
    <t xml:space="preserve">ESTACA RAIZ EM ROCHA ALTERADA D=25CM                                           </t>
  </si>
  <si>
    <t xml:space="preserve">ESTACA RAIZ EM ROCHA ALTERADA D=31CM                                           </t>
  </si>
  <si>
    <t xml:space="preserve">ESTACA RAIZ EM ROCHA ALTERADA D=40CM                                           </t>
  </si>
  <si>
    <t xml:space="preserve">TAXA DE INSTALACAO EQUIPAM.ESTACA RAIZ                                         </t>
  </si>
  <si>
    <t xml:space="preserve">ESTACA TIPO STRAUSS D=32CM                                                     </t>
  </si>
  <si>
    <t xml:space="preserve">TAXA MOBIL. DE EQUIPAMENTO BATE-ESTACA                                         </t>
  </si>
  <si>
    <t xml:space="preserve">ESTACA RAIZ EM ROCHA ALTERADA D=50CM                                           </t>
  </si>
  <si>
    <t xml:space="preserve">ESTACA RAIZ EM SOLO D=50CM                                                     </t>
  </si>
  <si>
    <t xml:space="preserve">ESTACA RAIZ EM ROCHA ALTERADA D=45CM                                           </t>
  </si>
  <si>
    <t xml:space="preserve">ESTACA RAIZ EM SOLO D=45CM                                                     </t>
  </si>
  <si>
    <t xml:space="preserve">FORMA PLANA PARA CONCRETO ARMADO COMUM                                         </t>
  </si>
  <si>
    <t xml:space="preserve">FORMA PL.P/CONCRETO PROTENDIDO OU APAR.                                        </t>
  </si>
  <si>
    <t xml:space="preserve">ACO PARA CONCRETO PROTENDIDO                                                   </t>
  </si>
  <si>
    <t xml:space="preserve">ACO P/CONCRETO PROTENDIDO TIPO DYWIDAG OU SIMILAR                              </t>
  </si>
  <si>
    <t xml:space="preserve">AP.ANC.P/CABOS PROTEN.ATIVA 12 FIOS-8MM                                        </t>
  </si>
  <si>
    <t xml:space="preserve">AP.ANC.P/CABOS PROTEN.ATIVA 4FIOS-12,7MM                                       </t>
  </si>
  <si>
    <t xml:space="preserve">AP.ANC.P/CABOS PROTEN.ATIVA 6FIOS-12,7MM                                       </t>
  </si>
  <si>
    <t xml:space="preserve">AP.ANC.P/CABOS PROTEN.ATIV.12FIOS-12,7MM                                       </t>
  </si>
  <si>
    <t xml:space="preserve">AP.ANC.P/CABOS PROTEN.ATIV.19FIOS-12,7MM                                       </t>
  </si>
  <si>
    <t xml:space="preserve">AP.ANC.P/CABOS PROTEN.ATIV.22FIOS-12,7MM                                       </t>
  </si>
  <si>
    <t xml:space="preserve">AP.ANC.P/CABOS PROTEN.PAS. 4 FIOS-12,7MM                                       </t>
  </si>
  <si>
    <t xml:space="preserve">AP.ANC.P/CABOS PROTEN.PAS. 6 FIOS-12,7MM                                       </t>
  </si>
  <si>
    <t xml:space="preserve">AP.ANC.P/CABOS PROTEN.PAS. 12FIOS-12,7MM                                       </t>
  </si>
  <si>
    <t xml:space="preserve">AP.ANC.P/CABOS PROTEN.PAS. 19FIOS-12,7MM                                       </t>
  </si>
  <si>
    <t xml:space="preserve">APARELHO DE ANCORAGEM ATIVO DE 4 FIOS DE Ã 5/8" (15,2MM)                       </t>
  </si>
  <si>
    <t xml:space="preserve">APARELHO DE ANCORAGEM ATIVO DE 12 FIOS DE Ã 5/8" (15,2MM)                      </t>
  </si>
  <si>
    <t xml:space="preserve">APARELHO DE ANCORAGEM ATIVO DE 15 FIOS DE Ã 5/8" (15,2MM)                      </t>
  </si>
  <si>
    <t xml:space="preserve">APARELHO DE ANCORAGEM ATIVO DE 19 FIOS DE Ã 5/8" (15,2MM)                      </t>
  </si>
  <si>
    <t xml:space="preserve">TIRANTE  40TF 5 FIOS D=1/2" FORN. E INST                                       </t>
  </si>
  <si>
    <t xml:space="preserve">TIRANTE  60TF 8 FIOS D=1/2" FORN. E INST                                       </t>
  </si>
  <si>
    <t xml:space="preserve">TIRANTE  80TF 10 FIOS D=1/2" FORN.E INST                                       </t>
  </si>
  <si>
    <t xml:space="preserve">TIRAN.100TF 12 FIOS D=1/2" FORN.E INST.                                        </t>
  </si>
  <si>
    <t xml:space="preserve">TERMO FIXO P/TIRANTES 40TF 5 FIOS D=1/2"                                       </t>
  </si>
  <si>
    <t xml:space="preserve">TERMO FIXO P/TIRANTES 60TF 8 FIOS D=1/2"                                       </t>
  </si>
  <si>
    <t xml:space="preserve">TERMO FIXO P/TIRANTES 80TF 10FIOS D=1/2"                                       </t>
  </si>
  <si>
    <t xml:space="preserve">TERMO FIXO P/TIRANTES 100TF 12F D=1/2"                                         </t>
  </si>
  <si>
    <t xml:space="preserve">CONCRETO PROJETADO                                                             </t>
  </si>
  <si>
    <t xml:space="preserve">BOMBEAMENTO CONCRETO QUALQUER RESIST.                                          </t>
  </si>
  <si>
    <t xml:space="preserve">INJECAO DE NATA DE CIMENTO                                                     </t>
  </si>
  <si>
    <t xml:space="preserve">CONCRETO FCK 50 MPA                                                            </t>
  </si>
  <si>
    <t xml:space="preserve">PERF.P/DRENO E TIR. SOLO D=57,10MM(AX)                                         </t>
  </si>
  <si>
    <t xml:space="preserve">PERF.P/DRENO E TIR. SOLO D=73,00MM(BX)                                         </t>
  </si>
  <si>
    <t xml:space="preserve">PERF.P/DRENO E TIR. SOLO D=88,90MM(NX)                                         </t>
  </si>
  <si>
    <t xml:space="preserve">PERF.P/DRENO E TIR. SOLO D=114,30MM(HX)                                        </t>
  </si>
  <si>
    <t xml:space="preserve">PERF.P/DRENO E TIR.RCH.ALT.D=57,10MM(AX)                                       </t>
  </si>
  <si>
    <t xml:space="preserve">PERF.P/DRENO E TIR.RCH.ALT.D=73,00MM(BX)                                       </t>
  </si>
  <si>
    <t xml:space="preserve">PERF.P/DRENO E TIR.RCH.ALT.D=88,90MM(NX)                                       </t>
  </si>
  <si>
    <t xml:space="preserve">PERF.P/DRENO E TIR.RCH.ALT.D=114,3MM(HX)                                       </t>
  </si>
  <si>
    <t xml:space="preserve">PERF.P/DRENO E TIR.RCH SA D=57,10MM (AX)                                       </t>
  </si>
  <si>
    <t xml:space="preserve">PERF.P/DRENO E TIR.RCH SA D=73,00MM(BX)                                        </t>
  </si>
  <si>
    <t xml:space="preserve">PERF.P/DRENO E TIR.RCH. SA D=88,90MM(NX)                                       </t>
  </si>
  <si>
    <t xml:space="preserve">PERF.P/DRENO E TIR RCH SA D=114,30MM(HX)                                       </t>
  </si>
  <si>
    <t xml:space="preserve">PERFURACAO MANUAL EM SOLO D=62,5MM OU D=2 1/2"                                 </t>
  </si>
  <si>
    <t xml:space="preserve">PERFURAÇÃO MANUAL EM SOLO D=114,3MM OU D=4"                                    </t>
  </si>
  <si>
    <t xml:space="preserve">FORNECIMENTO DE TUBO DRENO CONCRETO 15CM                                       </t>
  </si>
  <si>
    <t xml:space="preserve">FORNECIMENTO DE TUBO DRENO CONCRETO 20CM                                       </t>
  </si>
  <si>
    <t xml:space="preserve">FORNECIMENTO DE TUBO DRENO BARRO 15CM                                          </t>
  </si>
  <si>
    <t xml:space="preserve">FORNECIMENTO DE TUBO DRENO BARRO 20CM                                          </t>
  </si>
  <si>
    <t xml:space="preserve">ASSENTAMENTO DE TUBO DRENO CONCRETO 15CM                                       </t>
  </si>
  <si>
    <t xml:space="preserve">ASSENTAMENTO DE TUBO DRENO CONCRETO 20CM                                       </t>
  </si>
  <si>
    <t xml:space="preserve">ASSENTAMENTO DE TUBO DRENO BARRO 15 CM                                         </t>
  </si>
  <si>
    <t xml:space="preserve">ASSENTAMENTO DE TUBO DRENO BARRO 20CM                                          </t>
  </si>
  <si>
    <t xml:space="preserve">TUBO DE PVC PERFURADO OU NAO D=0,050M                                          </t>
  </si>
  <si>
    <t xml:space="preserve">TUBO DE PVC PERFURADO OU NAO D=0,025M (D=1")                                   </t>
  </si>
  <si>
    <t xml:space="preserve">RETALUDAMENTO DE 1 E 2 CATEGORIA                                               </t>
  </si>
  <si>
    <t xml:space="preserve">SOLO REFORCADO TIPO GREIDE COM ALTURA DE 0 A 6 METROS.                         </t>
  </si>
  <si>
    <t xml:space="preserve">SOLO REFORCADO TIPO GREIDE COM ALTURA DE 6 A 9 METROS                          </t>
  </si>
  <si>
    <t xml:space="preserve">SOLO REFORCADO TIPO GREIDE COM ALTURA DE 9 A 12 METROS                         </t>
  </si>
  <si>
    <t xml:space="preserve">SOLO REFORCADO TIPO GREIDE COM ALTURA DE 12 A 15 METROS                        </t>
  </si>
  <si>
    <t xml:space="preserve">SOLO REFORCADO TIPO ENCONTRO PORTANTE COM ALTURA DE 0 A 6 METROS.              </t>
  </si>
  <si>
    <t xml:space="preserve">SOLO REFORCADO TIPO ENCONTRO PORTANTE COM ALTURA DE 6 A 9 METROS               </t>
  </si>
  <si>
    <t xml:space="preserve">SOLO REFORCADO TIPO ENCONTRO PORTANTE COM ALTURA DE 9 A 12 METROS              </t>
  </si>
  <si>
    <t xml:space="preserve">SOLO REFORCADO TIPO ENCONTRO PORTANTE COM ALTURA DE 12 A 15 METROS             </t>
  </si>
  <si>
    <t xml:space="preserve">SOLO REFORCADO TIPO PE DE TALUDE COM ALTURA DE 0 A 6M E ATERRO DE 0 A 3M       </t>
  </si>
  <si>
    <t xml:space="preserve">SOLO REFORCADO TIPO PE DE TALUDE COM ALTURA DE 0 A 6M E ATERRO DE 3 A 6M       </t>
  </si>
  <si>
    <t xml:space="preserve">SOLO REFORCADO TIPO PE DE TALUDE COM ALTURA DE 0 A 6M E ATERRO MAIOR QUE 6M    </t>
  </si>
  <si>
    <t xml:space="preserve">SOLO REFORCADO TIPO PE DE TALUDE COM ALTURA DE 6 A 9M E ATERRO DE 0 A 3M       </t>
  </si>
  <si>
    <t xml:space="preserve">SOLO REFORCADO TIPO PE DE TALUDE COM ALTURA DE 6 A 9M E ATERRO DE 3 A 6M       </t>
  </si>
  <si>
    <t xml:space="preserve">SOLO REFORCADO TIPO PE DE TALUDE COM ALTURA DE 6 A 9M E ATERRO MAIOR QUE 6M    </t>
  </si>
  <si>
    <t xml:space="preserve">SOLO REFORCADO TIPO PE DE TALUDE COM ALTURA DE 9 A 12M E ATERRO DE 0 A 3M      </t>
  </si>
  <si>
    <t xml:space="preserve">SOLO REFORCADO TIPO PE DE TALUDE COM ALTURA DE 9 A 12M E ATERRO DE 3 A 6M      </t>
  </si>
  <si>
    <t xml:space="preserve">SOLO REFORCADO TIPO PE DE TALUDE COM ALTURA DE 9 A 12M E ATERRO MAIOR QUE 6M   </t>
  </si>
  <si>
    <t xml:space="preserve">SOLO REFORCADO TIPO DE PE DE TALUDE DE 12 A 15M E ATERRO DE 0 A 3M             </t>
  </si>
  <si>
    <t xml:space="preserve">SOLO REFORCADO TIPO PE DE TALUDE DE 12 A 15M E ATERRO DE 3 A 6M                </t>
  </si>
  <si>
    <t xml:space="preserve">SOLO REFORCADO TIPO PE DE TALUDE DE 12 A 15M E ATERRO MAIOR QUE 6M             </t>
  </si>
  <si>
    <t>SOLO REF. C/ MALHA HEXAG. DUPLA TORCAO-PANO UNICO GREIDE C/ 0 A 6M - EM RACHAO.</t>
  </si>
  <si>
    <t>SOLO REF. C/ MALHA HEXAG. DUPLA TORCAO-PANO UNICO GREIDE C/ 6 A 9M - EM RACHAO.</t>
  </si>
  <si>
    <t>SOLO REF. C/ MALHA HEXAG. DUPLA TORCAO-PANO UNICO GREIDE C/ 9 A 12M - EM RACHAO</t>
  </si>
  <si>
    <t xml:space="preserve">SOLO REF. C/ MALHA HEXAG. DUPLA TORCAO-PANO UNICO GREIDE C/ 12A15M - EM RACHAO </t>
  </si>
  <si>
    <t xml:space="preserve">SOLO REF. C/ MALHA HEXAG. DUPLA TORCAO-PANO UNICO GREIDE C/ 15A18M - EM RACHAO </t>
  </si>
  <si>
    <t>SOLO REF. MALHA HEXAG. DUPLA TORCAO-PANO UNICO ENCONTRO PORTAN.0 A 6M-EM RACHAO</t>
  </si>
  <si>
    <t>SOLO REF. MALHA HEXAG. DUPLA TORCAO-PANO UNICO ENCONTRO PORTAN.6 A 9M-EM RACHAO</t>
  </si>
  <si>
    <t xml:space="preserve">SOLO REF.MALHA HEXAG.DUPLA TORCAO-PANO UNICO ENCONTRO PORTAN.9 A 12M-EM RACHAO </t>
  </si>
  <si>
    <t>SOLO REF.MALHA HEXAG.DUPLA TORCAO-PANO UNICO ENCONTRO PORTAN.12 A 15M-EM RACHAO</t>
  </si>
  <si>
    <t>SOLO REF.MALHA HEXAG.DUPLA TORCAO-PANO UNICO ENCONTRO PORTAN.15 A 18M-EM RACHAO</t>
  </si>
  <si>
    <t xml:space="preserve">SOLO REF.C/MALHA HEX.DUPLA TORCAO-PANO UNICO PE DE TALUDE 0A6M E ATERRO 0A3M   </t>
  </si>
  <si>
    <t xml:space="preserve">SOLO REF.C/MALHA HEX.DUPLA TORCAO-PANO UNICO PE DE TALUDE 0A6M E ATERRO 3A6M   </t>
  </si>
  <si>
    <t xml:space="preserve">SOLO REF.C/MALHA HEX.DUPLA TORCAO-PANO UNICO PE DE TALUDE 0A6M E ATERRO &gt; 6M   </t>
  </si>
  <si>
    <t xml:space="preserve">SOLO REF.C/MALHA HEX.DUPLA TORCAO-PANO UNICO PE DE TALUDE 6A9M E ATERRO 0A3M   </t>
  </si>
  <si>
    <t xml:space="preserve">SOLO REF.C/MALHA HEX.DUPLA TORCAO-PANO UNICO PE DE TALUDE 6A9M E ATERRO 3A6M   </t>
  </si>
  <si>
    <t xml:space="preserve">SOLO REF.C/MALHA HEX.DUPLA TORCAO-PANO UNICO PE DE TALUDE 6A9M E ATERRO &gt; 6M.  </t>
  </si>
  <si>
    <t xml:space="preserve">SOLO REF.C/MALHA HEX.DUPLA TORCAO-PANO UNICO PE DE TALUDE 9A12M E ATERRO 0A3M  </t>
  </si>
  <si>
    <t xml:space="preserve">SOLO REF.C/MALHA HEX.DUPLA TORCAO-PANO UNICO PE DE TALUDE 9A12M E ATERRO 3A6M  </t>
  </si>
  <si>
    <t xml:space="preserve">SOLO REF.C/MALHA HEX.DUPLA TORCAO-PANO UNICO PE DE TALUDE 9A12M E ATERRO &gt; 6M. </t>
  </si>
  <si>
    <t xml:space="preserve">SOLO REF.C/MALHA HEX.DUPLA TORCAO-PANO UNICO PE TALUDE C/12A15M E ATERRO 0A3M  </t>
  </si>
  <si>
    <t xml:space="preserve">SOLO REF.C/MALHA HEX.DUPLA TORCAO-PANO UNICO PE TALUDE C/12A15M E ATERRO 3A6M  </t>
  </si>
  <si>
    <t xml:space="preserve">SOLO REF.C/MALHA HEX.DUPLA TORCAO-PANO UNICO PE TALUDE C/12A15M E ATERRO &gt; 6M  </t>
  </si>
  <si>
    <t xml:space="preserve">SOLO REF.C/MALHA HEX.DUPLA TORCAO-PANO UNICO PE TALUDE C/15A18M E ATERRO 0A3M  </t>
  </si>
  <si>
    <t xml:space="preserve">SOLO REF.C/MALHA HEX.DUPLA TORCAO-PANO UNICO PE TALUDE C/15A18M E ATERRO 3A6M  </t>
  </si>
  <si>
    <t xml:space="preserve">SOLO REF.C/MALHA HEX.DUPLA TORCAO-PANO UNICO PE TALUDE C/15A18M E ATERRO &gt; 6M. </t>
  </si>
  <si>
    <t>SOLO REF. C/ MALHA HEX. DUPLA TORCAO-PANO UNICO VERDE GREIDE C/ 0A6M - INCL. 70</t>
  </si>
  <si>
    <t>SOLO REF. C/ MALHA HEX. DUPLA TORCAO-PANO UNICO VERDE GREIDE C/ 6A9M - INCL. 70</t>
  </si>
  <si>
    <t>SOLO REF. C/ MALHA HEX. DUPLA TORCAO-PANO UNICO VERDE GREIDE C/9A12M - INCL. 70</t>
  </si>
  <si>
    <t>SOLO REF. C/ MALHA HEX. DUPLA TORCAO-PANO UNICO VERDE GREIDE C/12A15M - INCL.70</t>
  </si>
  <si>
    <t>SOLO REF. C/ MALHA HEX. DUPLA TORCAO-PANO UNICO VERDE GREIDE C/15A18M - INCL.70</t>
  </si>
  <si>
    <t>SOL.REF.C/MALH.HEX.DUPL.TORCAO-PANO UNICO VERDE PE DE TALUDE C/0A6M-0A3M-INC.70</t>
  </si>
  <si>
    <t>SOL.REF.C/MAL.HEX.DUPLA TORCAO-PANO UNICO VERDE PE DE TALUDE C/0A6M-3A6M-INC.70</t>
  </si>
  <si>
    <t xml:space="preserve">SOLO REF.C/MAL.HEX.DUPLA TORCAO-PANO UNICO VERDE PE DE TALUDE 0A6 E ATERRO &gt;6M </t>
  </si>
  <si>
    <t>SOLO REF.C/MAL.HEX.DUPLA TORCAO-PANO UNICO VERDE PE DE TALUDE 6A9 E ATERRO 0A3M</t>
  </si>
  <si>
    <t>SOLO REF.C/MAL.HEX.DUPLA TORCAO-PANO UNICO VERDE PE DE TALUDE 6A9 E ATERRO 3A6M</t>
  </si>
  <si>
    <t>SOLO REF.C/MAL.HEX.DUPLA TORCAO-PANO UNICO VERDE PE DE TALUDE 6A9 E ATERRO &gt; 6M</t>
  </si>
  <si>
    <t xml:space="preserve">SOLO REF.C/MAL.HEX.DUPLA TORCAO-PANO UNICO VERDE PE DE TALUDE 9A12 E ATER.0A3M </t>
  </si>
  <si>
    <t xml:space="preserve">SOLO REF.C/MAL.HEX.DUPLA TORCAO-PANO UNICO VERDE PE DE TALUDE 9A12 E ATER.3A6M </t>
  </si>
  <si>
    <t xml:space="preserve">SOLO REF.C/MAL.HEX.DUPLA TORCAO-PANO UNICO VERDE PE DE TALUDE 9A12 E ATER. &gt;6M </t>
  </si>
  <si>
    <t>SOLO REF.C/MAL.HEX.DUPLA TORCAO-PANO UNICO VERDE PE DE TALUDE 12A15 E ATER.0A3M</t>
  </si>
  <si>
    <t>SOLO REF.C/MAL.HEX.DUPLA TORCAO-PANO UNICO VERDE PE DE TALUDE 12A15 E ATER.3A6M</t>
  </si>
  <si>
    <t xml:space="preserve">SOLO REF.C/MAL.HEX.DUPLA TORCAO-PANO UNICO VERDE PE DE TALUDE12A15 E ATER. &gt;6M </t>
  </si>
  <si>
    <t>SOLO REF.C/MAL.HEX.DUPLA TORCAO-PANO UNICO VERDE PE DE TALUDE 15A18 E ATER.0A3M</t>
  </si>
  <si>
    <t>SOLO REF.C/MAL.HEX.DUPLA TORCAO-PANO UNICO VERDE PE DE TALUDE 15A18 E ATER.3A6M</t>
  </si>
  <si>
    <t>SOLO REF.C/MAL.HEX.DUPLA TORCAO-PANO UNICO VERDE PE DE TALUDE 15A18 E ATER. &gt;6M</t>
  </si>
  <si>
    <t>SOLO GRAMP.P/CONTR.DE EROS.COM MALH.HEX.DE DUP.RES.PUNC.125KN E RES.TRA.118KN/M</t>
  </si>
  <si>
    <t xml:space="preserve">SOLO GRAMP.P/CONTR.DE EROS.COM MALH.HEX.DE DUP.RES.PUNC.105KN E RES.TRA.89KN/M </t>
  </si>
  <si>
    <t xml:space="preserve">SOLO GRAMP.P/CONTR.DE EROS.COM MALH.HEX.DE DUP.RES.PUNC.74KN E RES.TRAC.72KN/M </t>
  </si>
  <si>
    <t>SOLO GRAMP.P/CONT.DE EROS.COM GEOM.TRID.VERD.REF.TEL.HEX.DE DUP.RES.TRAC.50KN/M</t>
  </si>
  <si>
    <t xml:space="preserve">CONTROLE DE EROSAO COM GEOMANTA TRIDIMENSIONAL VERDE,RESIST.A TRACAO A 4KN/M   </t>
  </si>
  <si>
    <t xml:space="preserve">REVEST.DE TALUD.ROC/SOL.COM MALH.DE RES.DE PUNC.DE 82KN E RES.A TRAÇ.DE 60KN/M </t>
  </si>
  <si>
    <t xml:space="preserve">REVEST.DE TALUD.ROC/SOL.COM MALH.DE RES.DE PUNC.DE 87KN E RES.A TRAÇ.DE 80KN/M </t>
  </si>
  <si>
    <t xml:space="preserve">REVEST.DE TALUD.ROC/SOL.COM MALH.DE RES.DE PUNC.DE 125KN E RES.TRAC.DE 120KN/M </t>
  </si>
  <si>
    <t xml:space="preserve">REVEST.DE TALUD.ROC/SOL.COM MALH.DE RES.DE PUNC.DE 155KN E RES.TRAC.DE 177KN/M </t>
  </si>
  <si>
    <t>REVES.DE TALUD.ROC/SOL.COM MALH.DE RES.DE PU.DE 70KN E RES.A TRAC.DE 55KN/M PVC</t>
  </si>
  <si>
    <t>REVES.DE TALUD.ROC/SOL.COM MALH.DE RES.DE PU.DE 80KN E RES.A TRAÇ.DE 75KN/M PVC</t>
  </si>
  <si>
    <t xml:space="preserve">REVEST.DE TALUD.ROC/SOL.COM MALH.DE RES.DE PU.DE 110KN E RES.TRA.DE 90KN/M PVC </t>
  </si>
  <si>
    <t>REVEST.DE TALUD.ROC/SOL.COM MALH.DE RES.DE PU.DE 135KN E RES.TRA.DE 120KN/M PVC</t>
  </si>
  <si>
    <t xml:space="preserve">BARR.MET.COM MAL.DE RES.A TRAC.MAX.A 290KN/M E MAL.COM RES.A TRAC.50KN/M E C.M </t>
  </si>
  <si>
    <t>BARR.DINAM.PAIN.RESIST.AO IMPACT.DE BLOC.COM ENERG.MAX.750 KJ COM ALT.DE 3,0 M.</t>
  </si>
  <si>
    <t>BARR.DINAM.PAIN.RESIS.AO IMPACT.DE BLOC.COM ENERG.MAX.1000 KJ COM ALT.DE 4,0 M.</t>
  </si>
  <si>
    <t>BARR.DINAN.PAIN.RESIS.AO IMPACT.DE BLOC.COM ENERG.MAX.1500 KJ COM ALT.DE 5,0 M.</t>
  </si>
  <si>
    <t xml:space="preserve">ESCAVACAO MANUAL P/ OBRAS S/EXPLOSIVO                                          </t>
  </si>
  <si>
    <t xml:space="preserve">ESCAVACAO MECANICA P/ OBRAS C/ EXPLOSIVO                                       </t>
  </si>
  <si>
    <t xml:space="preserve">ESTACA CONCRETO PRE-MOLDADO - 20/25 T                                          </t>
  </si>
  <si>
    <t xml:space="preserve">ESTACA CONCRETO PRE-MOLDADO - 30/35 T                                          </t>
  </si>
  <si>
    <t xml:space="preserve">ESTACA CONCRETO PRE-MOLDADO - 40/45 T                                          </t>
  </si>
  <si>
    <t xml:space="preserve">ESTACA CONCRETO PRE-MOLDADO - 50/60 T                                          </t>
  </si>
  <si>
    <t xml:space="preserve">ESTACA CONCRETO PRE-MOLDADO - 70/80 T                                          </t>
  </si>
  <si>
    <t xml:space="preserve">TAXA MOBIL. DE EQUIP. BATE-ESTACA                                              </t>
  </si>
  <si>
    <t xml:space="preserve">ESTACAO EM SOLO D=1,00M                                                        </t>
  </si>
  <si>
    <t xml:space="preserve">ESTACAO EM SOLO D=1,20M                                                        </t>
  </si>
  <si>
    <t xml:space="preserve">ESTACAO EM SOLO D=1,40M                                                        </t>
  </si>
  <si>
    <t xml:space="preserve">ESTACAO EM SOLO D=1,50M                                                        </t>
  </si>
  <si>
    <t xml:space="preserve">ESTACAO EM SOLO D=1,60M                                                        </t>
  </si>
  <si>
    <t xml:space="preserve">TAXA MOBILIZACAO DE EQUIP. P/ ESTACAO                                          </t>
  </si>
  <si>
    <t xml:space="preserve">CAMISA METALICA                                                                </t>
  </si>
  <si>
    <t xml:space="preserve">CAMISA METALICA SEM REAPROVEITAMENTO E COM PRE-FURO                            </t>
  </si>
  <si>
    <t xml:space="preserve">ESTACA DE MADEIRA D=20CM - 8TON                                                </t>
  </si>
  <si>
    <t xml:space="preserve">ESC.TUB.CEU ABERTO 1/2 CAT. - SOLO                                             </t>
  </si>
  <si>
    <t xml:space="preserve">ESC.TUB.AR COMPRIMIDO 1/2 CAT - SOLO                                           </t>
  </si>
  <si>
    <t xml:space="preserve">ESC.TUB.CEU ABERTO 3 CAT.- ROCHA                                               </t>
  </si>
  <si>
    <t xml:space="preserve">ESC.TUB.AR COMPRIMIDO 3 CAT. - ROCHA                                           </t>
  </si>
  <si>
    <t xml:space="preserve">CIMBRAMENTO PONTES E VIADUTOS C/ ESTACA                                        </t>
  </si>
  <si>
    <t xml:space="preserve">CIMBRAMENTO PONTES E VIADUTOS S/ ESTACA                                        </t>
  </si>
  <si>
    <t xml:space="preserve">CIMBRAMENTO DE PASSAGEM SEC. GALERIA RET                                       </t>
  </si>
  <si>
    <t xml:space="preserve">CIMBRAMENTO METALICO P/ PONTES E VIADUTO                                       </t>
  </si>
  <si>
    <t xml:space="preserve">FORMA PLANA PARA CONC. ARMADO COMUM                                            </t>
  </si>
  <si>
    <t xml:space="preserve">FORMA PLANA P/CONC.PROTEND.OU APARENTE                                         </t>
  </si>
  <si>
    <t xml:space="preserve">FORMAS SEM REAPROVEITAMENTO                                                    </t>
  </si>
  <si>
    <t xml:space="preserve">FORMAS METALICAS ESPECIAL P/ VIGAS                                             </t>
  </si>
  <si>
    <t xml:space="preserve">FORMA CURVA PARA CONCRETO COMUM                                                </t>
  </si>
  <si>
    <t xml:space="preserve">FORMA CURVA PARA CONCRETO APARENTE                                             </t>
  </si>
  <si>
    <t xml:space="preserve">ACO ST 85/105                                                                  </t>
  </si>
  <si>
    <t xml:space="preserve">AP.ANC.P/CABOS PROTEN.ATIV. 12FIOS-8MM                                         </t>
  </si>
  <si>
    <t xml:space="preserve">AP.ANC.P/CABOS PROTEN.ATIV. 4FIOS-12,7MM                                       </t>
  </si>
  <si>
    <t xml:space="preserve">AP.ANC.P/CABOS PROTEN.ATIV. 6FIOS-12,7MM                                       </t>
  </si>
  <si>
    <t xml:space="preserve">AP.ANC.P/CABOS PROTEN.PASS. 4FIOS-12,7MM                                       </t>
  </si>
  <si>
    <t xml:space="preserve">AP.ANC.P/CABOS PROTEN.PASS. 6FIOS-12,7MM                                       </t>
  </si>
  <si>
    <t xml:space="preserve">APARELHO DE ANCORAGEM ATIVO DE 12 F-5/8" (15,2MM)                              </t>
  </si>
  <si>
    <t xml:space="preserve">APARELHO DE ANCORAGEM ATIVO 15 FIOS DE Ã 5/8" (15,2MM)                         </t>
  </si>
  <si>
    <t xml:space="preserve">APARELHO DE APOIO NEOPRENE FRETADO                                             </t>
  </si>
  <si>
    <t xml:space="preserve">ARTICULACAO DE CONCRETO TIPO"FREYSSINET"                                       </t>
  </si>
  <si>
    <t xml:space="preserve">CONCRETO FCK 10MPA                                                             </t>
  </si>
  <si>
    <t xml:space="preserve">CONCRETO FCK 15MPA                                                             </t>
  </si>
  <si>
    <t xml:space="preserve">CONCRETO FCK 18MPA                                                             </t>
  </si>
  <si>
    <t xml:space="preserve">CONCRETO FCK 30MPA                                                             </t>
  </si>
  <si>
    <t xml:space="preserve">BOMBEAMENTO P/ CONC. QUALQUER RESIST.                                          </t>
  </si>
  <si>
    <t xml:space="preserve">JUNTA/RETRACAO C/LABIO POLIM.AB.15 ATE 40 MM                                   </t>
  </si>
  <si>
    <t xml:space="preserve">JUNTA/RETRACAO C/LABIO POLIM.AB.20 ATE 55 MM                                   </t>
  </si>
  <si>
    <t xml:space="preserve">JUNTA/RETRACAO C/LABIO POLIM.AB. 30 ATE 80 MM                                  </t>
  </si>
  <si>
    <t xml:space="preserve">JUNTA DE DILATACAO METALICA                                                    </t>
  </si>
  <si>
    <t xml:space="preserve">JUNTAS DE DILATACAO METALICA C/NEOPRENE                                        </t>
  </si>
  <si>
    <t xml:space="preserve">FORNECIMENTO E APLICACAO DE JUNTA DE DILATACAO JJ-99120 OU T-110 OU SIMILAR.   </t>
  </si>
  <si>
    <t xml:space="preserve">JUNTA DE DILATACAO TERMOELASTICA DE BASE ASFALTICA MODIFICADA COM POLIMEROS    </t>
  </si>
  <si>
    <t xml:space="preserve">PLACA PRE MOLDADA DE CONCRETO PARA GUARDA CORPO PP-DE-C04/021.                 </t>
  </si>
  <si>
    <t xml:space="preserve">PLACA PRE MOLDADA DE CONCRETO PARA FIXACAO POSTE ILUMINACAO - PP-DE-C04/021.   </t>
  </si>
  <si>
    <t xml:space="preserve">LANÇAMENTO DE PLACA PRE MOLDADA DE CONCRETO, ATE 1000 KG.                      </t>
  </si>
  <si>
    <t xml:space="preserve">TELAMENTO METALICO PARA PASSARELA, CONFORME PP-DE-M09/001.                     </t>
  </si>
  <si>
    <t xml:space="preserve">GUARDA CORPO METALICO DE PASSARELA H=0,90M, CONFORME PP-DE-C04/029.            </t>
  </si>
  <si>
    <t xml:space="preserve">CORRIMAO METALICO D=2" PARA PASSARELA, CONFORME PP-DE-K00/004.                 </t>
  </si>
  <si>
    <t xml:space="preserve">BARREIRA DE SEGURANCA COM PASSEIO CONF. PP-DE-C01/293                          </t>
  </si>
  <si>
    <t xml:space="preserve">BARREIRA DE SEGURANCA CONF. PP-DE-C01/293                                      </t>
  </si>
  <si>
    <t xml:space="preserve">BAR. DOU.FACE NEW JERSEY O.A.E.DES.5464                                        </t>
  </si>
  <si>
    <t xml:space="preserve">BARREIRA DE SEGURANçA PARA O.A.E CONF. PP-DE-C01/293                           </t>
  </si>
  <si>
    <t xml:space="preserve">TUBO DE PVC PERFURADO OU NAO D=0,100M                                          </t>
  </si>
  <si>
    <t xml:space="preserve">TUBO DE PVC PERFURADO OU NAO D=0,150M                                          </t>
  </si>
  <si>
    <t xml:space="preserve">LANC.VIGA P&lt;=50T-GUINDASTE AUTO P                                              </t>
  </si>
  <si>
    <t xml:space="preserve">LANC.VIGA 50&lt;P&lt;=80 T C/GUIND.AUTO P                                            </t>
  </si>
  <si>
    <t xml:space="preserve">ESCORAMENTO VALAS/CAVAS P/FUND.CONTINUO                                        </t>
  </si>
  <si>
    <t xml:space="preserve">PAREDE ENSECADEIRA C/PRANCHA-ESP.0,050M                                        </t>
  </si>
  <si>
    <t xml:space="preserve">PROTECAO DE TALUDE COM BLOCO PRE-MOLDADO SEXTAVADO 30X30X5CM INTERTRAVADO.     </t>
  </si>
  <si>
    <t xml:space="preserve">PROTECAO TALUDE SOB OAE EM PLACAS PRE MOLDADAS TRAPEZOIDAL, 98X80X40CM.        </t>
  </si>
  <si>
    <t xml:space="preserve">PROTECAO TALUDE SOB OAE COM PECAS PRE-MOLDADAS RETANGULAR 20X10X6CM.           </t>
  </si>
  <si>
    <t xml:space="preserve">REMOCAO MANUAL DE CONCRETO SEGREGADO                                           </t>
  </si>
  <si>
    <t xml:space="preserve">REMOCAO,CARGA E TRANSP.ENTULHO EM GERAL                                        </t>
  </si>
  <si>
    <t>t*km</t>
  </si>
  <si>
    <t xml:space="preserve">LIXAMENTO MECÂNICO DE SUPERFÍCIO DE CONCRETO                                   </t>
  </si>
  <si>
    <t xml:space="preserve">TRATAMENTO DE ARMADURA COM PRIMER RICO EM ZINCO                                </t>
  </si>
  <si>
    <t xml:space="preserve">DESOBSTRUCAO DE JUNTA DE DILATACAO                                             </t>
  </si>
  <si>
    <t xml:space="preserve">APIC.MANUAL CONC.C/ELIMINACAO SUP.LISAS                                        </t>
  </si>
  <si>
    <t xml:space="preserve">LIMPEZA COM JATO D´AGUA S/SUP.DE CONC.                                         </t>
  </si>
  <si>
    <t xml:space="preserve">LIXAMENTO MANUAL DA SUPERFICIE DE CONCR.                                       </t>
  </si>
  <si>
    <t xml:space="preserve">JATEAMENTO DE CONCRETO COM AREIA                                               </t>
  </si>
  <si>
    <t xml:space="preserve">JATEAMENTO EM ESTR.CONCRETO COM AGUA                                           </t>
  </si>
  <si>
    <t xml:space="preserve">LIMPEZA MANUAL COM ESCOVA DE ACO P/ ACO                                        </t>
  </si>
  <si>
    <t xml:space="preserve">LIMPEZA MANUAL C/ESCOVA ACO P/CONCRETO                                         </t>
  </si>
  <si>
    <t xml:space="preserve">EXECUCAO DE ANDAIME SUSPENSO AREA MAXIMA DE 560 M2.                            </t>
  </si>
  <si>
    <t xml:space="preserve">DESMOB. DESLOCAMENTO, MONTAGEM E FURO NO CONCRETO PARA ANDAIME SUSPENSO.       </t>
  </si>
  <si>
    <t xml:space="preserve">FURO NO CONCRETO D=1" PROFUND. DE 30CM                                         </t>
  </si>
  <si>
    <t xml:space="preserve">FURO NO CONCRETO D=1/2" PROFUND.DE 15CM                                        </t>
  </si>
  <si>
    <t xml:space="preserve">FURO NO CONCRETO D=3/8"PROFUNDIDADE DE 10 CM.                                  </t>
  </si>
  <si>
    <t xml:space="preserve">FURO NO CONCRETO D=5/8"PROFUNDIDADE DE 19 CM.                                  </t>
  </si>
  <si>
    <t xml:space="preserve">FURO NO CONCRETO D=3/4"PROFUNDIDADE DE 24 CM.                                  </t>
  </si>
  <si>
    <t xml:space="preserve">FURO NO CONCRETO D=1/4"PROFUNDIDADE DE 7,5 CM.                                 </t>
  </si>
  <si>
    <t xml:space="preserve">FURO NO CONCRETO D=5/16"PROFUNDIDADE DE 9,5 CM.                                </t>
  </si>
  <si>
    <t xml:space="preserve">FURO NO CONCRETO D=1 1/4"PROFUNDIDADE 38 CM.                                   </t>
  </si>
  <si>
    <t xml:space="preserve">FORMA PLANA P/CONC.ARMADO COMUM                                                </t>
  </si>
  <si>
    <t xml:space="preserve">FORMAS METALICAS PARA CONCRETO                                                 </t>
  </si>
  <si>
    <t xml:space="preserve">BARRA DE ACO CA-50 PARA RECUPERACAO ESTRUTURAL                                 </t>
  </si>
  <si>
    <t xml:space="preserve">SUBSTITUICAO DE ACO DA ARMADURA                                                </t>
  </si>
  <si>
    <t xml:space="preserve">RETIRADA DA ARMADURA CORROIDA                                                  </t>
  </si>
  <si>
    <t xml:space="preserve">ACO P/ CONCRETO PROTENDIDO ST 85/105                                           </t>
  </si>
  <si>
    <t xml:space="preserve">EMENDA DE BARRA DE ACO COM LUVA PRENSADA D=12MM                                </t>
  </si>
  <si>
    <t xml:space="preserve">EMENDA DE BARRA DE ACO COM LUVA PRENSADA D=16MM                                </t>
  </si>
  <si>
    <t xml:space="preserve">EMENDA DE BARRA DE ACO COM LUVA PRENSADA D=20MM                                </t>
  </si>
  <si>
    <t xml:space="preserve">EMENDA DE BARRA DE ACO COM LUVA PRENSADA D=25MM                                </t>
  </si>
  <si>
    <t xml:space="preserve">EMENDA DE BARRA DE ACO COM ROSCA D=12MM                                        </t>
  </si>
  <si>
    <t xml:space="preserve">EMENDA DE BARRA DE ACO COM ROSCA D=16MM                                        </t>
  </si>
  <si>
    <t xml:space="preserve">EMENDA DE BARRA DE ACO COM ROSCA D=20MM                                        </t>
  </si>
  <si>
    <t xml:space="preserve">EMENDA DE BARRA DE ACO COM ROSCA D=25MM                                        </t>
  </si>
  <si>
    <t xml:space="preserve">CHUMBAMENTO BARRAS C/RESINA EPOX.INJ.                                          </t>
  </si>
  <si>
    <t xml:space="preserve">CHUMBADOR QUIMICO DIÂMETRO 1.1/2".                                             </t>
  </si>
  <si>
    <t xml:space="preserve">AP.ANC.P/CABOS PROTEN. ATIVA 12FIOS-8MM                                        </t>
  </si>
  <si>
    <t xml:space="preserve">AP.ANC.P/CABOS PROTEN.ATIV.04FIOS-12,7MM                                       </t>
  </si>
  <si>
    <t xml:space="preserve">APARELHO DE ANCORAGEM ATIVO DE 12 FIOS DE 5/8" (15,2MM)                        </t>
  </si>
  <si>
    <t xml:space="preserve">APARELHO DE ANCORAGEM ATIVO DE 19 FIOS DE Ã 5/8"                               </t>
  </si>
  <si>
    <t xml:space="preserve">SUBSTIT.APARELHO APOIO NEOPRENE FRETADO                                        </t>
  </si>
  <si>
    <t xml:space="preserve">CONCRETO FCK 20MPA                                                             </t>
  </si>
  <si>
    <t xml:space="preserve">CONCRETO FCK 25MPA                                                             </t>
  </si>
  <si>
    <t xml:space="preserve">CONCRETO PROJETADO,MEDIDO NA SECAO                                             </t>
  </si>
  <si>
    <t xml:space="preserve">BOMBEAMENTO P/CONC. QUALQUER RESIST.                                           </t>
  </si>
  <si>
    <t xml:space="preserve">CONCRETO GROUT ALTA RESISTENCIA                                                </t>
  </si>
  <si>
    <t xml:space="preserve">ENCHIMENTO COM CONCRETO CELULAR                                                </t>
  </si>
  <si>
    <t xml:space="preserve">CONCRETO FCK 35MPA                                                             </t>
  </si>
  <si>
    <t xml:space="preserve">CONCRETO FCK 40MPA                                                             </t>
  </si>
  <si>
    <t xml:space="preserve">JUNTA/RETRACAO C/LABIO POLI.AB.15ATE40MM                                       </t>
  </si>
  <si>
    <t xml:space="preserve">JUNTA/RETRACAO C/LABIO POLI.AB.20ATE55MM                                       </t>
  </si>
  <si>
    <t xml:space="preserve">JUNTA/RETRACAO C/LABIO POLI.AB.30ATE80MM                                       </t>
  </si>
  <si>
    <t xml:space="preserve">SUBSTITUICAO DE JUNTA METALICA                                                 </t>
  </si>
  <si>
    <t xml:space="preserve">MICROCONCRETO RAPFLEX 10                                                       </t>
  </si>
  <si>
    <t xml:space="preserve">ADESIVO EPOXI P/TRI.(INCL.FUROS E MANG.)                                       </t>
  </si>
  <si>
    <t xml:space="preserve">INJECAO DE CALDA DE CIMENTO                                                    </t>
  </si>
  <si>
    <t xml:space="preserve">INJECAO DE CALDA DE CIMENTO EM BAINHAS                                         </t>
  </si>
  <si>
    <t xml:space="preserve">ARGAM.CIMENTICIA C/POLIMERO INCORPORADO                                        </t>
  </si>
  <si>
    <t xml:space="preserve">ARGAMASSA DE CIMENTO E AREIA TRACO 1:6                                         </t>
  </si>
  <si>
    <t xml:space="preserve">ARGAMASSA CIMEN.E AREIA TRAC.1:3 ESP 2CM                                       </t>
  </si>
  <si>
    <t xml:space="preserve">ADITIVO SUPER PLASTIFICANTE                                                    </t>
  </si>
  <si>
    <t xml:space="preserve">ADITIVO SUPER FLUIDIFICANTE                                                    </t>
  </si>
  <si>
    <t xml:space="preserve">ADITIVO ACELERADOR DE PEGA                                                     </t>
  </si>
  <si>
    <t xml:space="preserve">ADITIVO RETARDADOR DE PEGA                                                     </t>
  </si>
  <si>
    <t xml:space="preserve">PINTURA HIDROFUGANTE C/SILICONE BASE AGUA - UMA DEMAO                          </t>
  </si>
  <si>
    <t xml:space="preserve">PINT.C/VERNIZ POLIURETANO INCOLOR-3DEMAO                                       </t>
  </si>
  <si>
    <t xml:space="preserve">PINTURA A BASE DE EPOXI - 2DEMAOS                                              </t>
  </si>
  <si>
    <t xml:space="preserve">PINTURA ACRILICA - 2DEMAOS                                                     </t>
  </si>
  <si>
    <t>PINTURA A BASE DE ESMALTE SINTETICO 3 DEMAOS, SENDO UMA DEMAO FUNDO OXIDO FERRO</t>
  </si>
  <si>
    <t xml:space="preserve">APLICACAO MANUAL E PREPARO DE PASTA PARA ESTUCAMENTO EM OAE, SEM PINTURA.      </t>
  </si>
  <si>
    <t xml:space="preserve">FORN. E TRANSPORTE DE PLACA DE ACO GT+GT                                       </t>
  </si>
  <si>
    <t xml:space="preserve">FORN. E TRANSPORTE DE PLACA DE ACO GT+AI                                       </t>
  </si>
  <si>
    <t xml:space="preserve">FORN. E TRANSPORTE DE PLACA DE ALUMINIO GT+AI                                  </t>
  </si>
  <si>
    <t xml:space="preserve">COLOCACAO DE PLACA EM SUP. MADEIRA/METALICO-SOLO                               </t>
  </si>
  <si>
    <t xml:space="preserve">COLOCACAO DE PLACA AEREA EM PORTICOS OU SEMI-PORTICO                           </t>
  </si>
  <si>
    <t xml:space="preserve">RETIRADA DE PLACA DE SOLO EM SUPORTE DE MADEIRA OU METALICO                    </t>
  </si>
  <si>
    <t xml:space="preserve">RETIRADA DE PLACA AEREA                                                        </t>
  </si>
  <si>
    <t xml:space="preserve">FORN.TRANSP.INSTAL.PLC CHAPA DE LAMINADO FENOL MELAM. C/ACAB. GTP+GTP,MOD.AçO  </t>
  </si>
  <si>
    <t xml:space="preserve">FORN.TRANSP. MONTAG PLACA ALUM.E NUCLEO POLIET. BAIXA DENSIDADE ESP.3MM GT+GT  </t>
  </si>
  <si>
    <t xml:space="preserve">FORN.TRANSP. MONTAG PLACA ALUM.E NUCLEO POLIET. BAIXA DENSIDADE ESP.3MM GT+AI  </t>
  </si>
  <si>
    <t xml:space="preserve">FORN.TRANSP. E FIXACAO DE PORTICO TUB.MET. VAO DE 15,90M                       </t>
  </si>
  <si>
    <t xml:space="preserve">FORN.TRANSP. E FIXACAO DE PORTICO TUBULAR METALICO COM VAO DE 19,20M           </t>
  </si>
  <si>
    <t xml:space="preserve">FORN.,TRANSP.E FIXACAO DE SEMI-PORTICO TUBULAR MET.EM BALANCO COM VAO 6,00M    </t>
  </si>
  <si>
    <t xml:space="preserve">FORN.,TRANSP.E FIXACAO DE SEMI-PORTICO TUBULAR MET.EM BALANCO COM VAO 8,30M    </t>
  </si>
  <si>
    <t xml:space="preserve">FORN.,TRANSP.E FIXACAO DE SEMI-PORTICO TUB. MET.EM BALANCO DUPLO COM VAO 6,00M </t>
  </si>
  <si>
    <t xml:space="preserve">FORN.,TRANSP.E FIXACAO DE SEMI-PORTICO TUB.MET.EM BALANCO DUPLO COM VAO 8,30M  </t>
  </si>
  <si>
    <t xml:space="preserve">FORN.,TRANSP.E FIXACAO DE SEMI-PORTICO TUBULAR MET.EM BALANCO COM VAO 4,90M    </t>
  </si>
  <si>
    <t xml:space="preserve">SINALIZ.HOR.C/RESINA VINILICA OU ACRILI.                                       </t>
  </si>
  <si>
    <t xml:space="preserve">SINALIZ.HOR. C/TERMOPLAST. HOT-SPRAY                                           </t>
  </si>
  <si>
    <t xml:space="preserve">SINALIZ.HOR. C/TERMOPLAST.SPRAY-C/VISIB.                                       </t>
  </si>
  <si>
    <t xml:space="preserve">SINALIZ.HOR.C/TERMOPLAST EXTRUDADO                                             </t>
  </si>
  <si>
    <t xml:space="preserve">SIN.HORIZ.PLAST.A FRIO,POR EXTRUSAO, ALTO RELEVO, ESPACAMENTO 500MM.           </t>
  </si>
  <si>
    <t>SINAL.HORIZ.PLAST.FRIO BASE DE RES. METACRIL. REATIVAS, DISP.ESTRUT.APLIC. MEC.</t>
  </si>
  <si>
    <t xml:space="preserve">SINALIZ.HOR.TINTA P/ POUCO TRAFEGO                                             </t>
  </si>
  <si>
    <t xml:space="preserve">SINALIZ.HOR.ACRILICA BASE AGUA                                                 </t>
  </si>
  <si>
    <t xml:space="preserve">SINALIZ.HOR. ACRILICA BASE AGUA C/VISIB.                                       </t>
  </si>
  <si>
    <t xml:space="preserve">SINALIZACAO HORIZONTAL ACRILICA BRANCA A BASE DE EPOXI EMULSIONADA EM AGUA     </t>
  </si>
  <si>
    <t xml:space="preserve">SINALIZACAO HORIZONTAL ACRILICA AMARELA A BASE DE EPOXI EMULSIONADA EM AGUA    </t>
  </si>
  <si>
    <t xml:space="preserve">TACHA REFLETIVA BIDIRECIONAL TIPO III OU IV ABNT (VIDRO OU PRISMÁTICO)         </t>
  </si>
  <si>
    <t xml:space="preserve">MINI TACHAO MONODIRECIONAL REFL. VIDRO                                         </t>
  </si>
  <si>
    <t xml:space="preserve">MINI TACHAO BIDIRECIONAL REFL. VIDRO                                           </t>
  </si>
  <si>
    <t xml:space="preserve">TACHAO MONODIRECIONAL REFLETIVO DE VIDRO                                       </t>
  </si>
  <si>
    <t xml:space="preserve">TACHAO BIDIRECIONAL REFLETIVO DE VIDRO                                         </t>
  </si>
  <si>
    <t xml:space="preserve">TACHA MONODIRECIONAL REFLETIVO PLASTICO                                        </t>
  </si>
  <si>
    <t xml:space="preserve">TACHA BIDIRECIONAL REFLETIVO PLASTICO                                          </t>
  </si>
  <si>
    <t xml:space="preserve">TACHA REFLETIVA MONODIRECIONAL TIPO III OU IV ABNT (VIDRO OU PRISMÁTICO)       </t>
  </si>
  <si>
    <t xml:space="preserve">TRATAMENTO SUPERFICIAL ANTIDERRAPANTE MEDIAN.AGENTE AGLUT.RES.EPOXI E AGREGADO </t>
  </si>
  <si>
    <t xml:space="preserve">FORN. E INSTAL. DE BALIZADOR LAT. DE SOLO BIREFLETIVO AI                       </t>
  </si>
  <si>
    <t>FORNECIMENTO TRANSPORTE INST.TERM.ABSORV.ENERGIA NBR 15486, 70/80 KM/H SIMPLES.</t>
  </si>
  <si>
    <t xml:space="preserve">FORNECIMENTO TRANSPORTE INST.TERM.ABSORV.ENERGIA NBR 15486, 100 KM/H SIMPLES.  </t>
  </si>
  <si>
    <t xml:space="preserve">FORNECIMENTO TRANSPORTE INST.TERM.ABSORV.ENERGIA NBR 15486, 110 KM/H SIMPLES.  </t>
  </si>
  <si>
    <t xml:space="preserve">FORNECIMENTO TRANSPORTE INST.TERM.ABSORV.ENERGIA NBR 15486, 70/80 KM/H DUPLO.  </t>
  </si>
  <si>
    <t xml:space="preserve">FORNECIMENTO TRANSPORTE INST.TERM.ABSORV.ENERGIA NBR 15486, 100 KM/H DUPLO.    </t>
  </si>
  <si>
    <t xml:space="preserve">FORNECIMENTO TRANSPORTE INST.TERM.ABSORV.ENERGIA NBR 15486, 110 KM/H DUPLO.    </t>
  </si>
  <si>
    <t xml:space="preserve">FORN.INSTAL.CONJ. TRANSICAO DE DEF.MET. P/ BARREIRA DE CONCRETOC/LAMINA TRIPLA </t>
  </si>
  <si>
    <t xml:space="preserve">FORN.TRANS.INST.DE DEFENSA METÁLICA NBR 15486 H2 A W3 SIMPLES.                 </t>
  </si>
  <si>
    <t xml:space="preserve">FORN.TRANS.INST.DE DEFENSA METÁLICA NBR 15486 H2 A W2 SIMPLES.                 </t>
  </si>
  <si>
    <t xml:space="preserve">FORN.TRANS.INST.DE DEFENSA METÁLICA NBR 15486 H2 A W4 SIMPLES.                 </t>
  </si>
  <si>
    <t xml:space="preserve">FORN.TRANS.INST.DE DEFENSA METÁLICA NBR 15486 H1 A W2 SIMPLES.                 </t>
  </si>
  <si>
    <t xml:space="preserve">FORN.TRANS.INST.DE DEFENSA METÁLICA NBR 15486 H1 A W3 SIMPLES.                 </t>
  </si>
  <si>
    <t xml:space="preserve">FORN.TRANS.INST.DE DEFENSA METÁLICA NBR 15486 H1 A W4 SIMPLES.                 </t>
  </si>
  <si>
    <t xml:space="preserve">FORN.TRANS.INST.DEF.MET.SIMP.P/PTE,VIAD.FUN.CONC,CONF.EN-1317,NBR-15486 H2BW2. </t>
  </si>
  <si>
    <t xml:space="preserve">FORN.TRANS.INST.DEF.MET.SIMP.P/PTE,VIAD.FUN.CONC,CONF.EN-1317,NBR-15486 H3BW3. </t>
  </si>
  <si>
    <t>FORNEC.TRANSP.E INST.JUNTA DIL.P/A DEF.METAL.P/A PTE.E VIAD.OU FUND.CONC.H2 W2.</t>
  </si>
  <si>
    <t>FORNEC.TRANSP.E INST.JUNTA DIL.P/A DEF.METAL.P/A PTE.E VIAD.OU FUND.CONC.H3 W3.</t>
  </si>
  <si>
    <t xml:space="preserve">RETIRADA DE SUPORTE DE MADEIRA TRATADA                                         </t>
  </si>
  <si>
    <t xml:space="preserve">SUPORTE DE PERFIL METALICO GALVANIZADO.                                        </t>
  </si>
  <si>
    <t xml:space="preserve">SUPORTE TUBULAR GALVANIZADO 2 1/2"                                             </t>
  </si>
  <si>
    <t xml:space="preserve">BARREIRA RIGIDA DE CONCRETO ARMADO SIMPLES BAIXA NBR 14.885                    </t>
  </si>
  <si>
    <t xml:space="preserve">BARREIRA RIGIDA DE CONCRETO ARMADO SIMPLES ALTA NBR 14.885                     </t>
  </si>
  <si>
    <t xml:space="preserve">BARREIRA RIGIDA DE CONCRETO ARMADO DUPLA BAIXA NBR 14.885                      </t>
  </si>
  <si>
    <t xml:space="preserve">BARREIRA RIGIDA DE CONCRETO ARMADO DUPLA ALTA NBR 14.885                       </t>
  </si>
  <si>
    <t xml:space="preserve">SUPORTE DE PLACAS DE SOLO ECOLOGICO E COLAPSIVEL 75X75MM.                      </t>
  </si>
  <si>
    <t xml:space="preserve">SUPORTE DE PLACA DE SOLO ECOLÍGICO E COLAPSIVEL 100 X 100MM                    </t>
  </si>
  <si>
    <t xml:space="preserve">SUPORTE DE PLACA DE SOLO ECOLÓGICO E COLAPSIVEL 70 X 150MM                     </t>
  </si>
  <si>
    <t xml:space="preserve">SUPORTE DE PLACAS DE SOLO ECOLOGICO E COLAPSIVEL C/REFORÇO EM AÇO 55X55MM.     </t>
  </si>
  <si>
    <t xml:space="preserve">BROCA DE CONTRETO ARMADO D=30CM                                                </t>
  </si>
  <si>
    <t xml:space="preserve">CONFECCAO, MONTAGEM E INSTALACAO DE PLACA INSTITUCIONAL                        </t>
  </si>
  <si>
    <t xml:space="preserve">MANUTENCAO DE PLACA INSTITUCIONAL                                              </t>
  </si>
  <si>
    <t>FORN./INSTAL. BALIZ.(CATADIOPTRICO) P/DEF. MET. C/PELICULA GT+GT, CONF.OP-06-05</t>
  </si>
  <si>
    <t>FORN.TRANS.INST.ATENUADOR DE IMPACT.NBR 15486 70/80 KMH PARALELO L&gt; 40CM &lt;70CM.</t>
  </si>
  <si>
    <t>FORN.TRANS.INST.ATENUADOR DE IMPACT.NBR 15486 70/80 KMH PARALELO L&gt;70CM&lt;=100CM.</t>
  </si>
  <si>
    <t>FORN.TRANS.INST.ATENUADOR DE IMPACT.NBR 15486 70/80 KMH PARALELO L&gt;100CM&lt;=160CM</t>
  </si>
  <si>
    <t xml:space="preserve">FORN.TRANS.INST.ATENUADOR DE IMPACT.NBR 15486 100 KMH PARALELO L&gt;70CM&lt;=100CM.  </t>
  </si>
  <si>
    <t xml:space="preserve">FORN.TRANS.INST.ATENUADOR DE IMPACT.NBR 15486 100 KMH PARALELO L&gt;100CM&lt;=160CM. </t>
  </si>
  <si>
    <t xml:space="preserve">FORN.TRANS.INST.ATENUADOR DE IMPACT.NBR 15486 110 KMH PARALELO L&gt;70CM&lt;=100CM.  </t>
  </si>
  <si>
    <t xml:space="preserve">FORN.TRANS.INST.ATENUADOR DE IMPACT.NBR 15486 110 KMH PARALELO L&gt;100CM&lt;=160CM. </t>
  </si>
  <si>
    <t xml:space="preserve">FORN.TRANS.INST.ATENUADOR DE IMPACT.NBR 15486 70/80 KMH ABERTO L&gt;160CM&lt;=260CM. </t>
  </si>
  <si>
    <t xml:space="preserve">FORN.TRANS.INST.ATENUADOR DE IMPACT.NBR 15486 100 KMH ABERTO L&gt;160CM&lt;=260CM.   </t>
  </si>
  <si>
    <t xml:space="preserve">FORN.TRANS.INST.TELA METALICA DE PROTECAO P/A DEFENSA MET.DE PTE E VIAD.H2BW2. </t>
  </si>
  <si>
    <t>30.01.01</t>
  </si>
  <si>
    <t xml:space="preserve">GRAMA EM PLACA SEM ADUBO                                                       </t>
  </si>
  <si>
    <t>30.01.02</t>
  </si>
  <si>
    <t xml:space="preserve">GRAMA PLACA COM ADUBO                                                          </t>
  </si>
  <si>
    <t>30.01.03</t>
  </si>
  <si>
    <t xml:space="preserve">GRAMA MUDA SEM ADUBO                                                           </t>
  </si>
  <si>
    <t>30.01.04</t>
  </si>
  <si>
    <t xml:space="preserve">GRAMA MUDA COM ADUBO                                                           </t>
  </si>
  <si>
    <t>30.01.05</t>
  </si>
  <si>
    <t xml:space="preserve">PLANTIO LEGUM.SEMENTES SEM ADUBO                                               </t>
  </si>
  <si>
    <t>30.01.06</t>
  </si>
  <si>
    <t xml:space="preserve">PLANTIO LEGUM.SEMENTES COM ADUBO                                               </t>
  </si>
  <si>
    <t>30.01.07</t>
  </si>
  <si>
    <t xml:space="preserve">PLANTIO DE GRAMA PROC.HIDROSSEMEADURA                                          </t>
  </si>
  <si>
    <t>30.01.08</t>
  </si>
  <si>
    <t xml:space="preserve">IRRIGACAO DE REVESTIMENTO VEGETAL                                              </t>
  </si>
  <si>
    <t>30.01.09</t>
  </si>
  <si>
    <t xml:space="preserve">GRAMA ARMADA TELA VEGETAL                                                      </t>
  </si>
  <si>
    <t>30.01.10</t>
  </si>
  <si>
    <t xml:space="preserve">ROCADA MANUAL                                                                  </t>
  </si>
  <si>
    <t>30.01.11</t>
  </si>
  <si>
    <t xml:space="preserve">ROCADA MECANIZADA                                                              </t>
  </si>
  <si>
    <t>30.01.12</t>
  </si>
  <si>
    <t xml:space="preserve">CAPINA MANUAL,INCL.AMONT.CARGA/DESC.                                           </t>
  </si>
  <si>
    <t>30.01.21</t>
  </si>
  <si>
    <t xml:space="preserve">PLANTIO DE ARBUSTOS                                                            </t>
  </si>
  <si>
    <t>30.01.22</t>
  </si>
  <si>
    <t xml:space="preserve">PLANTIO DE ARVORES                                                             </t>
  </si>
  <si>
    <t>30.01.30</t>
  </si>
  <si>
    <t xml:space="preserve">PLANTIO DE GRAMINEAS SEMENTE TELA BIODEG                                       </t>
  </si>
  <si>
    <t>30.01.40.01</t>
  </si>
  <si>
    <t>PLANTIO FLORESTAL DE ESPÉ.ARBÓREAS NATIVAS H&lt;=0,60 E ESPAÇ.PLANTIO DE 3,MX2,00M</t>
  </si>
  <si>
    <t>30.01.40.02</t>
  </si>
  <si>
    <t>MANUTENCAO DO PLANTIO FLORESTAL DE ESP.ARBÓREAS NATIVAS COM ESP.DE 3,00MX 2,00M</t>
  </si>
  <si>
    <t>ha x mes</t>
  </si>
  <si>
    <t>30.01.40.03</t>
  </si>
  <si>
    <t xml:space="preserve">PLANTIO ESSENCIAS FLORESTAIS NATIVAS h&gt;=1,50M                                  </t>
  </si>
  <si>
    <t>30.02.02.01</t>
  </si>
  <si>
    <t xml:space="preserve">ALAMBRADO COM TELA 15X5 E ESTICADOR                                            </t>
  </si>
  <si>
    <t>30.02.04</t>
  </si>
  <si>
    <t xml:space="preserve">CERCA DE ARAME DE ACO OVALADO - 4 FIOS                                         </t>
  </si>
  <si>
    <t>30.02.05</t>
  </si>
  <si>
    <t xml:space="preserve">ALAMBRADO EM TELA REVESTIDA EM PVC PARA CONDUCAO DE FAUNA                      </t>
  </si>
  <si>
    <t>30.02.05.02</t>
  </si>
  <si>
    <t xml:space="preserve">ALAMBRADO EM TELA METALICA GALV.MONT.MET.GALV.PARA CONDUÇÃO DE FAUNA H=2,00M   </t>
  </si>
  <si>
    <t>30.03.01</t>
  </si>
  <si>
    <t xml:space="preserve">PROJETO DE PLANTIO COM ESSENCIAS FLORESTAIS NATIVAS                            </t>
  </si>
  <si>
    <t>34.03.01</t>
  </si>
  <si>
    <t xml:space="preserve">LIMPEZA DE AREAS INT.PISOS ACARPETADOS                                         </t>
  </si>
  <si>
    <t>34.03.02</t>
  </si>
  <si>
    <t xml:space="preserve">LIMPEZA DE AREAS INTERNAS E PISOS FRIOS                                        </t>
  </si>
  <si>
    <t>34.03.03</t>
  </si>
  <si>
    <t xml:space="preserve">LIMPEZA DE AREAS INTERNAS LABORATORIOS                                         </t>
  </si>
  <si>
    <t>34.03.04</t>
  </si>
  <si>
    <t xml:space="preserve">LIMPEZA DE AREAS INT.ALMOXARIF.E GALPOES                                       </t>
  </si>
  <si>
    <t>34.03.05</t>
  </si>
  <si>
    <t xml:space="preserve">LIMPEZA DE AREAS INTERNAS OFICINAS                                             </t>
  </si>
  <si>
    <t>34.03.06</t>
  </si>
  <si>
    <t xml:space="preserve">LIMPEZA AREAS EXT.PISOS PAV.E TERRA                                            </t>
  </si>
  <si>
    <t>34.03.07</t>
  </si>
  <si>
    <t xml:space="preserve">LIMP.EXT.PAT.E AREAS VERDES - ALTA FREQ.                                       </t>
  </si>
  <si>
    <t>34.03.08</t>
  </si>
  <si>
    <t xml:space="preserve">LIMP.EXT.PAT.E AREAS VERDES - MEDIA FREQ                                       </t>
  </si>
  <si>
    <t>34.03.09</t>
  </si>
  <si>
    <t xml:space="preserve">LIMP.EXT.PAT.E AREAS VERDES - BAIXA FREQ                                       </t>
  </si>
  <si>
    <t>34.03.10</t>
  </si>
  <si>
    <t xml:space="preserve">VIDROS EXTERNOS C/EXP.RISCO TRIMESTR.                                          </t>
  </si>
  <si>
    <t>34.03.11</t>
  </si>
  <si>
    <t xml:space="preserve">VIDROS EXTERNOS S/EXP.RISCO - TRIMESTR.                                        </t>
  </si>
  <si>
    <t>34.03.12</t>
  </si>
  <si>
    <t xml:space="preserve">VIDROS EXTERNOS C/EXP.RISCO - SEMESTRAL                                        </t>
  </si>
  <si>
    <t>34.03.13</t>
  </si>
  <si>
    <t xml:space="preserve">VIDROS EXTERNOS S/EXP.RISCO - SEMESTRAL                                        </t>
  </si>
  <si>
    <t>34.04.02</t>
  </si>
  <si>
    <t xml:space="preserve">VIG.44H SEM. DIURNO                                                            </t>
  </si>
  <si>
    <t>postoxdia</t>
  </si>
  <si>
    <t>34.04.04</t>
  </si>
  <si>
    <t xml:space="preserve">VIG.12H DIURNO DE SEGUNDA A DOMINGO                                            </t>
  </si>
  <si>
    <t>34.04.06</t>
  </si>
  <si>
    <t xml:space="preserve">VIG.12H NOTURNO DE SEGUNDA A DOMINGO                                           </t>
  </si>
  <si>
    <t>34.05.02</t>
  </si>
  <si>
    <t xml:space="preserve">PORT.44H SEM.DIURNO DE SEG./SEXTA-FEIRA                                        </t>
  </si>
  <si>
    <t>34.05.04</t>
  </si>
  <si>
    <t xml:space="preserve">PORT.12H DIARIAS DIURNO DE SEG./SEXTA-FEIRA                                    </t>
  </si>
  <si>
    <t>34.05.06</t>
  </si>
  <si>
    <t xml:space="preserve">PORT.8H DIURNO DE SEGUNDA A DOMINGO                                            </t>
  </si>
  <si>
    <t>34.05.08</t>
  </si>
  <si>
    <t xml:space="preserve">PORT.24 DIUTURNO DE SEGUNDA A DOMINGO                                          </t>
  </si>
  <si>
    <t>34.07.01.01</t>
  </si>
  <si>
    <t xml:space="preserve">MEDICO SUPERVISOR                                                              </t>
  </si>
  <si>
    <t>hora</t>
  </si>
  <si>
    <t>34.07.01.02</t>
  </si>
  <si>
    <t xml:space="preserve">PARAMEDICO                                                                     </t>
  </si>
  <si>
    <t>34.07.01.03</t>
  </si>
  <si>
    <t xml:space="preserve">ATENDENTE DE PRIMEIROS SOCORROS                                                </t>
  </si>
  <si>
    <t>34.07.01.04</t>
  </si>
  <si>
    <t xml:space="preserve">AUX.ATENDENTE DE PRIMEIROS SOCORROS                                            </t>
  </si>
  <si>
    <t>34.07.01.05</t>
  </si>
  <si>
    <t xml:space="preserve">MOTORISTA AMBULANCIA                                                           </t>
  </si>
  <si>
    <t>34.07.01.06</t>
  </si>
  <si>
    <t xml:space="preserve">OPERADOR DE GUINCHO                                                            </t>
  </si>
  <si>
    <t>34.08.27.01</t>
  </si>
  <si>
    <t xml:space="preserve">ESTUDO HIDROLOGICO E APROV. DO DAEE                                            </t>
  </si>
  <si>
    <t>34.08.27.02.01</t>
  </si>
  <si>
    <t xml:space="preserve">CARACT.AMBIENTAL EMPREEND.ROD.ELAB.REL.TECN.INTERV.AREA PRES.CETESB S19 E S07  </t>
  </si>
  <si>
    <t>34.08.27.02.02</t>
  </si>
  <si>
    <t xml:space="preserve">CARACT.AMBIENTAL EMPREEND.ROD.AREA PRESERV.CETESB S19 E S07 &gt;10&lt;=20KM          </t>
  </si>
  <si>
    <t>34.08.27.02.03</t>
  </si>
  <si>
    <t xml:space="preserve">CARACT.AMBIENTAL EMPREEND.ROD.AREA PRESERV.CETESB S19 E S07 &gt;20&lt;=30            </t>
  </si>
  <si>
    <t>34.08.27.02.04</t>
  </si>
  <si>
    <t xml:space="preserve">CARACT.AMBIENTAL EMPREEND.ROD.AREA PRESERV.CETESB S19 E S07 &gt;30&lt;=40KM          </t>
  </si>
  <si>
    <t>34.08.27.03</t>
  </si>
  <si>
    <t xml:space="preserve">ELABORACAO DE EVI E APROVACAO DE IMPLANTACAO DO EMPREENDIMENTO NO DAEE.        </t>
  </si>
  <si>
    <t>34.08.27.04</t>
  </si>
  <si>
    <t xml:space="preserve">DIREITO DE USO DO RECURSO HIDRICO EM TRAVESSIAS / DAEE                         </t>
  </si>
  <si>
    <t>34.09.01</t>
  </si>
  <si>
    <t xml:space="preserve">EQUIPE DE MERGULHO COM FILMAGEM                                                </t>
  </si>
  <si>
    <t>34.09.02</t>
  </si>
  <si>
    <t xml:space="preserve">EQUIPE DE MERGULHO SEM FILMAGEM                                                </t>
  </si>
  <si>
    <t>34.09.03</t>
  </si>
  <si>
    <t>INVENTARIO DO PAVIMENTO, INCLUSIVE MEDIDAS DOS AFUNDAMENTOS DAS TRILHAS DE RODA</t>
  </si>
  <si>
    <t>kmxfaixa</t>
  </si>
  <si>
    <t>34.09.04</t>
  </si>
  <si>
    <t xml:space="preserve">LEVANTAMENTO DEFLECTOMETRICO DO PAVIMENTO                                      </t>
  </si>
  <si>
    <t>35.03.01</t>
  </si>
  <si>
    <t xml:space="preserve">ADVOGADO JUNIOR                                                                </t>
  </si>
  <si>
    <t>35.03.02</t>
  </si>
  <si>
    <t xml:space="preserve">ADVOGADO PLENO                                                                 </t>
  </si>
  <si>
    <t>35.03.03</t>
  </si>
  <si>
    <t xml:space="preserve">ADVOGADO SENIOR                                                                </t>
  </si>
  <si>
    <t>35.03.04</t>
  </si>
  <si>
    <t xml:space="preserve">ANALISTA DE SISTEMA JUNIOR                                                     </t>
  </si>
  <si>
    <t>35.03.05</t>
  </si>
  <si>
    <t xml:space="preserve">ANALISTA DE SISTEMA PLENO                                                      </t>
  </si>
  <si>
    <t>35.03.06</t>
  </si>
  <si>
    <t xml:space="preserve">ANALISTA DE SISTEMA SENIOR                                                     </t>
  </si>
  <si>
    <t>35.03.07</t>
  </si>
  <si>
    <t xml:space="preserve">ARQUITETO JUNIOR                                                               </t>
  </si>
  <si>
    <t>35.03.08</t>
  </si>
  <si>
    <t xml:space="preserve">ARQUITETO PLENO                                                                </t>
  </si>
  <si>
    <t>35.03.09</t>
  </si>
  <si>
    <t xml:space="preserve">ARQUITETO SENIOR                                                               </t>
  </si>
  <si>
    <t>35.03.10</t>
  </si>
  <si>
    <t xml:space="preserve">AUXILIAR DE ESCRITORIO                                                         </t>
  </si>
  <si>
    <t>35.03.11</t>
  </si>
  <si>
    <t xml:space="preserve">AUXILIAR DE LABORATORIO                                                        </t>
  </si>
  <si>
    <t>35.03.12</t>
  </si>
  <si>
    <t xml:space="preserve">AUXILIAR DE TOPOGRAFIA                                                         </t>
  </si>
  <si>
    <t>35.03.13</t>
  </si>
  <si>
    <t xml:space="preserve">AUXILIAR TECNICO                                                               </t>
  </si>
  <si>
    <t>35.03.14</t>
  </si>
  <si>
    <t xml:space="preserve">CHEFE DE ESCRITORIO                                                            </t>
  </si>
  <si>
    <t>35.03.17</t>
  </si>
  <si>
    <t xml:space="preserve">CONSULTOR C                                                                    </t>
  </si>
  <si>
    <t>35.03.18</t>
  </si>
  <si>
    <t xml:space="preserve">CONSULTOR INTERNACIONAL                                                        </t>
  </si>
  <si>
    <t>35.03.20</t>
  </si>
  <si>
    <t xml:space="preserve">COORDENADOR                                                                    </t>
  </si>
  <si>
    <t>35.03.21</t>
  </si>
  <si>
    <t xml:space="preserve">CADISTA                                                                        </t>
  </si>
  <si>
    <t>35.03.23</t>
  </si>
  <si>
    <t xml:space="preserve">CADISTA / CALCULISTA I                                                         </t>
  </si>
  <si>
    <t>35.03.24</t>
  </si>
  <si>
    <t xml:space="preserve">CADISTA / CALCULISTA II                                                        </t>
  </si>
  <si>
    <t>35.03.25</t>
  </si>
  <si>
    <t xml:space="preserve">CADISTA / CALCULISTA III                                                       </t>
  </si>
  <si>
    <t>35.03.26</t>
  </si>
  <si>
    <t xml:space="preserve">DIGITADOR                                                                      </t>
  </si>
  <si>
    <t>35.03.27</t>
  </si>
  <si>
    <t xml:space="preserve">ECONOMISTA JUNIOR                                                              </t>
  </si>
  <si>
    <t>35.03.28</t>
  </si>
  <si>
    <t xml:space="preserve">ECONOMISTA PLENO                                                               </t>
  </si>
  <si>
    <t>35.03.29</t>
  </si>
  <si>
    <t xml:space="preserve">ECONOMISTA SENIOR                                                              </t>
  </si>
  <si>
    <t>35.03.30</t>
  </si>
  <si>
    <t xml:space="preserve">ENGENHEIRO JUNIOR                                                              </t>
  </si>
  <si>
    <t>35.03.31</t>
  </si>
  <si>
    <t xml:space="preserve">ENGENHEIRO PLENO                                                               </t>
  </si>
  <si>
    <t>35.03.32</t>
  </si>
  <si>
    <t xml:space="preserve">ENGENHEIRO SENIOR                                                              </t>
  </si>
  <si>
    <t>35.03.35</t>
  </si>
  <si>
    <t xml:space="preserve">FISCAL DE OBRAS                                                                </t>
  </si>
  <si>
    <t>35.03.36</t>
  </si>
  <si>
    <t xml:space="preserve">GEOLOGO JUNIOR                                                                 </t>
  </si>
  <si>
    <t>35.03.37</t>
  </si>
  <si>
    <t xml:space="preserve">GEOLOGO PLENO                                                                  </t>
  </si>
  <si>
    <t>35.03.38</t>
  </si>
  <si>
    <t xml:space="preserve">GEOLOGO SENIOR                                                                 </t>
  </si>
  <si>
    <t>35.03.39</t>
  </si>
  <si>
    <t xml:space="preserve">LABORATORISTA                                                                  </t>
  </si>
  <si>
    <t>35.03.40</t>
  </si>
  <si>
    <t xml:space="preserve">MENSAGEIRO                                                                     </t>
  </si>
  <si>
    <t>35.03.41</t>
  </si>
  <si>
    <t xml:space="preserve">MOTORISTA                                                                      </t>
  </si>
  <si>
    <t>35.03.42</t>
  </si>
  <si>
    <t xml:space="preserve">NIVELADOR                                                                      </t>
  </si>
  <si>
    <t>35.03.43</t>
  </si>
  <si>
    <t xml:space="preserve">PROGRAMADOR DE COMPUTADOR JUNIOR                                               </t>
  </si>
  <si>
    <t>35.03.44</t>
  </si>
  <si>
    <t xml:space="preserve">PROGRAMADOR DE COMPUTADOR PLENO                                                </t>
  </si>
  <si>
    <t>35.03.45</t>
  </si>
  <si>
    <t xml:space="preserve">PROGRAMADOR DE COMPUTADOR SENIOR                                               </t>
  </si>
  <si>
    <t>35.03.46</t>
  </si>
  <si>
    <t xml:space="preserve">PROJETISTA A / ASSISTENTE TECNICO I                                            </t>
  </si>
  <si>
    <t>35.03.47</t>
  </si>
  <si>
    <t xml:space="preserve">PROJETISTA B / ASSISTENTE TECNICO II                                           </t>
  </si>
  <si>
    <t>35.03.48</t>
  </si>
  <si>
    <t xml:space="preserve">PROJETISTA C / ASSISTENTE TECNICO III                                          </t>
  </si>
  <si>
    <t>35.03.50</t>
  </si>
  <si>
    <t xml:space="preserve">SECRETARIA                                                                     </t>
  </si>
  <si>
    <t>35.03.51</t>
  </si>
  <si>
    <t xml:space="preserve">TOPOGRAFO                                                                      </t>
  </si>
  <si>
    <t>35.03.68</t>
  </si>
  <si>
    <t xml:space="preserve">BIOLOGO                                                                        </t>
  </si>
  <si>
    <t>35.03.69</t>
  </si>
  <si>
    <t xml:space="preserve">MEDICO VETERINARIO                                                             </t>
  </si>
  <si>
    <t>35.03.71</t>
  </si>
  <si>
    <t xml:space="preserve">ASSISTENTE SOCIAL JUNIOR                                                       </t>
  </si>
  <si>
    <t>35.03.72</t>
  </si>
  <si>
    <t xml:space="preserve">ASSISTENTE SOCIAL PLENO                                                        </t>
  </si>
  <si>
    <t>35.03.73</t>
  </si>
  <si>
    <t xml:space="preserve">ASSISTENTE SOCIAL SENIOR                                                       </t>
  </si>
  <si>
    <t>35.04.01</t>
  </si>
  <si>
    <t xml:space="preserve">ADVOGADO JUNIOR TEMPORARIO                                                     </t>
  </si>
  <si>
    <t>35.04.02</t>
  </si>
  <si>
    <t xml:space="preserve">ADVOGADO PLENO TEMPORARIO                                                      </t>
  </si>
  <si>
    <t>35.04.03</t>
  </si>
  <si>
    <t xml:space="preserve">ADVOGADO SENIOR TEMPORARIO                                                     </t>
  </si>
  <si>
    <t>35.04.04</t>
  </si>
  <si>
    <t xml:space="preserve">ANALISTA DE SISTEMA JUNIOR TEMPORARIO                                          </t>
  </si>
  <si>
    <t>35.04.05</t>
  </si>
  <si>
    <t xml:space="preserve">ANALISTA DE SISTEMA PLENO TEMPORARIO                                           </t>
  </si>
  <si>
    <t>35.04.06</t>
  </si>
  <si>
    <t xml:space="preserve">ANALISTA DE SISTEMA SENIOR TEMPORARIO                                          </t>
  </si>
  <si>
    <t>35.04.07</t>
  </si>
  <si>
    <t xml:space="preserve">ARQUITETO JUNIOR TEMPORARIO                                                    </t>
  </si>
  <si>
    <t>35.04.08</t>
  </si>
  <si>
    <t xml:space="preserve">ARQUITETO PLENO TEMPORARIO                                                     </t>
  </si>
  <si>
    <t>35.04.09</t>
  </si>
  <si>
    <t xml:space="preserve">ARQUITETO SENIOR TEMPORARIO                                                    </t>
  </si>
  <si>
    <t>35.04.10</t>
  </si>
  <si>
    <t xml:space="preserve">AUXILIAR DE ESCRITORIO TEMPORARIO                                              </t>
  </si>
  <si>
    <t>35.04.11</t>
  </si>
  <si>
    <t xml:space="preserve">AUXILIAR DE LABORATORIO TEMPORARIO                                             </t>
  </si>
  <si>
    <t>35.04.12</t>
  </si>
  <si>
    <t xml:space="preserve">AUXILIAR DE TOPOGRAFIA TEMPORARIO                                              </t>
  </si>
  <si>
    <t>35.04.13</t>
  </si>
  <si>
    <t xml:space="preserve">AUXILIAR TECNICO TEMPORARIO                                                    </t>
  </si>
  <si>
    <t>35.04.14</t>
  </si>
  <si>
    <t xml:space="preserve">CHEFE DE ESCRITORIO TEMPORARIO                                                 </t>
  </si>
  <si>
    <t>35.04.17</t>
  </si>
  <si>
    <t xml:space="preserve">CONSULTO C TEMPORARIO                                                          </t>
  </si>
  <si>
    <t>35.04.18</t>
  </si>
  <si>
    <t xml:space="preserve">CONSULTOR INTERNACIONAL TEMPORARIO                                             </t>
  </si>
  <si>
    <t>35.04.20</t>
  </si>
  <si>
    <t xml:space="preserve">COORDENADOR TEMPORARIO                                                         </t>
  </si>
  <si>
    <t>35.04.22</t>
  </si>
  <si>
    <t xml:space="preserve">CADISTA CALCULISTA TEMPORARIO                                                  </t>
  </si>
  <si>
    <t>35.04.23</t>
  </si>
  <si>
    <t xml:space="preserve">CADISTA / CALCULISTA I TEMPORARIO                                              </t>
  </si>
  <si>
    <t>35.04.24</t>
  </si>
  <si>
    <t xml:space="preserve">CADISTA / CALCULISTA II TEMPORARIO                                             </t>
  </si>
  <si>
    <t>35.04.25</t>
  </si>
  <si>
    <t xml:space="preserve">CADISTA / CALCULISTA III TEMPORARIO                                            </t>
  </si>
  <si>
    <t>35.04.26</t>
  </si>
  <si>
    <t xml:space="preserve">DIGITADOR TEMPORARIO                                                           </t>
  </si>
  <si>
    <t>35.04.27</t>
  </si>
  <si>
    <t xml:space="preserve">ECONOMISTA JUNIOR TEMPORARIO                                                   </t>
  </si>
  <si>
    <t>35.04.28</t>
  </si>
  <si>
    <t xml:space="preserve">ECONOMISTA PLENO TEMPORARIO                                                    </t>
  </si>
  <si>
    <t>35.04.29</t>
  </si>
  <si>
    <t xml:space="preserve">ECONOMISTA SENIOR TEMPORARIO                                                   </t>
  </si>
  <si>
    <t>35.04.30</t>
  </si>
  <si>
    <t xml:space="preserve">ENGENHEIRO JUNIOR TEMPORARIO                                                   </t>
  </si>
  <si>
    <t>35.04.31</t>
  </si>
  <si>
    <t xml:space="preserve">ENGENHEIRO PLENO TEMPORARIO                                                    </t>
  </si>
  <si>
    <t>35.04.32</t>
  </si>
  <si>
    <t xml:space="preserve">ENGENHEIRO SENIOR TEMPORARIO                                                   </t>
  </si>
  <si>
    <t>35.04.35</t>
  </si>
  <si>
    <t xml:space="preserve">FISCAL DE OBRA TEMPORARIO                                                      </t>
  </si>
  <si>
    <t>35.04.36</t>
  </si>
  <si>
    <t xml:space="preserve">GEOLOGO JUNIOR TEMPORARIO                                                      </t>
  </si>
  <si>
    <t>35.04.37</t>
  </si>
  <si>
    <t xml:space="preserve">GEOLOGO PLENO TEMPORARIO                                                       </t>
  </si>
  <si>
    <t>35.04.38</t>
  </si>
  <si>
    <t xml:space="preserve">GEOLOGO SENIOR TEMPORARIO                                                      </t>
  </si>
  <si>
    <t>35.04.39</t>
  </si>
  <si>
    <t xml:space="preserve">LABORATORISTA TEMPORARIO                                                       </t>
  </si>
  <si>
    <t>35.04.40</t>
  </si>
  <si>
    <t xml:space="preserve">MENSAGEIRO TEMPORARIO                                                          </t>
  </si>
  <si>
    <t>35.04.41</t>
  </si>
  <si>
    <t xml:space="preserve">MOTORISTA TEMPORARIO                                                           </t>
  </si>
  <si>
    <t>35.04.42</t>
  </si>
  <si>
    <t xml:space="preserve">NIVELADOR TEMPORARIO                                                           </t>
  </si>
  <si>
    <t>35.04.43</t>
  </si>
  <si>
    <t xml:space="preserve">PROGRAMADOR DE COMPUTADOR JUNIOR TEMPORARIO                                    </t>
  </si>
  <si>
    <t>35.04.44</t>
  </si>
  <si>
    <t xml:space="preserve">PROGRAMADOR DE COMPUTADOR PLENO TEMPORARIO                                     </t>
  </si>
  <si>
    <t>35.04.45</t>
  </si>
  <si>
    <t xml:space="preserve">PROGRAMADOR DE COMPUTADOR SENIOR TEMPORARIO                                    </t>
  </si>
  <si>
    <t>35.04.46</t>
  </si>
  <si>
    <t xml:space="preserve">PROJETISTA A / ASSISTENTE TECNICO I TEMPORARIO                                 </t>
  </si>
  <si>
    <t>35.04.47</t>
  </si>
  <si>
    <t xml:space="preserve">PROJETISTA B / ASSISTENTE TECNICO II TEMPORARIO                                </t>
  </si>
  <si>
    <t>35.04.48</t>
  </si>
  <si>
    <t xml:space="preserve">PROJETISTA C / ASSISTENTE TECNICO III TEMPORARIO                               </t>
  </si>
  <si>
    <t>35.04.49</t>
  </si>
  <si>
    <t xml:space="preserve">SECCIONISTA TEMPORARIO                                                         </t>
  </si>
  <si>
    <t>35.04.50</t>
  </si>
  <si>
    <t xml:space="preserve">SECRETARIA TEMPORARIO                                                          </t>
  </si>
  <si>
    <t>35.04.51</t>
  </si>
  <si>
    <t xml:space="preserve">TOPOGRAFO TEMPORARIO                                                           </t>
  </si>
  <si>
    <t xml:space="preserve">REPARO TOTAL DE CERCA                                                          </t>
  </si>
  <si>
    <t xml:space="preserve">REPARO PARCIAL DE CERCA - MOURAO                                               </t>
  </si>
  <si>
    <t xml:space="preserve">REPARO PARCIAL DE CERCA-ARAME                                                  </t>
  </si>
  <si>
    <t xml:space="preserve">LIMPEZA DE BUEIROS DIAMETRO D&lt;=0,60M                                           </t>
  </si>
  <si>
    <t xml:space="preserve">LIMPEZA DE BUEIROS DIAMETRO 0,6&lt;D&lt;=0,8M                                        </t>
  </si>
  <si>
    <t xml:space="preserve">LIMPEZA DE BUEIROS DIAMETRO 0,8 &lt; D &lt;=1,0M                                     </t>
  </si>
  <si>
    <t xml:space="preserve">LIMPEZA DE BUEIROS DIAMETRO 1,0&lt;D&lt;=1,20M                                       </t>
  </si>
  <si>
    <t xml:space="preserve">LIMPEZA DE BUEIROS 1,20&lt;D&lt;=1,50M                                               </t>
  </si>
  <si>
    <t xml:space="preserve">REPARO DRENAGEM SUPERFICIAL DE CONCRETO                                        </t>
  </si>
  <si>
    <t xml:space="preserve">DEMOLICAO OBRAS DE CONCRETO SIMPLES                                            </t>
  </si>
  <si>
    <t xml:space="preserve">DEMOLICAO OBRAS DE CONCRETO ARMADO                                             </t>
  </si>
  <si>
    <t xml:space="preserve">LIMPEZA DE PLACA                                                               </t>
  </si>
  <si>
    <t xml:space="preserve">LIMPEZA TACHA REFLETIVA MONO/BIDIREC                                           </t>
  </si>
  <si>
    <t xml:space="preserve">PINTURA DE CAIACAO 2 DEMAOS                                                    </t>
  </si>
  <si>
    <t xml:space="preserve">LIMPEZA SUPERFICIAL CONCRETO                                                   </t>
  </si>
  <si>
    <t xml:space="preserve">ALVENARIA DE 1 TIJOLO                                                          </t>
  </si>
  <si>
    <t xml:space="preserve">RECOLHIMENTO DE ANIMAIS                                                        </t>
  </si>
  <si>
    <t>equipe.hor</t>
  </si>
  <si>
    <t xml:space="preserve">EQUIPE PARA SERVICOS CONSERVACAO                                               </t>
  </si>
  <si>
    <t>equip/dia</t>
  </si>
  <si>
    <t xml:space="preserve">TRANSPORTE DE PESSOAL                                                          </t>
  </si>
  <si>
    <t xml:space="preserve">PINTURA LATEX ACRILICA                                                         </t>
  </si>
  <si>
    <t xml:space="preserve">REPOSICAO DE REVEST.PRIMARIO NA PISTA                                          </t>
  </si>
  <si>
    <t xml:space="preserve">REPOSICAO REVEST.PRIMARIO ACOSTAMENTO                                          </t>
  </si>
  <si>
    <t xml:space="preserve">RECONFORMACAO DE PLATAFORMA                                                    </t>
  </si>
  <si>
    <t xml:space="preserve">RECONFORMACAO DE ACOSTAMENTO                                                   </t>
  </si>
  <si>
    <t xml:space="preserve">RECOMPOSICAO MANUAL DE ATERRO                                                  </t>
  </si>
  <si>
    <t xml:space="preserve">RECOMPOSICAO MECANICA DE ATERRO                                                </t>
  </si>
  <si>
    <t xml:space="preserve">REMOCAO MANUAL DE BARREIRA                                                     </t>
  </si>
  <si>
    <t xml:space="preserve">REMOCAO MECANICA DE BARREIRA                                                   </t>
  </si>
  <si>
    <t xml:space="preserve">RETALUDAMENTO MECANICO 1A/2A CAT.                                              </t>
  </si>
  <si>
    <t xml:space="preserve">LIMP.TERRENO C/DEST.ARV.PERIMETRO&lt;=78                                          </t>
  </si>
  <si>
    <t xml:space="preserve">LIMP.TERRENO S/DESTOCAMENTO DE ARVORE                                          </t>
  </si>
  <si>
    <t xml:space="preserve">ESCAV.CARGA MATERIAL 2A.CAT.C/EXPLOSIVO                                        </t>
  </si>
  <si>
    <t xml:space="preserve">ESCAVACAO E CARGA MATERIAL DE 3A.CAT.                                          </t>
  </si>
  <si>
    <t xml:space="preserve">COMPACTACAO ATERRO MAIOR/IGUAL 95%PS                                           </t>
  </si>
  <si>
    <t xml:space="preserve">TRANSPORTE DE 1A/2A. CATEGORIA ATE 1KM                                         </t>
  </si>
  <si>
    <t xml:space="preserve">TRANSPORTE DE 1A/2A. CATEGORIA ATE 2KM                                         </t>
  </si>
  <si>
    <t xml:space="preserve">TRANSPORTE DE 1A/2A. CATEGORIA ATE 5KM                                         </t>
  </si>
  <si>
    <t xml:space="preserve">TRANSPORTE DE 1A/2A. CATEGORIA ATE 10KM                                        </t>
  </si>
  <si>
    <t xml:space="preserve">TRANSPORTE DE 1A/2A. CATEGORIA ATE 15KM                                        </t>
  </si>
  <si>
    <t xml:space="preserve">TRANSPORTE DE 1A/2A. CATEGORIA ALEM 15KM                                       </t>
  </si>
  <si>
    <t xml:space="preserve">REVESTIMENTO PRIMARIO                                                          </t>
  </si>
  <si>
    <t xml:space="preserve">REMENDO PRE-MISTURADO A QUENTE                                                 </t>
  </si>
  <si>
    <t xml:space="preserve">REMENDO PRE-MISTURADO A FRIO                                                   </t>
  </si>
  <si>
    <t xml:space="preserve">REPARO EMERGENCIAL DE PAV.-TAPA BURACO                                         </t>
  </si>
  <si>
    <t xml:space="preserve">REPARO EMERGENCIAL DE PAV.-TAPA BURACO COM CBUQ E EQUIP. C/ SILO MOVEL TERMICO </t>
  </si>
  <si>
    <t xml:space="preserve">REPARO DE BASE BRITA GRADUADA                                                  </t>
  </si>
  <si>
    <t>litro</t>
  </si>
  <si>
    <t xml:space="preserve">SELAGEM DE TRINCA COM MASTIQUE ASFALTICO                                       </t>
  </si>
  <si>
    <t xml:space="preserve">REPARO DE CONCRETO PORTLAND                                                    </t>
  </si>
  <si>
    <t xml:space="preserve">ESCAVACAO P/ REFORCO DE SUB-LEITO                                              </t>
  </si>
  <si>
    <t xml:space="preserve">COMPACTACAO PARA REFORCO DE SUB-LEITO                                          </t>
  </si>
  <si>
    <t xml:space="preserve">PREPARO E MELHORAMENTO SUB-LEITO                                               </t>
  </si>
  <si>
    <t xml:space="preserve">SUB-BASE OU BASE BRITA GRAD.SIMPLES                                            </t>
  </si>
  <si>
    <t xml:space="preserve">IMPRIMADURA BET.IMPERMEABILIZANTE                                              </t>
  </si>
  <si>
    <t xml:space="preserve">TRATAMENTO SUPERF.C/LAMA ASFALTICA                                             </t>
  </si>
  <si>
    <t xml:space="preserve">CAMADA DE LAMA ASFALTICA GROSSA                                                </t>
  </si>
  <si>
    <t xml:space="preserve">CAMADA DE ROLAMENTO CBUQ - PANOS S/DOP                                         </t>
  </si>
  <si>
    <t xml:space="preserve">CAM.BASE/REGULARIZACAO DE PMF                                                  </t>
  </si>
  <si>
    <t xml:space="preserve">CAPA SELANTE BETUMINOSA                                                        </t>
  </si>
  <si>
    <t xml:space="preserve">FRESAGEM PAVIMENTO                                                             </t>
  </si>
  <si>
    <t xml:space="preserve">REMOCAO CAMADA DE ROLAMENTO                                                    </t>
  </si>
  <si>
    <t xml:space="preserve">TRANSPORTE DE SOLO CIMENTO ATE 5 KM                                            </t>
  </si>
  <si>
    <t xml:space="preserve">SUB-BASE OU BASE SOLO CIM. 7% - PULV.                                          </t>
  </si>
  <si>
    <t xml:space="preserve">SUB-BASE OU BASE SOLO CIM. 10% - PULV.                                         </t>
  </si>
  <si>
    <t xml:space="preserve">RECICLAGEM PAVIMENTO IN LOCO                                                   </t>
  </si>
  <si>
    <t xml:space="preserve">REPARO DE GUARDA CORPO METALICO                                                </t>
  </si>
  <si>
    <t xml:space="preserve">ESCAVACAO MANUAL DE 1A/2A CATEGORIA                                            </t>
  </si>
  <si>
    <t xml:space="preserve">ESCAV.FUND.,BUEIRO OU DRENO S/EXPL.ATE2M                                       </t>
  </si>
  <si>
    <t xml:space="preserve">ACRESC.P/ESCAV. 1,5M PROF.,ALEM 2M                                             </t>
  </si>
  <si>
    <t xml:space="preserve">ESCAV.FUND.,BUEIRO OU DRENO C/EXPL.ATE2M                                       </t>
  </si>
  <si>
    <t xml:space="preserve">ACR.ESC.ENSEC.EXPL.C/1,5M PROF.ALEM 3M                                         </t>
  </si>
  <si>
    <t xml:space="preserve">COMPACTACAO MANUAL,REATERRO SOLO LOCAL                                         </t>
  </si>
  <si>
    <t xml:space="preserve">FORMA PLANA P/CONCRETO COMUM                                                   </t>
  </si>
  <si>
    <t xml:space="preserve">BOMBEAMENTO P/CONC.QUALQUER RESIST.                                            </t>
  </si>
  <si>
    <t xml:space="preserve">TUBO CONCRETO D=0,40M PA-1 - FORNEC.                                           </t>
  </si>
  <si>
    <t xml:space="preserve">TUBO CONCRETO D=0,40M PA-2 - FORNEC.                                           </t>
  </si>
  <si>
    <t xml:space="preserve">TUBO CONCRETO D=0,50M PA-3 - FORNEC.                                           </t>
  </si>
  <si>
    <t xml:space="preserve">TUBO CONCRETO D=0,60M PA-1 - FORNEC.                                           </t>
  </si>
  <si>
    <t xml:space="preserve">TUBO CONCRETO D=0,60M PA-2 - FORNEC.                                           </t>
  </si>
  <si>
    <t xml:space="preserve">TUBO CONCRETO D=0,60M PA-3 - FORNEC.                                           </t>
  </si>
  <si>
    <t xml:space="preserve">TUBO CONCRETO D=0,60M PA-4 - FORNEC.                                           </t>
  </si>
  <si>
    <t xml:space="preserve">TUBO CONCRETO D=0,80M PA-1 - FORNEC.                                           </t>
  </si>
  <si>
    <t xml:space="preserve">TUBO CONCRETO D=0,80M PA-2 - FORNEC.                                           </t>
  </si>
  <si>
    <t xml:space="preserve">TUBO CONCRETO D=0,80M PA-3 - FORNEC.                                           </t>
  </si>
  <si>
    <t xml:space="preserve">TUBO CONCRETO D=0,80M PA-4 - FORNEC.                                           </t>
  </si>
  <si>
    <t xml:space="preserve">TUBO CONCRETO D=1,00M PA-1 - FORNEC.                                           </t>
  </si>
  <si>
    <t xml:space="preserve">TUBO CONCRETO D=1,20M PA-1 - FORNEC.                                           </t>
  </si>
  <si>
    <t xml:space="preserve">TUBO CONCRETO D=1,50M PA-1 - FORNEC.                                           </t>
  </si>
  <si>
    <t xml:space="preserve">TUBO CONCRETO D=0,40M ASSENTAMENTO                                             </t>
  </si>
  <si>
    <t xml:space="preserve">TUBO CONCRETO D=0,50M ASSENTAMENTO                                             </t>
  </si>
  <si>
    <t xml:space="preserve">TUBO CONCRETO D=0,60M ASSENTAMENTO                                             </t>
  </si>
  <si>
    <t xml:space="preserve">TUBO CONCRETO D=0,80M ASSENTAMENTO                                             </t>
  </si>
  <si>
    <t xml:space="preserve">TUBO CONCRETO D=1,00M ASSENTAMENTO                                             </t>
  </si>
  <si>
    <t xml:space="preserve">TUBO CONCRETO D=1,20M ASSENTAMENTO                                             </t>
  </si>
  <si>
    <t xml:space="preserve">TUBO CONCRETO D=1,50M ASSENTAMENTO                                             </t>
  </si>
  <si>
    <t xml:space="preserve">TUBO PVC PERFURADO OU NAO D=0,050M                                             </t>
  </si>
  <si>
    <t xml:space="preserve">TUBO PVC PERFURADO OU NAO D=0,10M                                              </t>
  </si>
  <si>
    <t xml:space="preserve">TUBO PVC PERFURADO OU NAO D=0,15M                                              </t>
  </si>
  <si>
    <t xml:space="preserve">MANTA GEOTEXTIL NAO TECIDA                                                     </t>
  </si>
  <si>
    <t xml:space="preserve">MANTA GEOTEXTIL NAO TECIDA RESISTENCIA LONGITUDINAL 7KN/M                      </t>
  </si>
  <si>
    <t xml:space="preserve">MANTA GEOTEXTIL NAO TECIDA RESISTENCIA LONGITUDINAL 8KN/M                      </t>
  </si>
  <si>
    <t xml:space="preserve">MANTA GEOTEXTIL NAO TECIDA RESISTENCIA LONGITUDINAL 9KN/M                      </t>
  </si>
  <si>
    <t xml:space="preserve">MANTA GEOTEXTIL TECIDA RESISTENCIA LONGITUDINAL 24 KN/M                        </t>
  </si>
  <si>
    <t xml:space="preserve">MANTA GEOTEXTIL TECIDA RESISTENCIA LONGITUDINAL 48 KN/M                        </t>
  </si>
  <si>
    <t xml:space="preserve">ENCHIMENTO DE VALA COM AREIA LAVADA                                            </t>
  </si>
  <si>
    <t xml:space="preserve">ENCHIMENTO DE VALA COM PEDRA RACHAO                                            </t>
  </si>
  <si>
    <t xml:space="preserve">TUBO ACO CORRUGADO GALV.MET.NAO DESTRUT.                                       </t>
  </si>
  <si>
    <t xml:space="preserve">TUBO ACO CORR.EPOXI MET. DESTRUTIVO                                            </t>
  </si>
  <si>
    <t xml:space="preserve">SUPORTE DE PERFIL METALICO GALVANIZADO                                         </t>
  </si>
  <si>
    <t xml:space="preserve">SUPORTE DE TUBO GALVANIZADO D=2 1/2"                                           </t>
  </si>
  <si>
    <t xml:space="preserve">SUBSTITUICAO DE DEFENSA SEMI-MALEAVEL                                          </t>
  </si>
  <si>
    <t xml:space="preserve">TACHA REFLETIVA MONODIRECIONAL TIPO III OU IV ABNT (VIDRO OU PRISMATICA)       </t>
  </si>
  <si>
    <t xml:space="preserve">TACHA REFLETIVA BIDIRECIONAL TIPO III OU ABNT (VIDRO OU PRISMATICA)            </t>
  </si>
  <si>
    <t xml:space="preserve">MINI TACHAO MONODIRECIONAL REFL.VIDRO                                          </t>
  </si>
  <si>
    <t xml:space="preserve">MINI TACHAO BIDIRECIONAL REFL.VIDRO                                            </t>
  </si>
  <si>
    <t xml:space="preserve">SINALIZ.HORIZ.ACRIL.BASE DE AGUA                                               </t>
  </si>
  <si>
    <t xml:space="preserve">RENOV.TINTA RES.ACRIL./VINILICA                                                </t>
  </si>
  <si>
    <t xml:space="preserve">RENOV.MAT.TERMOPL.ASPERSAO                                                     </t>
  </si>
  <si>
    <t xml:space="preserve">RENOV.MAT.TERMOPL.EXTRUSAO                                                     </t>
  </si>
  <si>
    <t xml:space="preserve">SINALIZ.HORIZ.ACRIL.BASE AGUA C/VISIBE.                                        </t>
  </si>
  <si>
    <t xml:space="preserve">COLOCACAO DE PLACA EM SUPORTE DE MADEIRA OU METALICO - SOLO                    </t>
  </si>
  <si>
    <t xml:space="preserve">COLOCACAO DE PLACA AEREA EM PORTICOS OU SEMI-PORTICOS.                         </t>
  </si>
  <si>
    <t xml:space="preserve">FORNECIMENTO E TRANSPORTE DE PLACA DE ACO GT+GT.                               </t>
  </si>
  <si>
    <t xml:space="preserve">FORNECIMENTO E TRANSPORTE DE PLACA MOD. ALUMINIO GT+GT.                        </t>
  </si>
  <si>
    <t xml:space="preserve">FORN.E COL.PL.AL.MOD.GT+AI PORT/SEMI PORT                                      </t>
  </si>
  <si>
    <t xml:space="preserve">DISP.MARCADOR ALINHAM-BARR.PLAST.BICOLOR                                       </t>
  </si>
  <si>
    <t xml:space="preserve">DISP.MARC.ALINH.-CILINDRO CANAL. TRAFEGO                                       </t>
  </si>
  <si>
    <t xml:space="preserve">DISP.DELIMITADOR-BALIZADOR CIL.C/PEL.AI                                        </t>
  </si>
  <si>
    <t xml:space="preserve">DISP.MARCADOR ALINH-BAIA P/BALIZ.SIMPLES                                       </t>
  </si>
  <si>
    <t xml:space="preserve">LAMELA ANT. DEFENSA H=0,80M                                                    </t>
  </si>
  <si>
    <t xml:space="preserve">DISPOSITIVO DELIMITADOR-BALIZADOR DE SOLO                                      </t>
  </si>
  <si>
    <t xml:space="preserve">GRAMA EM PLACA COM ADUBO                                                       </t>
  </si>
  <si>
    <t xml:space="preserve">ROCADA MECANICA                                                                </t>
  </si>
  <si>
    <t xml:space="preserve">CAPINA MANUAL                                                                  </t>
  </si>
  <si>
    <t xml:space="preserve">CAPINA QUIMICA                                                                 </t>
  </si>
  <si>
    <t xml:space="preserve">CONSERVACAO MANUAL DE ACEIRO                                                   </t>
  </si>
  <si>
    <t xml:space="preserve">DESPRAGUEJAMENTO MANUAL DE GRAMADO                                             </t>
  </si>
  <si>
    <t xml:space="preserve">REMOCAO LIXO ENTULHO                                                           </t>
  </si>
  <si>
    <t xml:space="preserve">ACAB.CONCRETO DE SUPERF.B-436 - COND. A                                        </t>
  </si>
  <si>
    <t xml:space="preserve">ACAB.CONCRETO DE SUPERF.B-436 - COND. B                                        </t>
  </si>
  <si>
    <t xml:space="preserve">ACAB.CONCRETO DE SUPERF.B-436 - COND. C                                        </t>
  </si>
  <si>
    <t xml:space="preserve">ACAB. CONCRETO DE SUPERF.B-436 - COND. D                                       </t>
  </si>
  <si>
    <t xml:space="preserve">ACAB.DE CONCRETO SUPERF.BG-38 - COND. A                                        </t>
  </si>
  <si>
    <t xml:space="preserve">ACAB.DE CONCRETO SUPERF.BG-38 - COND. B                                        </t>
  </si>
  <si>
    <t xml:space="preserve">ACAB.DE CONCRETO SUPERF.BG-38 - COND. C                                        </t>
  </si>
  <si>
    <t xml:space="preserve">ACAB.DE CONCRETO SUPERF.BG-38 - COND. D                                        </t>
  </si>
  <si>
    <t xml:space="preserve">VEICULO C/CAPAC.P/4 PES.1.600CC COND. A                                        </t>
  </si>
  <si>
    <t xml:space="preserve">VEICULO C/CAPAC.P/4 PES.1600CC COND. B                                         </t>
  </si>
  <si>
    <t xml:space="preserve">VEICULO C/CAPAC.P/4 PES.1600CC COND. C                                         </t>
  </si>
  <si>
    <t xml:space="preserve">VEICULO C/CAPAC.P/4 PES.1.600CC COND. D                                        </t>
  </si>
  <si>
    <t xml:space="preserve">VEICULO C/CAPAC.P/4 PES. 1.600CC COND. E                                       </t>
  </si>
  <si>
    <t xml:space="preserve">VEICULO C/CAPAC.P/4 PES. 1.600CC COND F                                        </t>
  </si>
  <si>
    <t>veic.mens</t>
  </si>
  <si>
    <t xml:space="preserve">VEICULO C/CAPAC.P/4 PES. 1.000CC COND. A                                       </t>
  </si>
  <si>
    <t xml:space="preserve">VEICULO C/CAPAC.P/4 PES. 1.000CC COND. B                                       </t>
  </si>
  <si>
    <t xml:space="preserve">VEICULO C/CAPAC.P/4 PES. 1.000CC COND. C                                       </t>
  </si>
  <si>
    <t xml:space="preserve">VEICULO C/CAPAC.P/4 PES. 1.000CC COND. D                                       </t>
  </si>
  <si>
    <t xml:space="preserve">VEICULO C/CAPAC.P/4 PES. 1.000CC COND. E                                       </t>
  </si>
  <si>
    <t xml:space="preserve">VEICULO C/CAPAC.P/4 PES.1000CC COND. F                                         </t>
  </si>
  <si>
    <t xml:space="preserve">VEICULO UTIL.CAMIONETE P/3 PES. COND. A                                        </t>
  </si>
  <si>
    <t xml:space="preserve">VEICULO UTIL.CAMIONETE P/3 PES. COND. B                                        </t>
  </si>
  <si>
    <t xml:space="preserve">VEICULO UTIL.CAMIONETE P/3 PES. COND. C                                        </t>
  </si>
  <si>
    <t xml:space="preserve">VEICULO UTIL.CAMIONETE P/3 PES. COND. D                                        </t>
  </si>
  <si>
    <t xml:space="preserve">VEICULO UTIL.CAMIONETE P/ 3 PES. COND. E                                       </t>
  </si>
  <si>
    <t xml:space="preserve">VEICULO UTIL.CAMIONETE P/3 PES.COND. F                                         </t>
  </si>
  <si>
    <t xml:space="preserve">VEICULO DE PREMARCACAO - COND. A                                               </t>
  </si>
  <si>
    <t xml:space="preserve">VEICULO DE PREMARCACAO - COND. B                                               </t>
  </si>
  <si>
    <t xml:space="preserve">VEICULO DE PREMARCACAO - COND. C                                               </t>
  </si>
  <si>
    <t xml:space="preserve">VEICULO DE PREMARCACAO - COND. D                                               </t>
  </si>
  <si>
    <t xml:space="preserve">VEICULO PEQUENO 1.6CC COM AR E DIRECAO HIDRAULICA - CONDICAO A                 </t>
  </si>
  <si>
    <t xml:space="preserve">VEICULO PEQUENO 1.6CC COM AR E DIRECAO HIDRAULICA - CONDICAO B                 </t>
  </si>
  <si>
    <t xml:space="preserve">VEICULO PEQUENO 1.6CC COM AR E DIRECAO HIDRAULICA - CONDICAO C                 </t>
  </si>
  <si>
    <t xml:space="preserve">VEICULO C/ CAP.P/4.PESSOAS 1.600CC C/ AR + DIR.HID. + AIR BAG - COND.D         </t>
  </si>
  <si>
    <t xml:space="preserve">VEICULO PEQUENO 1.6CC COM AR E DIRECAO HIDRAULICA - CONDICAO E                 </t>
  </si>
  <si>
    <t xml:space="preserve">VEICULO PEQUENO 1.6CC COM AR E DIRECAO HIDRAULICA - CONDICAO F                 </t>
  </si>
  <si>
    <t xml:space="preserve">VEICULO UTILITARIO COM MINIMO DE 10 LUGARES COM AR E DIR. HID. CONDICAO A      </t>
  </si>
  <si>
    <t xml:space="preserve">VEICULO UTILITARIO COM MINIMO DE 10 LUGARES COM AR E DIR. HID. CONDICAOB       </t>
  </si>
  <si>
    <t xml:space="preserve">VEICULO UTILITARIO COM MINIMO DE 10 LUGARES COM AR E DIR. HID. CONDICAO C      </t>
  </si>
  <si>
    <t xml:space="preserve">VEICULO UTILITARIO C/MIN.10LUGARES C/ AR + DIR.HID. COND.D                     </t>
  </si>
  <si>
    <t xml:space="preserve">VEICULO UTILITARIO COM MINIMO DE 10 LUGARES COM AR E DIR. HID. CONDICAOE       </t>
  </si>
  <si>
    <t xml:space="preserve">VEICULO UTILITARIO COM MINIMO DE 10 LUGARES COM AR E DIR. HID. CONDICAOF       </t>
  </si>
  <si>
    <t xml:space="preserve">VEICULO UTILITARIO PICK-UP COM AR E DIR. HID. CONDICAO A                       </t>
  </si>
  <si>
    <t xml:space="preserve">VEICULO UTILITARIO PICK-UP COM AR E DIR. HID. CONDICAOB                        </t>
  </si>
  <si>
    <t xml:space="preserve">VEICULO UTILITARIO PICK-UP COM AR E DIR. HID. CONDICAO C                       </t>
  </si>
  <si>
    <t xml:space="preserve">VEICULO UTILITARIO CAMIONETE P/3 PESSOAS C/ AR + DIR.HID.+ AIRBAG              </t>
  </si>
  <si>
    <t xml:space="preserve">VEICULO UTILITARIO PICK-UP COM AR E DIR. HID. CONDICAO E                       </t>
  </si>
  <si>
    <t xml:space="preserve">VEICULO UTILITARIO PICK-UP COM AR E DIR. HID. CONDICAOF                        </t>
  </si>
  <si>
    <t xml:space="preserve">BATE ESTACA 40 ATE 80 T - COND. A                                              </t>
  </si>
  <si>
    <t xml:space="preserve">BATE ESTACA 40 ATE 80 T - COND. B                                              </t>
  </si>
  <si>
    <t xml:space="preserve">BATE ESTACA 40 ATE 80 T - COND. C                                              </t>
  </si>
  <si>
    <t xml:space="preserve">BATE ESTACA 40 ATE 80 T - COND. D                                              </t>
  </si>
  <si>
    <t xml:space="preserve">BATE ESTACA ATE 40T COND. A                                                    </t>
  </si>
  <si>
    <t xml:space="preserve">BATE ESTACA ATE 40T CONDI. B                                                   </t>
  </si>
  <si>
    <t xml:space="preserve">BATE ESTACA ATE 40T COND. C                                                    </t>
  </si>
  <si>
    <t xml:space="preserve">BATE ESTACA ATE 40T COND. D                                                    </t>
  </si>
  <si>
    <t xml:space="preserve">BETONEIRA 320L MOTOR ELETRICO COND.A                                           </t>
  </si>
  <si>
    <t xml:space="preserve">BETONEIRA 320L MOTOR ELETRICO COND.B                                           </t>
  </si>
  <si>
    <t xml:space="preserve">BETONEIRA 320L MOTOR ELETRICO COND.C                                           </t>
  </si>
  <si>
    <t xml:space="preserve">BETONEIRA 320L MOTOR ELETRICO COND.D                                           </t>
  </si>
  <si>
    <t xml:space="preserve">BETONEIRA 320L MOTOR GASOLINA COND. A                                          </t>
  </si>
  <si>
    <t xml:space="preserve">BETONEIRA 320L MOTOR GASOLINA COND. B                                          </t>
  </si>
  <si>
    <t xml:space="preserve">BETONEIRA 320L MOTOR GASOLINA COND. C                                          </t>
  </si>
  <si>
    <t xml:space="preserve">BETONEIRA 320L MOTOR GASOLINA COND. D                                          </t>
  </si>
  <si>
    <t xml:space="preserve">BETONEIRA 580L ELETRICA C/CARREG. COND.A                                       </t>
  </si>
  <si>
    <t xml:space="preserve">BETONEIRA 580L ELETRICA C/CARREG. COND.B                                       </t>
  </si>
  <si>
    <t xml:space="preserve">BETONEIRA 580L ELETRICA C/CARREG. COND.C                                       </t>
  </si>
  <si>
    <t xml:space="preserve">BETONEIRA 580L ELETRICA C/CARREG. COND.D                                       </t>
  </si>
  <si>
    <t xml:space="preserve">BETONEIRA 580L MOTOR A DIESEL COND. A                                          </t>
  </si>
  <si>
    <t xml:space="preserve">BETONEIRA 580L MOTOR A DIESEL COND. B                                          </t>
  </si>
  <si>
    <t xml:space="preserve">BETONEIRA 580L MOTOR A DIESEL COND. C                                          </t>
  </si>
  <si>
    <t xml:space="preserve">BETONEIRA 580L MOTOR A DIESEL - COND. D                                        </t>
  </si>
  <si>
    <t xml:space="preserve">BOMBA DREN.SUBMER.ELETR.27M3/H COND. A                                         </t>
  </si>
  <si>
    <t xml:space="preserve">BOMBA DREN.SUBMER.ELETR.27M3/H COND. B                                         </t>
  </si>
  <si>
    <t xml:space="preserve">BOMBA DREN.SUBMER.ELETR.27M3/H COND. C                                         </t>
  </si>
  <si>
    <t xml:space="preserve">BOMBA DREN.SUBMER.ELETR.27M3/H COND. D                                         </t>
  </si>
  <si>
    <t xml:space="preserve">BOMBA DREN.SUBMER.ELETR.60M3/H COND. A                                         </t>
  </si>
  <si>
    <t xml:space="preserve">BOMBA DREN.SUBMER.ELETR.60M3/H COND. B                                         </t>
  </si>
  <si>
    <t xml:space="preserve">BOMBA DREN.SUBMER.ELETR.60M3/H COND. C                                         </t>
  </si>
  <si>
    <t xml:space="preserve">BOMBA DREN.SUBMER.ELETR.60M3/H COND. D                                         </t>
  </si>
  <si>
    <t xml:space="preserve">BOMBA DREN.SUBMER.ELETR.144M3/H COND. A                                        </t>
  </si>
  <si>
    <t xml:space="preserve">BOMBA DREN.SUBMER.ELETR.144M3/H COND. B                                        </t>
  </si>
  <si>
    <t xml:space="preserve">BOMBA DREN.SUBMER.ELETR.144M3/H COND. C                                        </t>
  </si>
  <si>
    <t xml:space="preserve">BOMBA DREN.SUBMER.ELETR.144M3/H COND. D                                        </t>
  </si>
  <si>
    <t xml:space="preserve">BOMBA DREN.SUBMER.ELETR.180M3/H COND. A                                        </t>
  </si>
  <si>
    <t xml:space="preserve">BOMBA DREN.SUBMER.ELETR.180M3/H COND. B                                        </t>
  </si>
  <si>
    <t xml:space="preserve">BOMBA DREN.SUBMER.ELETR.180M3/H COND. C                                        </t>
  </si>
  <si>
    <t xml:space="preserve">BOMBA DREN.SUBMER.ELETR.180M3/H COND. D                                        </t>
  </si>
  <si>
    <t xml:space="preserve">BOMBA DREN.SUB.GAS.60.000L/H COND. A                                           </t>
  </si>
  <si>
    <t xml:space="preserve">BOMBA DREN.SUB.GAS.60.000L/H COND. B                                           </t>
  </si>
  <si>
    <t xml:space="preserve">BOMBA DREN.SUB.GAS.60.000L/H COND. C                                           </t>
  </si>
  <si>
    <t xml:space="preserve">BOMBA DREN.SUB.GAS.60.000L/H COND. D                                           </t>
  </si>
  <si>
    <t xml:space="preserve">BOMBA INJ.PROJ.NATA CIM.ARG.1M3/H COND.A                                       </t>
  </si>
  <si>
    <t xml:space="preserve">BOMBA INJ.PROJ.NATA CIM.ARG.1M3/H COND.B                                       </t>
  </si>
  <si>
    <t xml:space="preserve">BOMBA INJ.PROJ.NATA CIM.ARG.1M3/H COND.C                                       </t>
  </si>
  <si>
    <t xml:space="preserve">BOMBA INJ.PROJ.NATA CIM.ARG.1M3/H COND.D                                       </t>
  </si>
  <si>
    <t xml:space="preserve">BOMBA INJ.PROJ.NATA CIM.ARG.3M3/H COND.A                                       </t>
  </si>
  <si>
    <t xml:space="preserve">BOMBA INJ.PROJ.NATA CIM.ARG.3M3/H COND.B                                       </t>
  </si>
  <si>
    <t xml:space="preserve">BOMBA INJ.PROJ.NATA CIM.ARG.3M3/H COND.C                                       </t>
  </si>
  <si>
    <t xml:space="preserve">BOMBA INJ.PROJ.NATA CIM.ARG.3M3/H COND.D                                       </t>
  </si>
  <si>
    <t xml:space="preserve">BOM.INJ.PROJ.CONCR.35M3/H COND. A                                              </t>
  </si>
  <si>
    <t xml:space="preserve">BOM.INJ.PROJ.CONCR.35M3/H COND. B                                              </t>
  </si>
  <si>
    <t xml:space="preserve">BOM.INJ.PROJ.CONCR.35M3/H COND. C                                              </t>
  </si>
  <si>
    <t xml:space="preserve">BOM.INJ.PROJ.CONCR.35M3/H COND. D                                              </t>
  </si>
  <si>
    <t xml:space="preserve">BOMBA PROJECAO DE CONC.MAN.10M3/H COND.A                                       </t>
  </si>
  <si>
    <t xml:space="preserve">BOMBA PROJECAO DE CONC.MAN.10M3/H COND.B                                       </t>
  </si>
  <si>
    <t xml:space="preserve">BOMBA PROJECAO DE CONC.MAN.10M3/H COND.C                                       </t>
  </si>
  <si>
    <t xml:space="preserve">BOMBA PROJECAO DE CONC.MAN.10M3/H COND.D                                       </t>
  </si>
  <si>
    <t xml:space="preserve">BOM.PROJ.CONC.C/LANCA TEL.23M3/H COND.A                                        </t>
  </si>
  <si>
    <t xml:space="preserve">BOM.PROJ.CONC.C/LANCA TEL.23M3/H COND.B                                        </t>
  </si>
  <si>
    <t xml:space="preserve">BOM.PROJ.CONC.C/LANCA TEL.23M3/H COND.C                                        </t>
  </si>
  <si>
    <t xml:space="preserve">BOM.PROJ.CONC.C/LANCA TEL 23M3/H COND.D                                        </t>
  </si>
  <si>
    <t xml:space="preserve">BOMBA HIDRAULICA PARA PROTENSAO COND.A                                         </t>
  </si>
  <si>
    <t xml:space="preserve">BOMBA HIDRAULICA PARA PROTENSAO COND.B                                         </t>
  </si>
  <si>
    <t xml:space="preserve">BOMBA HIDRAULICA PARA PROTENSAO COND.C                                         </t>
  </si>
  <si>
    <t xml:space="preserve">BOMBA HIDRAULICA PARA PROTENSAO COND.D                                         </t>
  </si>
  <si>
    <t xml:space="preserve">MACACO PROTENSAO AU-5 COND. A                                                  </t>
  </si>
  <si>
    <t xml:space="preserve">MACACO PROTENSAO AU-5 COND. B                                                  </t>
  </si>
  <si>
    <t xml:space="preserve">MACACO PROTENSAO AU-5 COND. C                                                  </t>
  </si>
  <si>
    <t xml:space="preserve">MACACO PROTENSAO AU-5 COND. D                                                  </t>
  </si>
  <si>
    <t xml:space="preserve">MACACO PROTENSAO S-6 COND. A                                                   </t>
  </si>
  <si>
    <t xml:space="preserve">MACACO PROTENSAO S-6 COND. B                                                   </t>
  </si>
  <si>
    <t xml:space="preserve">MACACO PROTENSAO S-6 COND. C                                                   </t>
  </si>
  <si>
    <t xml:space="preserve">MACACO PROTENSAO S-6 COND. D                                                   </t>
  </si>
  <si>
    <t xml:space="preserve">MACACO PROTENSAO K-350 COND. A                                                 </t>
  </si>
  <si>
    <t xml:space="preserve">MACACO PROTENSAO K-350 COND. B                                                 </t>
  </si>
  <si>
    <t xml:space="preserve">MACACO PROTENSAO K-350 COND. C                                                 </t>
  </si>
  <si>
    <t xml:space="preserve">MACACO PROTENSAO K-350 COND. D                                                 </t>
  </si>
  <si>
    <t xml:space="preserve">CAMINHAO IRRIGADEIRA 6000L COND. A                                             </t>
  </si>
  <si>
    <t xml:space="preserve">CAMINHAO IRRIGADEIRA 6000L COND. B                                             </t>
  </si>
  <si>
    <t xml:space="preserve">CAMINHAO IRRIGADEIRA 6000L COND. C                                             </t>
  </si>
  <si>
    <t xml:space="preserve">CAMINHAO IRRIGADEIRA 6000L COND. D                                             </t>
  </si>
  <si>
    <t xml:space="preserve">CAMINHAO IRRIGADEIRA 6000L COND. E                                             </t>
  </si>
  <si>
    <t xml:space="preserve">CAMINHAO IRRIGADEIRA 9000L COND. A                                             </t>
  </si>
  <si>
    <t xml:space="preserve">CAMINHAO IRRIGADEIRA 9000L COND. B                                             </t>
  </si>
  <si>
    <t xml:space="preserve">CAMINHAO IRRIGADEIRA 9000L COND. C                                             </t>
  </si>
  <si>
    <t xml:space="preserve">CAMINHAO IRRIGADEIRA 9000L COND. D                                             </t>
  </si>
  <si>
    <t xml:space="preserve">CAMINHAO IRRIGADEIRA 9000L COND. E                                             </t>
  </si>
  <si>
    <t xml:space="preserve">CAMINHAO BASCULANTE 5M3 COND. A                                                </t>
  </si>
  <si>
    <t xml:space="preserve">CAMINHAO BASCULANTE 5M3 COND. B                                                </t>
  </si>
  <si>
    <t xml:space="preserve">CAMINHAO BASCULANTE 5M3 COND. C                                                </t>
  </si>
  <si>
    <t xml:space="preserve">CAMINHAO BASCULANTE 5M3 COND. D                                                </t>
  </si>
  <si>
    <t xml:space="preserve">CAMINHAO BASCULANTE 5M3 COND. E                                                </t>
  </si>
  <si>
    <t xml:space="preserve">CAMINHAO BASCULANTE 8M3 COND. A                                                </t>
  </si>
  <si>
    <t xml:space="preserve">CAMINHAO BASCULANTE 8M3 COND. B                                                </t>
  </si>
  <si>
    <t xml:space="preserve">CAMINHAO BASCULANTE 8M3 COND. C                                                </t>
  </si>
  <si>
    <t xml:space="preserve">CAMINHAO BASCULANTE 8M3 COND. D                                                </t>
  </si>
  <si>
    <t xml:space="preserve">CAMINHAO BASCULANTE 8M3 COND. E                                                </t>
  </si>
  <si>
    <t xml:space="preserve">CHAS.BASC.12M3 C-A                                                             </t>
  </si>
  <si>
    <t xml:space="preserve">CHAS.BASC.12M3 C-B                                                             </t>
  </si>
  <si>
    <t xml:space="preserve">CHAS.BASC.12M3 C-C                                                             </t>
  </si>
  <si>
    <t xml:space="preserve">CAMINHAO BASCULANTE 12M3 COND. D                                               </t>
  </si>
  <si>
    <t xml:space="preserve">CHAS.BASC.12M3 C-E                                                             </t>
  </si>
  <si>
    <t xml:space="preserve">CAMINHAO BASC.FORA ESTR. 18,3M3 COND. A                                        </t>
  </si>
  <si>
    <t xml:space="preserve">CAMINHAO BASC. FORA ESTR. 18,3M3 COND. B                                       </t>
  </si>
  <si>
    <t xml:space="preserve">CAMINHAO BASC. FORA ESTR. 18.3M3 COND. C                                       </t>
  </si>
  <si>
    <t xml:space="preserve">CAMINHAO BASC.FORA ESTR. 18,3M3 COND. D                                        </t>
  </si>
  <si>
    <t xml:space="preserve">CAMINHAO BASC.FORA ESTR.18,3M3 COND. E                                         </t>
  </si>
  <si>
    <t xml:space="preserve">CAMINHAO BETONEIRA 5M3 COND. A                                                 </t>
  </si>
  <si>
    <t xml:space="preserve">CAMINHAO BETONEIRA 5M3 COND. B                                                 </t>
  </si>
  <si>
    <t xml:space="preserve">CAMINHAO BETONEIRA 5M3 COND. C                                                 </t>
  </si>
  <si>
    <t xml:space="preserve">CAMINHAO BETONEIRA 5M3 COND. D                                                 </t>
  </si>
  <si>
    <t xml:space="preserve">CAMINHAO BETONEIRA 5M3 COND. E                                                 </t>
  </si>
  <si>
    <t xml:space="preserve">CAMINHAO BETONEIRA 7M3 COND. A                                                 </t>
  </si>
  <si>
    <t xml:space="preserve">CAMINHAO BETONEIRA 7M3 COND. B                                                 </t>
  </si>
  <si>
    <t xml:space="preserve">CAMINHAO BETONEIRA 7M3 COND. C                                                 </t>
  </si>
  <si>
    <t xml:space="preserve">CAMINHAO BETONEIRA 7M3 COND. D                                                 </t>
  </si>
  <si>
    <t xml:space="preserve">CAMINHAO BETONEIRA 7M3 COND. E                                                 </t>
  </si>
  <si>
    <t xml:space="preserve">CAMINHAO P/BOMBEAMENTO DE CONC. COND. A                                        </t>
  </si>
  <si>
    <t xml:space="preserve">CAMINHAO P/BOMBEAMENTO DE CONC. COND. B                                        </t>
  </si>
  <si>
    <t xml:space="preserve">CAMINHAO P/BOMBEAMENTO DE CONC. COND. C                                        </t>
  </si>
  <si>
    <t xml:space="preserve">CAMINHAO P/BOMBEAMENTO DE CONC. COND. D                                        </t>
  </si>
  <si>
    <t xml:space="preserve">CAMINHAO P/BOMBEAMENTO DE CONC. COND. E                                        </t>
  </si>
  <si>
    <t xml:space="preserve">CAMINHAO CARROC. MADEIRA 4,5T COND. A                                          </t>
  </si>
  <si>
    <t xml:space="preserve">CAMINHAO CARROC. MADEIRA 4,5T COND. B                                          </t>
  </si>
  <si>
    <t xml:space="preserve">CAMINHAO CARROC. MADEIRA 4,5T COND. C                                          </t>
  </si>
  <si>
    <t xml:space="preserve">CAMINHAO CARROC. MADEIRA 4,5T COND. D                                          </t>
  </si>
  <si>
    <t xml:space="preserve">CAMINHAO CARROC. MADEIRA 4,5 T COND. E                                         </t>
  </si>
  <si>
    <t xml:space="preserve">CAMINHAO CARROC. MADEIRA 8,0T COND. A                                          </t>
  </si>
  <si>
    <t xml:space="preserve">CAMINHAO CARROC. MADEIRA 8,0T COND. B                                          </t>
  </si>
  <si>
    <t xml:space="preserve">CAMINHAO CARROC. MADEIRA 8,0T COND. C                                          </t>
  </si>
  <si>
    <t xml:space="preserve">CAMINHAO CARROC. MADEIRA 8,0T COND. D                                          </t>
  </si>
  <si>
    <t xml:space="preserve">CAMINHAO CARROC. MADEIRA 8,0 TON COND. E                                       </t>
  </si>
  <si>
    <t xml:space="preserve">CAMINHAO CARROC. MADEIRA 10,5T COND. A                                         </t>
  </si>
  <si>
    <t xml:space="preserve">CAMINHAO CARROC. MADEIRA 10,5T COND. B                                         </t>
  </si>
  <si>
    <t xml:space="preserve">CAMINHAO CARROC. MADEIRA 10,5T COND. C                                         </t>
  </si>
  <si>
    <t xml:space="preserve">CAMINHAO CARROC. MADEIRA 10,5T COND. D                                         </t>
  </si>
  <si>
    <t xml:space="preserve">CAMINHAO CARROC. MADEIRA 10,5T COND. E                                         </t>
  </si>
  <si>
    <t xml:space="preserve">CAMINHAO PARA LUBRIFICACAO 3000L COND. A                                       </t>
  </si>
  <si>
    <t xml:space="preserve">CAMINHAO PARA LUBRIFICACAO 3000L COND. B                                       </t>
  </si>
  <si>
    <t xml:space="preserve">CAMINHAO PARA LUBRIFICACAO 3000L COND. C                                       </t>
  </si>
  <si>
    <t xml:space="preserve">CAMINHAO PARA LUBRIFICACAO 3000L COND. D                                       </t>
  </si>
  <si>
    <t xml:space="preserve">CAMINHAO P/ LUBRIFICACAO 3000L COND. E                                         </t>
  </si>
  <si>
    <t xml:space="preserve">CAMINHAO PARA LUBRIFICACAO 7000L COND. A                                       </t>
  </si>
  <si>
    <t xml:space="preserve">CAMINHAO PARA LUBRIFICACAO 7000L COND. B                                       </t>
  </si>
  <si>
    <t xml:space="preserve">CAMINHAO PARA LUBRIFICACAO 7000L COND. C                                       </t>
  </si>
  <si>
    <t xml:space="preserve">CAMINHAO PARA LUBRIFICACAO 7000L COND. D                                       </t>
  </si>
  <si>
    <t xml:space="preserve">CAMINHAO P/LUBRIFICACAO 7000L COND. E                                          </t>
  </si>
  <si>
    <t xml:space="preserve">CAMINHAO ABASTECEDOR COND. A                                                   </t>
  </si>
  <si>
    <t xml:space="preserve">CAMINHAO ABASTECEDOR COND. B                                                   </t>
  </si>
  <si>
    <t xml:space="preserve">CAMINHAO ABASTECEDOR COND. C                                                   </t>
  </si>
  <si>
    <t xml:space="preserve">CAMINHAO ABASTECEDOR COND. D                                                   </t>
  </si>
  <si>
    <t xml:space="preserve">CAMINHAO ABASTECEDOR COND. E                                                   </t>
  </si>
  <si>
    <t xml:space="preserve">CAMINHAO CARROC.BOIAD.R.8T COND. A                                             </t>
  </si>
  <si>
    <t xml:space="preserve">CAMINHAO CARROC.BOIAD.R.8T COND. B                                             </t>
  </si>
  <si>
    <t xml:space="preserve">CAMINHAO CARROC.BOIAD.R.8T COND. C                                             </t>
  </si>
  <si>
    <t xml:space="preserve">CAMINHAO CARROC.BOIAD.R.8T COND. D                                             </t>
  </si>
  <si>
    <t xml:space="preserve">CAMINHAO HIDROSSEMEADOR 5600L COND. A                                          </t>
  </si>
  <si>
    <t xml:space="preserve">CAMINHAO HIDROSSEMEADOR 5600L COND. B                                          </t>
  </si>
  <si>
    <t xml:space="preserve">CAMINHAO HIDROSSEMEADOR 5600L COND. C                                          </t>
  </si>
  <si>
    <t xml:space="preserve">CAMINHAO HIDROSSEMEADOR 5600L COND. D                                          </t>
  </si>
  <si>
    <t xml:space="preserve">CAMINHAO HIDROSSEMEADOR 5600L COND. E                                          </t>
  </si>
  <si>
    <t xml:space="preserve">CAMINHAO ESPARGIDOR 6000L COND. A                                              </t>
  </si>
  <si>
    <t xml:space="preserve">CAMINHAO ESPARGIDOR 6000L COND. B                                              </t>
  </si>
  <si>
    <t xml:space="preserve">CAMINHAO ESPARGIDOR 6000L COND. C                                              </t>
  </si>
  <si>
    <t xml:space="preserve">CAMINHAO ESPARGIDOR 6000L COND. D                                              </t>
  </si>
  <si>
    <t xml:space="preserve">CAMINHAO ESPARGIDOR 6000L COND. E                                              </t>
  </si>
  <si>
    <t xml:space="preserve">CAMINHAO GUINCHO LANC.TELES.3,75T COND.A                                       </t>
  </si>
  <si>
    <t xml:space="preserve">CAMINHAO GUINCHO LANC.TELES.3,75T COND.B                                       </t>
  </si>
  <si>
    <t xml:space="preserve">CAMINHAO GUINCHO LANC.TELES.3,75T COND.C                                       </t>
  </si>
  <si>
    <t xml:space="preserve">CAMINHAO GUINCHO LANC.TELES.3,75T COND.D                                       </t>
  </si>
  <si>
    <t xml:space="preserve">CAMINHAO GUINCHO LANC.TELES.3,75T COND.E                                       </t>
  </si>
  <si>
    <t xml:space="preserve">CAMINHAO GUINCHO LANC.TELES.4,10T COND.A                                       </t>
  </si>
  <si>
    <t xml:space="preserve">CAMINHAO GUINCHO LANC.TELES.4,10T COND.B                                       </t>
  </si>
  <si>
    <t xml:space="preserve">CAMINHAO GUINCHO LANC.TELES.4,10T COND.C                                       </t>
  </si>
  <si>
    <t xml:space="preserve">CAMINHAO GUINCHO LANC.TELES.4,10T COND.D                                       </t>
  </si>
  <si>
    <t xml:space="preserve">CAMINHAO GUINCHO LANC.TELES.4,10T COND.E                                       </t>
  </si>
  <si>
    <t xml:space="preserve">CAMINHAO CARROCERIA COM GUINDAUTO 640-18COND. A                                </t>
  </si>
  <si>
    <t xml:space="preserve">CAMINHAO CARROCERIA COM GUINDAUTO 640-18, COND. B                              </t>
  </si>
  <si>
    <t xml:space="preserve">CAMINHAO CARROCERIA COM GUINDAUTO 640-18, COND. C                              </t>
  </si>
  <si>
    <t xml:space="preserve">CAMINHAO CAR. GUINDAUTO 640-18                                                 </t>
  </si>
  <si>
    <t xml:space="preserve">CAMINHAO CARROCERIA COM GUINDAUTO 640-18, COND. E                              </t>
  </si>
  <si>
    <t xml:space="preserve">CAMINHAO C/USINA LAMA ASFAL.10,5T COND.A                                       </t>
  </si>
  <si>
    <t xml:space="preserve">CAMINHAO C/USINA LAMA ASFAL.10,5T COND.B                                       </t>
  </si>
  <si>
    <t xml:space="preserve">CAMINHAO C/USINA LAMA ASFAL.10,5T COND.C                                       </t>
  </si>
  <si>
    <t xml:space="preserve">CAMINHAO C/USINA LAMA ASFAL.10,5T COND.D                                       </t>
  </si>
  <si>
    <t xml:space="preserve">CAMINHAO C/USINA LAMA ASFAL.10,5T COND.E                                       </t>
  </si>
  <si>
    <t xml:space="preserve">CAMINHAO USINA P/MICROP.9M3 COND.A                                             </t>
  </si>
  <si>
    <t xml:space="preserve">CAMINHAO USINA P/MICROP.9M3 COND.B                                             </t>
  </si>
  <si>
    <t xml:space="preserve">CAMINHAO USINA P/MICROP.9M3 COND. C                                            </t>
  </si>
  <si>
    <t xml:space="preserve">CAMINHAO USINA P/MICROP.9M3 COND.D                                             </t>
  </si>
  <si>
    <t xml:space="preserve">CAMINHAO PANTOGRAFICO ATE 9M COND. A                                           </t>
  </si>
  <si>
    <t xml:space="preserve">CAMINHAO PANTOGRAFICO ATE 9M COND. B                                           </t>
  </si>
  <si>
    <t xml:space="preserve">CAMINHAO PANTOGRAFICO ATE 9M COND. C                                           </t>
  </si>
  <si>
    <t xml:space="preserve">CAMINHAO PANTOGRAFICO ATE 9M COND. D                                           </t>
  </si>
  <si>
    <t xml:space="preserve">CAVALO MECANICO C/CARRETA 30000KG COND.A                                       </t>
  </si>
  <si>
    <t xml:space="preserve">CAVALO MECANICO C/CARRETA 30000KG COND.B                                       </t>
  </si>
  <si>
    <t xml:space="preserve">CAVALO MECANICO C/CARRETA 30000KG COND.C                                       </t>
  </si>
  <si>
    <t xml:space="preserve">CAVALO MECANICO C/CARRETA 30000KG COND.D                                       </t>
  </si>
  <si>
    <t xml:space="preserve">CAVALO MECANICO C/CARRETA 30000KG COND.E                                       </t>
  </si>
  <si>
    <t xml:space="preserve">CAVALO MECANICO C/PRANCHA 30000KG COND.A                                       </t>
  </si>
  <si>
    <t xml:space="preserve">CAVALO MECANICO C/PRANCHA 30000KG COND.B                                       </t>
  </si>
  <si>
    <t xml:space="preserve">CAVALO MECANICO C/PRANCHA 30000KG COND.C                                       </t>
  </si>
  <si>
    <t xml:space="preserve">CAVALO MECANICO C/PRANCHA 30000KG COND.D                                       </t>
  </si>
  <si>
    <t xml:space="preserve">CAVALO MECANICO C/PRANCHA 30000KG COND.E                                       </t>
  </si>
  <si>
    <t xml:space="preserve">CAMPANULA COND. A                                                              </t>
  </si>
  <si>
    <t xml:space="preserve">CAMPANULA COND. B                                                              </t>
  </si>
  <si>
    <t xml:space="preserve">CAMPANULA COND. C                                                              </t>
  </si>
  <si>
    <t xml:space="preserve">CAMPANULA COND. D                                                              </t>
  </si>
  <si>
    <t xml:space="preserve">COMPACTADOR PERC.220M2/H MAN.COND.A                                            </t>
  </si>
  <si>
    <t xml:space="preserve">COMPACTADOR PERC.220M2/H MAN.COND.B                                            </t>
  </si>
  <si>
    <t xml:space="preserve">COMPACTADOR PERC.220M2/H MAN.COND.C                                            </t>
  </si>
  <si>
    <t xml:space="preserve">COMPACTADOR PERC.220M2/H MAN.COND.D                                            </t>
  </si>
  <si>
    <t xml:space="preserve">COMPACTADOR PLAC.VIB.MAN.1000M2/H COND.A                                       </t>
  </si>
  <si>
    <t xml:space="preserve">COMPACTADOR PLAC.VIB.MAN.1000M2/H COND.B                                       </t>
  </si>
  <si>
    <t xml:space="preserve">COMPACTADOR PLAC.VIB.MAN.1000M2/H COND.C                                       </t>
  </si>
  <si>
    <t xml:space="preserve">COMPACTADOR PLAC.VIB.MAN.1000M2/H COND.D                                       </t>
  </si>
  <si>
    <t xml:space="preserve">COMPRESSOR DE AR XA-90 MWD COND. A                                             </t>
  </si>
  <si>
    <t xml:space="preserve">COMPRESSOR DE AR XA-90 MWD COND. B                                             </t>
  </si>
  <si>
    <t xml:space="preserve">COMPRESSOR DE AR XA-90 MWD COND. C                                             </t>
  </si>
  <si>
    <t xml:space="preserve">COMPRESSOR DE AR XA-90 MWD COND. D                                             </t>
  </si>
  <si>
    <t xml:space="preserve">COMPRESSOR DE AR XA-125 MWD COND. A                                            </t>
  </si>
  <si>
    <t xml:space="preserve">COMPRESSOR DE AR XA-125 MWD COND. B                                            </t>
  </si>
  <si>
    <t xml:space="preserve">COMPRESSOR DE AR XA-125 MWD COND. C                                            </t>
  </si>
  <si>
    <t xml:space="preserve">COMPRESSOR DE AR XA-125 MWD COND. D                                            </t>
  </si>
  <si>
    <t xml:space="preserve">COMPRESSOR DE AR XA-175MWD COND. A                                             </t>
  </si>
  <si>
    <t xml:space="preserve">COMPRESSOR DE AR XA-175MWD COND. B                                             </t>
  </si>
  <si>
    <t xml:space="preserve">COMPRESSOR DE AR XA-175MWD COND. C                                             </t>
  </si>
  <si>
    <t xml:space="preserve">COMPRESSOR DE AR XA-175MWD COND. D                                             </t>
  </si>
  <si>
    <t xml:space="preserve">COMPRESSOR DE AR XA-360MWD COND. A                                             </t>
  </si>
  <si>
    <t xml:space="preserve">COMPRESSOR DE AR XA-360MWD COND. B                                             </t>
  </si>
  <si>
    <t xml:space="preserve">COMPRESSOR DE AR XA-360MWD COND. C                                             </t>
  </si>
  <si>
    <t xml:space="preserve">COMPRESSOR DE AR XA-360MWD COND. D                                             </t>
  </si>
  <si>
    <t xml:space="preserve">DEMARCADOR DE FAIXA A FRIO 250L COND.A                                         </t>
  </si>
  <si>
    <t xml:space="preserve">DEMARCADOR DE FAIXA A FRIO 250L COND.B                                         </t>
  </si>
  <si>
    <t xml:space="preserve">DEMARCADOR DE FAIXA A FRIO 250L COND.C                                         </t>
  </si>
  <si>
    <t xml:space="preserve">DEMARCADOR DE FAIXA A FRIO 250L COND.D                                         </t>
  </si>
  <si>
    <t xml:space="preserve">DEMARCADOR DE FAIXA A QUENTE 500L COND.A                                       </t>
  </si>
  <si>
    <t xml:space="preserve">DEMARCADOR DE FAIXA A QUENTE 500L COND.B                                       </t>
  </si>
  <si>
    <t xml:space="preserve">DEMARCADOR DE FAIXA A QUENTE 500L COND.C                                       </t>
  </si>
  <si>
    <t xml:space="preserve">DEMARCADOR DE FAIXA A QUENTE 500L COND.D                                       </t>
  </si>
  <si>
    <t xml:space="preserve">DISTRIBUIDOR AGREG.S/EST.1000T/H COND. A                                       </t>
  </si>
  <si>
    <t xml:space="preserve">DISTRIBUIDOR AGREG.S/EST.1000T/H COND. B                                       </t>
  </si>
  <si>
    <t xml:space="preserve">DISTRIBUIDOR AGREG.S/EST.1000T/H COND. C                                       </t>
  </si>
  <si>
    <t xml:space="preserve">DISTRIBUIDOR AGREG.S/EST.1000T/H COND. D                                       </t>
  </si>
  <si>
    <t xml:space="preserve">DISTRIBUIDOR AGREGADO 600T/H COND.A                                            </t>
  </si>
  <si>
    <t xml:space="preserve">DISTRIBUIDOR AGREGADO 600T/H COND. B                                           </t>
  </si>
  <si>
    <t xml:space="preserve">DISTRIBUIDOR AGREGADO 600T/H COND. C                                           </t>
  </si>
  <si>
    <t xml:space="preserve">DISTRIBUIDOR AGREGADO 600T/H COND. D                                           </t>
  </si>
  <si>
    <t xml:space="preserve">DISTR.ASF.REB.2400L COND. A                                                    </t>
  </si>
  <si>
    <t xml:space="preserve">DISTR.ASF.REB.2400L COND. B                                                    </t>
  </si>
  <si>
    <t xml:space="preserve">DISTR.ASF.REB.2400L COND. C                                                    </t>
  </si>
  <si>
    <t xml:space="preserve">DISTR.ASF.REB.2400L COND. D                                                    </t>
  </si>
  <si>
    <t xml:space="preserve">DISTR. ADUBOS E SEMENTES 700L COND. A                                          </t>
  </si>
  <si>
    <t xml:space="preserve">DISTR. ADUBOS E SEMENTES 700L COND. B                                          </t>
  </si>
  <si>
    <t xml:space="preserve">DISTR. ADUBOS E SEMENTES 700L COND. C                                          </t>
  </si>
  <si>
    <t xml:space="preserve">DISTR. ADUBOS E SEMENTES 700L COND. D                                          </t>
  </si>
  <si>
    <t xml:space="preserve">DRAGA COM EMBARCACAO AUX.400M3 COND. A                                         </t>
  </si>
  <si>
    <t xml:space="preserve">DRAGA COM EMBARCACAO AUX.400M3 COND. B                                         </t>
  </si>
  <si>
    <t xml:space="preserve">DRAGA COM EMBARCACAO AUX.400M3 COND. C                                         </t>
  </si>
  <si>
    <t xml:space="preserve">DRAGA COM EMBARCACAO AUX 400M3 COND. D                                         </t>
  </si>
  <si>
    <t xml:space="preserve">EQUIP.VIS.OAE C/LANC.TELESC.25M COND. A                                        </t>
  </si>
  <si>
    <t xml:space="preserve">EQUIP.VIS.OAE C/LANC.TELESC.25M COND. B                                        </t>
  </si>
  <si>
    <t xml:space="preserve">EQUIP.VIS.OAE C/LANC.TELESC.25M COND. C                                        </t>
  </si>
  <si>
    <t xml:space="preserve">EQUIP.VIS.OAE C/LANC.TELESC.25M COND. D                                        </t>
  </si>
  <si>
    <t xml:space="preserve">EQUIP.VIS.OAE C/LANC.ARTIC.12,14M COND.A                                       </t>
  </si>
  <si>
    <t xml:space="preserve">EQUIP.VIS.OAE C/LANC.ARTIC.12,14M COND.B                                       </t>
  </si>
  <si>
    <t xml:space="preserve">EQUIP.VIS.OAE C/LANC.ARTIC.12,14M COND.C                                       </t>
  </si>
  <si>
    <t xml:space="preserve">EQUIP.VIS.OAE C/LANC.ARTIC.12,14M COND.D                                       </t>
  </si>
  <si>
    <t xml:space="preserve">EQUIP.VIST.OAE TP TESOURA 7,62M COND. A                                        </t>
  </si>
  <si>
    <t xml:space="preserve">EQUIP.VIST.OAE TP TESOURA 7,62M COND. B                                        </t>
  </si>
  <si>
    <t xml:space="preserve">EQUIP.VIST.OAE TP TESOURA 7,62M COND. C                                        </t>
  </si>
  <si>
    <t xml:space="preserve">EQUIP.VIST.OAE TP TESOURA 7,62M COND. D                                        </t>
  </si>
  <si>
    <t xml:space="preserve">ESCAVADEIRA HIDR.S/EST.0,7M3 COND. A                                           </t>
  </si>
  <si>
    <t xml:space="preserve">ESCAVADEIRA HIDR.S/EST.0,7M3 COND. B                                           </t>
  </si>
  <si>
    <t xml:space="preserve">ESCAVADEIRA HIDR.S/EST.0,7M3 COND. C                                           </t>
  </si>
  <si>
    <t xml:space="preserve">ESCAVADEIRA HIDR.S/EST.0,7M3 COND. D                                           </t>
  </si>
  <si>
    <t xml:space="preserve">ESCAVADEIRA HIDR.S/EST.0,60M3 COND. A                                          </t>
  </si>
  <si>
    <t xml:space="preserve">ESCAVADEIRA HIDR.S/EST.0,60M3 COND. B                                          </t>
  </si>
  <si>
    <t xml:space="preserve">ESCAVADEIRA HIDR.S/EST.0,60M3 COND. C                                          </t>
  </si>
  <si>
    <t xml:space="preserve">ESCAVADEIRA HIDR.S/EST.0,60M3 COND. D                                          </t>
  </si>
  <si>
    <t xml:space="preserve">ESCAVADEIRA HID.S/EST.0,62M3 COND. A                                           </t>
  </si>
  <si>
    <t xml:space="preserve">ESCAVADEIRA HID.S/EST.0,62M3 COND. B                                           </t>
  </si>
  <si>
    <t xml:space="preserve">ESCAVADEIRA HID.S/EST.0,62M3 COND. C                                           </t>
  </si>
  <si>
    <t xml:space="preserve">ESCAVADEIRA HID.S/EST.0,62M3 COND. D                                           </t>
  </si>
  <si>
    <t xml:space="preserve">ESCAVADEIRA HID.S/EST.2,2M3 COND. A                                            </t>
  </si>
  <si>
    <t xml:space="preserve">ESCAVADEIRA HID.S/EST.2,2M3 COND. B                                            </t>
  </si>
  <si>
    <t xml:space="preserve">ESCAVADEIRA HID.S/EST.2,2M3 COND. C                                            </t>
  </si>
  <si>
    <t xml:space="preserve">ESCAVADEIRA HID.S/EST.2,2M3 COND. D                                            </t>
  </si>
  <si>
    <t xml:space="preserve">ESCAVADEIRA HIDR.S/PNEU 0,25M3 COND. A                                         </t>
  </si>
  <si>
    <t xml:space="preserve">ESCAVADEIRA HIDR.S/PNEU 0,25M3 COND. B                                         </t>
  </si>
  <si>
    <t xml:space="preserve">ESCAVADEIRA HIDR.S/PNEU 0,25M3 COND. C                                         </t>
  </si>
  <si>
    <t xml:space="preserve">ESCAVADEIRA HIDR.S/PNEU 0,25M3 COND. D                                         </t>
  </si>
  <si>
    <t xml:space="preserve">EMPILHADEIRA 2500KG COND. A                                                    </t>
  </si>
  <si>
    <t xml:space="preserve">EMPILHADEIRA 2500KG COND. B                                                    </t>
  </si>
  <si>
    <t xml:space="preserve">EMPILHADEIRA 2500KG COND. C                                                    </t>
  </si>
  <si>
    <t xml:space="preserve">EMPILHADEIRA 2500KG COND. D                                                    </t>
  </si>
  <si>
    <t xml:space="preserve">EMPILHADEIRA 5000KG COND. A                                                    </t>
  </si>
  <si>
    <t xml:space="preserve">EMPILHADEIRA 5000KG COND. B                                                    </t>
  </si>
  <si>
    <t xml:space="preserve">EMPILHADEIRA 5000KG COND. C                                                    </t>
  </si>
  <si>
    <t xml:space="preserve">EMPILHADEIRA 5000KG COND. D                                                    </t>
  </si>
  <si>
    <t xml:space="preserve">FRESADORA A FRIO S/PNEUS 150M2/H COND.A                                        </t>
  </si>
  <si>
    <t xml:space="preserve">FRESADORA A FRIO S/PNEUS 150M2/H COND.B                                        </t>
  </si>
  <si>
    <t xml:space="preserve">FRESADORA A FRIO S/PNEUS 150M2/H COND.C                                        </t>
  </si>
  <si>
    <t xml:space="preserve">FRESADORA A FRIO S/PNEUS 150M2/H COND.D                                        </t>
  </si>
  <si>
    <t xml:space="preserve">FRESADORA A FRIO S/PNEUS 670HP COND. A                                         </t>
  </si>
  <si>
    <t xml:space="preserve">FRESADORA A FRIO S/PNEUS 670HP COND. B                                         </t>
  </si>
  <si>
    <t xml:space="preserve">FRESADORA A FRIO S/PNEUS 670HP COND. C                                         </t>
  </si>
  <si>
    <t xml:space="preserve">FRESADORA A FRIO S/PNEUS 670HP COND. D                                         </t>
  </si>
  <si>
    <t xml:space="preserve">GRUA 12M COND. A                                                               </t>
  </si>
  <si>
    <t xml:space="preserve">GRUA 12M COND. B                                                               </t>
  </si>
  <si>
    <t xml:space="preserve">GRUA 12M COND. C                                                               </t>
  </si>
  <si>
    <t xml:space="preserve">GRUA 12M COND. D                                                               </t>
  </si>
  <si>
    <t xml:space="preserve">GRUPO GERADOR 40KVA COND. A                                                    </t>
  </si>
  <si>
    <t xml:space="preserve">GRUPO GERADOR 40KVA COND. B                                                    </t>
  </si>
  <si>
    <t xml:space="preserve">GRUPO GERADOR 40KVA COND. C                                                    </t>
  </si>
  <si>
    <t xml:space="preserve">GRUPO GERADOR 40KVA COND. D                                                    </t>
  </si>
  <si>
    <t xml:space="preserve">GRUPO GERADOR 55KVA COND. A                                                    </t>
  </si>
  <si>
    <t xml:space="preserve">GRUPO GERADOR 55KVA COND. B                                                    </t>
  </si>
  <si>
    <t xml:space="preserve">GRUPO GERADOR 55KVA COND. C                                                    </t>
  </si>
  <si>
    <t xml:space="preserve">GRUPO GERADOR 55KVA COND. D                                                    </t>
  </si>
  <si>
    <t xml:space="preserve">GRUPO GERADOR 83KVA COND. A                                                    </t>
  </si>
  <si>
    <t xml:space="preserve">GRUPO GERADOR 83KVA COND. B                                                    </t>
  </si>
  <si>
    <t xml:space="preserve">GRUPO GERADOR 83KVA COND. C                                                    </t>
  </si>
  <si>
    <t xml:space="preserve">GRUPO GERADOR 83KVA COND. D                                                    </t>
  </si>
  <si>
    <t xml:space="preserve">GRUPO GERADOR 115KVA COND. A                                                   </t>
  </si>
  <si>
    <t xml:space="preserve">GRUPO GERADOR 115KVA COND. B                                                   </t>
  </si>
  <si>
    <t xml:space="preserve">GRUPO GERADOR 115KVA COND. C                                                   </t>
  </si>
  <si>
    <t xml:space="preserve">GRUPO GERADOR 115KVA COND. D                                                   </t>
  </si>
  <si>
    <t xml:space="preserve">GRUPO GERADOR PORTATIL 3,5KVA COND. A                                          </t>
  </si>
  <si>
    <t xml:space="preserve">GRUPO GERADOR PORTATIL 3,5KVA COND. B                                          </t>
  </si>
  <si>
    <t xml:space="preserve">GRUPO GERADOR PORTATIL 3,5KVA COND. C                                          </t>
  </si>
  <si>
    <t xml:space="preserve">GRUPO GERADOR PORTATIL 3,5KVA COND. D                                          </t>
  </si>
  <si>
    <t xml:space="preserve">GRUPO GERADOR PORTATIL 7KVA COND. A                                            </t>
  </si>
  <si>
    <t xml:space="preserve">GRUPO GERADOR PORTATIL 7KVA COND. B                                            </t>
  </si>
  <si>
    <t xml:space="preserve">GRUPO GERADOR PORTATIL 7KVA COND. C                                            </t>
  </si>
  <si>
    <t xml:space="preserve">GRUPO GERADOR PORTATIL 7KVA COND. D                                            </t>
  </si>
  <si>
    <t xml:space="preserve">GUINCHO ELETRICO DE COLUNA 30M COND. A                                         </t>
  </si>
  <si>
    <t xml:space="preserve">GUINCHO ELETRICO DE COLUNA 30M COND. B                                         </t>
  </si>
  <si>
    <t xml:space="preserve">GUINCHO ELETRICO DE COLUNA 30M COND. C                                         </t>
  </si>
  <si>
    <t xml:space="preserve">GUINCHO ELETRICO DE COLUNA 30M COND. D                                         </t>
  </si>
  <si>
    <t xml:space="preserve">GUINCHO ELETRICO TIPO ELEV. 30M COND. A                                        </t>
  </si>
  <si>
    <t xml:space="preserve">GUINCHO ELETRICO TIPO ELEV. 30M COND. B                                        </t>
  </si>
  <si>
    <t xml:space="preserve">GUINCHO ELETRICO TIPO ELEV. 30M COND. C                                        </t>
  </si>
  <si>
    <t xml:space="preserve">GUINCHO ELETRICO TIPO ELEV. 30M COND. D                                        </t>
  </si>
  <si>
    <t xml:space="preserve">GUIND.HID.LANC.TELES.S/PN 20T COND. A                                          </t>
  </si>
  <si>
    <t xml:space="preserve">GUIND.HID.LANC.TELES.S/PN 20T COND. B                                          </t>
  </si>
  <si>
    <t xml:space="preserve">GUIND.HID.LANC.TELES.S/PN 20T COND. C                                          </t>
  </si>
  <si>
    <t xml:space="preserve">GUIND.HID.LANC.TELES.S/PN 20T COND. D                                          </t>
  </si>
  <si>
    <t xml:space="preserve">GUIND.HID.LANC.TELES.S/PN.27,2T COND. A                                        </t>
  </si>
  <si>
    <t xml:space="preserve">GUIND.HID.LANC.TELES.S/PN.27,2T COND. B                                        </t>
  </si>
  <si>
    <t xml:space="preserve">GUIND.HID.LANC.TELES.S/PN.27,2T COND. C                                        </t>
  </si>
  <si>
    <t xml:space="preserve">GUIND.HID.LANC.TELES.S/PN.27,2T COND. D                                        </t>
  </si>
  <si>
    <t xml:space="preserve">LAVA JATO 200L/H COND. A                                                       </t>
  </si>
  <si>
    <t xml:space="preserve">LAVA JATO 200L/H COND. B                                                       </t>
  </si>
  <si>
    <t xml:space="preserve">LAVA JATO 200L/H COND. C                                                       </t>
  </si>
  <si>
    <t xml:space="preserve">LAVA JATO 200L/H COND. D                                                       </t>
  </si>
  <si>
    <t xml:space="preserve">MARTELETE ROMP.PN.11,2KG COND. A                                               </t>
  </si>
  <si>
    <t xml:space="preserve">MARTELETE ROMP.PN.11,2KG COND. B                                               </t>
  </si>
  <si>
    <t xml:space="preserve">MARTELETE ROMP.PN.11,2KG COND. C                                               </t>
  </si>
  <si>
    <t xml:space="preserve">MARTELETE ROMP.PN.11,2KG COND. D                                               </t>
  </si>
  <si>
    <t xml:space="preserve">MARTELETE ROMP.PN.35KG COND. A                                                 </t>
  </si>
  <si>
    <t xml:space="preserve">MARTELETE ROMP.PN.35KG COND. B                                                 </t>
  </si>
  <si>
    <t xml:space="preserve">MARTELETE ROMP.PN.35KG COND. C                                                 </t>
  </si>
  <si>
    <t xml:space="preserve">MARTELETE ROMP.PN.35KG COND. D                                                 </t>
  </si>
  <si>
    <t xml:space="preserve">MARTELETE ROMP.PN.42KG COND. A                                                 </t>
  </si>
  <si>
    <t xml:space="preserve">MARTELETE ROMP.PN.42KG COND. B                                                 </t>
  </si>
  <si>
    <t xml:space="preserve">MARTELETE ROMP.PN.42KG COND. C                                                 </t>
  </si>
  <si>
    <t xml:space="preserve">MARTELETE ROMP.PN.42KG COND. D                                                 </t>
  </si>
  <si>
    <t xml:space="preserve">ROMPEDOR/DEMOL.HIDR.P/ESCAVAD. COND. A                                         </t>
  </si>
  <si>
    <t xml:space="preserve">ROMPEDOR/DEMOL.HIDR.P/ESCAVAD. COND. B                                         </t>
  </si>
  <si>
    <t xml:space="preserve">ROMPEDOR/DEMOL.HIDR.P/ESCAVAD. COND. C                                         </t>
  </si>
  <si>
    <t xml:space="preserve">ROMPEDOR/DEMOL.HIDR.P/ESCAVAD. COND. D                                         </t>
  </si>
  <si>
    <t xml:space="preserve">ROMPEDOR/DEMOL.HIDR.P/RETROESC. COND. A                                        </t>
  </si>
  <si>
    <t xml:space="preserve">ROMPEDOR/DEMOL.HIDR.P/RETROESC. COND. B                                        </t>
  </si>
  <si>
    <t xml:space="preserve">ROMPEDOR/DEMOL.HIDR.P/RETROESC. COND. C                                        </t>
  </si>
  <si>
    <t xml:space="preserve">ROMPEDOR/DEMOL.HIDR.P/RETROESC. COND. D                                        </t>
  </si>
  <si>
    <t xml:space="preserve">MOTONIVELADORA COM RIPPER 140HP COND. A                                        </t>
  </si>
  <si>
    <t xml:space="preserve">MOTONIVELADORA COM RIPPER 140HP COND. B                                        </t>
  </si>
  <si>
    <t xml:space="preserve">MOTONIVELADORA COM RIPPER 140HP COND. C                                        </t>
  </si>
  <si>
    <t xml:space="preserve">MOTONIVELADORA COM RIPPER 140HP COND. D                                        </t>
  </si>
  <si>
    <t xml:space="preserve">MOTONIVELADORA C/ESCARIF.(16200KG)COND.A                                       </t>
  </si>
  <si>
    <t xml:space="preserve">MOTONIVELADORA C/ESCARIF.(16200KG)COND.B                                       </t>
  </si>
  <si>
    <t xml:space="preserve">MOTONIVELADORA C/ESCARIF.(16200KG)COND.C                                       </t>
  </si>
  <si>
    <t xml:space="preserve">MOTONIVELADORA C/ESCARIF.(16200KG)COND.D                                       </t>
  </si>
  <si>
    <t xml:space="preserve">MOTOSCRAPER 15M3 COND. A                                                       </t>
  </si>
  <si>
    <t xml:space="preserve">MOTOSCRAPER 15M3 COND. B                                                       </t>
  </si>
  <si>
    <t xml:space="preserve">MOTOSCRAPER 15M3 COND. C                                                       </t>
  </si>
  <si>
    <t xml:space="preserve">MOTOSCRAPER 15M3 COND. D                                                       </t>
  </si>
  <si>
    <t xml:space="preserve">MOTOSCRAPER 26M3 COND. A                                                       </t>
  </si>
  <si>
    <t xml:space="preserve">MOTOSCRAPER 26M3 COND. B                                                       </t>
  </si>
  <si>
    <t xml:space="preserve">MOTOSCRAPER 26M3 COND. C                                                       </t>
  </si>
  <si>
    <t xml:space="preserve">MOTOSCRAPER 26M3 COND. D                                                       </t>
  </si>
  <si>
    <t xml:space="preserve">MAQUINA SOLDA ELETRICA (40-375A) COND.A                                        </t>
  </si>
  <si>
    <t xml:space="preserve">MAQUINA SOLDA ELETRICA (40-375A) COND.B                                        </t>
  </si>
  <si>
    <t xml:space="preserve">MAQUINA SOLDA ELETRICA (40-375A) COND.C                                        </t>
  </si>
  <si>
    <t xml:space="preserve">MAQUINA SOLDA ELETRICA (40-375A) COND.D                                        </t>
  </si>
  <si>
    <t xml:space="preserve">MAQUINA DE SOLDA A DIESEL COND. A                                              </t>
  </si>
  <si>
    <t xml:space="preserve">MAQUINA SOLDA A DIESEL ATE 375A COND.B                                         </t>
  </si>
  <si>
    <t xml:space="preserve">MAQUINA SOLDA A DIESEL ATE 375A COND.C                                         </t>
  </si>
  <si>
    <t xml:space="preserve">MAQUINA SOLDA A DIESEL ATE 375A COND.D                                         </t>
  </si>
  <si>
    <t xml:space="preserve">MACARICO DE CORTE COND. A                                                      </t>
  </si>
  <si>
    <t xml:space="preserve">MACARICO DE CORTE COND. B                                                      </t>
  </si>
  <si>
    <t xml:space="preserve">MACARICO DE CORTE COND. C                                                      </t>
  </si>
  <si>
    <t xml:space="preserve">MACARICO DE CORTE COND. D                                                      </t>
  </si>
  <si>
    <t xml:space="preserve">TEODOLITO COM TRIPE COND. A                                                    </t>
  </si>
  <si>
    <t xml:space="preserve">TEODOLITO COM TRIPE COND. B                                                    </t>
  </si>
  <si>
    <t xml:space="preserve">TEODOLITO COM TRIPE COND. C                                                    </t>
  </si>
  <si>
    <t xml:space="preserve">TEODOLITO COM TRIPE COND. D                                                    </t>
  </si>
  <si>
    <t xml:space="preserve">ESTACAO TOTAL COND. A                                                          </t>
  </si>
  <si>
    <t xml:space="preserve">ESTACAO TOTAL COND. B                                                          </t>
  </si>
  <si>
    <t xml:space="preserve">ESTACAO TOTAL COND. C                                                          </t>
  </si>
  <si>
    <t xml:space="preserve">ESTACAO TOTAL COND. D                                                          </t>
  </si>
  <si>
    <t xml:space="preserve">NIVEL COM TRIPE COND. A                                                        </t>
  </si>
  <si>
    <t xml:space="preserve">NIVEL COM TRIPE COND. B                                                        </t>
  </si>
  <si>
    <t xml:space="preserve">NIVEL COM TRIPE COND. C                                                        </t>
  </si>
  <si>
    <t xml:space="preserve">NIVEL COM TRIPE COND. D                                                        </t>
  </si>
  <si>
    <t xml:space="preserve">PA CARREG.S/PNEUS 1,7M3 A 1,9M3 - COND.A                                       </t>
  </si>
  <si>
    <t xml:space="preserve">PA CARREG.S/PNEUS 1,7M3 A 1,9M3 - COND.B                                       </t>
  </si>
  <si>
    <t xml:space="preserve">PA CARREG.S/PNEUS 1,7M3 A 1,9M3 - COND.C                                       </t>
  </si>
  <si>
    <t xml:space="preserve">PA CARREG.S/PNEUS 1,7M3 A 1,9M3 - COND.D                                       </t>
  </si>
  <si>
    <t xml:space="preserve">PA CARREG.S/PNEUS 1,91M3 A 2,5M3 -COND.A                                       </t>
  </si>
  <si>
    <t xml:space="preserve">PA CARREG.S/PNEUS 1,91M3 A 2,5M3 -COND.B                                       </t>
  </si>
  <si>
    <t xml:space="preserve">PA CARREG.S/PNEUS 1,91M3 A 2,5M3 -COND.C                                       </t>
  </si>
  <si>
    <t xml:space="preserve">PA CARREG.S/PNEUS 1,91M3 A 2,5M3 -COND.D                                       </t>
  </si>
  <si>
    <t xml:space="preserve">PA CARREG.S/PNEUS 3,3M3 A 3,8M3 - COND.A                                       </t>
  </si>
  <si>
    <t xml:space="preserve">PA CARREG.S/PNEUS 3,3M3 A 3,8M3 - COND.B                                       </t>
  </si>
  <si>
    <t xml:space="preserve">PA CARREG.S/PNEUS 3,3M3 A 3,8M3 - COND.C                                       </t>
  </si>
  <si>
    <t xml:space="preserve">PA CARREG.S/PNEUS 3,3M3 A 3,8M3 - COND.D                                       </t>
  </si>
  <si>
    <t xml:space="preserve">PA CARREG. S/ESTEIRA 1,85M3 COND. A                                            </t>
  </si>
  <si>
    <t xml:space="preserve">PA CARREG S/ESTEIRA 1,85M3 COND. B                                             </t>
  </si>
  <si>
    <t xml:space="preserve">PA CARREG. S/ESTEIRA 1,85M3 COND. C                                            </t>
  </si>
  <si>
    <t xml:space="preserve">PA CARREG. S/ESTEIRA 1,85M3 COND. D                                            </t>
  </si>
  <si>
    <t xml:space="preserve">PA CARREGADEIRA S/EST.2,3M3 COND. A                                            </t>
  </si>
  <si>
    <t xml:space="preserve">PA CARREGADEIRA S/EST.2,3M3 COND. B                                            </t>
  </si>
  <si>
    <t xml:space="preserve">PA CARREGADEIRA S/EST.2,3M3 COND. C                                            </t>
  </si>
  <si>
    <t xml:space="preserve">PA CARREGADEIRA S/EST.2,3M3 COND. D                                            </t>
  </si>
  <si>
    <t xml:space="preserve">PERFURATRIZ MANUAL COND. A                                                     </t>
  </si>
  <si>
    <t xml:space="preserve">PERFURATRIZ MANUAL COND. B                                                     </t>
  </si>
  <si>
    <t xml:space="preserve">PERFURATRIZ MANUAL COND. C                                                     </t>
  </si>
  <si>
    <t xml:space="preserve">PERFURATRIZ MANUAL COND. D                                                     </t>
  </si>
  <si>
    <t xml:space="preserve">PERFURATRIZ S/ESTEIRA COND. A                                                  </t>
  </si>
  <si>
    <t xml:space="preserve">PERFURATRIZ S/ESTEIRA COND. B                                                  </t>
  </si>
  <si>
    <t xml:space="preserve">PERFURATRIZ S/ESTEIRA COND. C                                                  </t>
  </si>
  <si>
    <t xml:space="preserve">PERFURATRIZ S/ESTEIRA COND. D                                                  </t>
  </si>
  <si>
    <t xml:space="preserve">PERFURATRIZ JUMBO 3 BRACOS COND. A                                             </t>
  </si>
  <si>
    <t xml:space="preserve">PERFURATRIZ JUMBO 3 BRACOS COND. B                                             </t>
  </si>
  <si>
    <t xml:space="preserve">PERFURATRIZ JUMBO 3 BRACOS COND. C                                             </t>
  </si>
  <si>
    <t xml:space="preserve">PERFURATRIZ JUMBO 3 BRACOS COND. D                                             </t>
  </si>
  <si>
    <t xml:space="preserve">SONDA ROTATIVA COND. A                                                         </t>
  </si>
  <si>
    <t xml:space="preserve">SONDA ROTATIVA COND. B                                                         </t>
  </si>
  <si>
    <t xml:space="preserve">SONDA ROTATIVA COND. C                                                         </t>
  </si>
  <si>
    <t xml:space="preserve">SONDA ROTATIVA COND. D                                                         </t>
  </si>
  <si>
    <t xml:space="preserve">PERFURADOR/CINZAL DE BAIXO PESO COND. A                                        </t>
  </si>
  <si>
    <t xml:space="preserve">PERFURADOR/CINZAL DE BAIXO PESO COND. B                                        </t>
  </si>
  <si>
    <t xml:space="preserve">PERFURADOR/CINZAL DE BAIXO PESO COND. C                                        </t>
  </si>
  <si>
    <t xml:space="preserve">PERFURADOR/CINZAL DE BAIXO PESO COND. D                                        </t>
  </si>
  <si>
    <t xml:space="preserve">RETROESCAV./CARREGADEIRA 0,77M3 COND. A                                        </t>
  </si>
  <si>
    <t xml:space="preserve">RETROESCAV./CARREGADEIRA 0,77M3 COND. B                                        </t>
  </si>
  <si>
    <t xml:space="preserve">RETROESCAV./CARREGADEIRA 0,77M3 COND. C                                        </t>
  </si>
  <si>
    <t xml:space="preserve">RETROESCAV./CARREGADEIRA 0,77M3 COND. D                                        </t>
  </si>
  <si>
    <t xml:space="preserve">ROCADEIRA MANUAL GASOLINA COND. A                                              </t>
  </si>
  <si>
    <t xml:space="preserve">ROCADEIRA MANUAL GASOLINA COND. B                                              </t>
  </si>
  <si>
    <t xml:space="preserve">ROCADEIRA MANUAL GASOLINA COND. C                                              </t>
  </si>
  <si>
    <t xml:space="preserve">ROCADEIRA MANUAL GASOLINA COND. D                                              </t>
  </si>
  <si>
    <t xml:space="preserve">ROCADEIRA MANUAL ELETRICA COND. A                                              </t>
  </si>
  <si>
    <t xml:space="preserve">ROCADEIRA MANUAL ELETRICA COND. B                                              </t>
  </si>
  <si>
    <t xml:space="preserve">ROCADEIRA MANUAL ELETRICA COND. C                                              </t>
  </si>
  <si>
    <t xml:space="preserve">ROCADEIRA MANUAL ELETRICA COND. D                                              </t>
  </si>
  <si>
    <t xml:space="preserve">ROCADEIRA ADAPT.P/TRAT.AGRIC.COND. A                                           </t>
  </si>
  <si>
    <t xml:space="preserve">ROCADEIRA ADAPT.P/TRAT.AGRIC.COND. B                                           </t>
  </si>
  <si>
    <t xml:space="preserve">ROCADEIRA ADAPT.P/TRAT.AGRIC.COND. C                                           </t>
  </si>
  <si>
    <t xml:space="preserve">ROCADEIRA ADAPT.P/TRAT.AGRIC. COND. D                                          </t>
  </si>
  <si>
    <t xml:space="preserve">ROLO COMPACT.VIBRAT.CILIN./PN 7T COND. A                                       </t>
  </si>
  <si>
    <t xml:space="preserve">ROLO COMPACT.VIBRAT.CILIN./PN 7T COND. B                                       </t>
  </si>
  <si>
    <t xml:space="preserve">ROLO COMPACT.VIBRAT.CILIN./PN 7T COND. C                                       </t>
  </si>
  <si>
    <t xml:space="preserve">ROLO COMPACT.VIBRAT.CILIN./PN 7T COND. D                                       </t>
  </si>
  <si>
    <t xml:space="preserve">ROLO COMPACT.VIBRAT.CILIN./PN7,7T COND.A                                       </t>
  </si>
  <si>
    <t xml:space="preserve">ROLO COMPACT.VIBRAT.CILIN./PN7,7T COND.B                                       </t>
  </si>
  <si>
    <t xml:space="preserve">ROLO COMPACT.VIBRAT.CILIN./PN7,7T COND.C                                       </t>
  </si>
  <si>
    <t xml:space="preserve">ROLO COMPACT.VIBRAT.CILIN./PN7,7T COND.D                                       </t>
  </si>
  <si>
    <t xml:space="preserve">ROLO COMPACT.VIBRAT.CILIN./PN10T COND.A                                        </t>
  </si>
  <si>
    <t xml:space="preserve">ROLO COMPACT.VIBRAT.CILIN./PN10T COND.B                                        </t>
  </si>
  <si>
    <t xml:space="preserve">ROLO COMPACT VIBRAT.CILIN./PN10T COND.C                                        </t>
  </si>
  <si>
    <t xml:space="preserve">ROLO COMPACT.VIBRAT.CILIN./PN10T COND.D                                        </t>
  </si>
  <si>
    <t xml:space="preserve">ROLO COMPACT.VIBR.CILIN./PN 11,3T COND.A                                       </t>
  </si>
  <si>
    <t xml:space="preserve">ROLO COMPACT.VIBR.CILIN./PN 11,3T COND.B                                       </t>
  </si>
  <si>
    <t xml:space="preserve">ROLO COMPACT.VIBR.CILIN./PN 11,3T COND.C                                       </t>
  </si>
  <si>
    <t xml:space="preserve">ROLO COMPACT.VIBR.CILIN./PN 11,3T COND.D                                       </t>
  </si>
  <si>
    <t xml:space="preserve">ROLO COMPACT.VIBR.CILIN./PN 15,5T COND.A                                       </t>
  </si>
  <si>
    <t xml:space="preserve">ROLO COMPACT.VIBR.CILIN./PN 15,5T COND.B                                       </t>
  </si>
  <si>
    <t xml:space="preserve">ROLO COMPACT.VIBR.CILIN./PN 15,5T COND.C                                       </t>
  </si>
  <si>
    <t xml:space="preserve">ROLO COMPACT.VIBR.CILIN./PN 15,5T COND.D                                       </t>
  </si>
  <si>
    <t xml:space="preserve">ROLO COMP.PE DE CARN./PN 15,5T COND. A                                         </t>
  </si>
  <si>
    <t xml:space="preserve">ROLO COMP.PE DE CARN./PN 15,5T COND. B                                         </t>
  </si>
  <si>
    <t xml:space="preserve">ROLO COMP.PE DE CARN./PN 15,5T COND. C                                         </t>
  </si>
  <si>
    <t xml:space="preserve">ROLO COMP.PE DE CARN./PN 15,5T COND. D                                         </t>
  </si>
  <si>
    <t xml:space="preserve">ROLO COMPACT.VIBR.ASF.7,2T COND. A                                             </t>
  </si>
  <si>
    <t xml:space="preserve">ROLO COMPACT.VIBR.ASF.7,2T COND. B                                             </t>
  </si>
  <si>
    <t xml:space="preserve">ROLO COMPACT.VIBR.ASF.7,2T COND. C                                             </t>
  </si>
  <si>
    <t xml:space="preserve">ROLO COMPACT.VIBR.ASF.7,2T COND. D                                             </t>
  </si>
  <si>
    <t xml:space="preserve">ROLO COMPACT.VIBR.ASF.10,2T COND. A                                            </t>
  </si>
  <si>
    <t xml:space="preserve">ROLO COMPACT.VIBR.ASF.10,2T COND. B                                            </t>
  </si>
  <si>
    <t xml:space="preserve">ROLO COMPACT.VIBR.ASF.10,2T COND. C                                            </t>
  </si>
  <si>
    <t xml:space="preserve">ROLO COMPACT.VIBR.ASF.10,2T COND. D                                            </t>
  </si>
  <si>
    <t xml:space="preserve">ROLO COMPACT. TANDEM 2,3TON COND. A                                            </t>
  </si>
  <si>
    <t xml:space="preserve">ROLO COMPACT. TANDEM 2,3TON COND. B                                            </t>
  </si>
  <si>
    <t xml:space="preserve">ROLO COMPACT. TANDEM 2,3TON COND. C                                            </t>
  </si>
  <si>
    <t xml:space="preserve">ROLO COMPACT. TANDEM 2,3TON COND. D                                            </t>
  </si>
  <si>
    <t xml:space="preserve">ROLO COMPACT. TANDEM 7TON COND. A                                              </t>
  </si>
  <si>
    <t xml:space="preserve">ROLO COMPACT. TANDEM 7TON COND. B                                              </t>
  </si>
  <si>
    <t xml:space="preserve">ROLO COMPACT. TANDEM 7TON COND. C                                              </t>
  </si>
  <si>
    <t xml:space="preserve">ROLO COMPACT. TANDEM 7TON COND. D                                              </t>
  </si>
  <si>
    <t xml:space="preserve">ROLO COMPACT. TANDEM 12TON COND. A                                             </t>
  </si>
  <si>
    <t xml:space="preserve">ROLO COMPACT. TANDEM 12TON COND. B                                             </t>
  </si>
  <si>
    <t xml:space="preserve">ROLO COMPACT. TANDEM 12TON COND. C                                             </t>
  </si>
  <si>
    <t xml:space="preserve">ROLO COMPACT. TANDEM 12TON COND. D                                             </t>
  </si>
  <si>
    <t xml:space="preserve">ROLO COMPACT.S/PNEU P/ASF. 12,5T COND. A                                       </t>
  </si>
  <si>
    <t xml:space="preserve">ROLO COMPACT.S/PNEU P/ASF. 12,5T COND. B                                       </t>
  </si>
  <si>
    <t xml:space="preserve">ROLO COMPACT.S/PNEU P/ASF. 12,5T COND. C                                       </t>
  </si>
  <si>
    <t xml:space="preserve">ROLO COMPACT.S/PNEU P/ASF. 12,5T COND. D                                       </t>
  </si>
  <si>
    <t xml:space="preserve">ROLO COMPACT. S/PNEU P/ASF. 27T COND. A                                        </t>
  </si>
  <si>
    <t xml:space="preserve">ROLO COMPACT. S/PNEU P/ASF. 27T COND. B                                        </t>
  </si>
  <si>
    <t xml:space="preserve">ROLO COMPACT. S/PNEU P/ASF. 27T COND. C                                        </t>
  </si>
  <si>
    <t xml:space="preserve">ROLO COMPACT. S/PNEU P/ASF. 27T COND. D                                        </t>
  </si>
  <si>
    <t xml:space="preserve">TRATOR AGRIC.C/PESO DE 3,7T COND. A                                            </t>
  </si>
  <si>
    <t xml:space="preserve">TRATOR AGRIC.C/PESO DE 3,7T COND. B                                            </t>
  </si>
  <si>
    <t xml:space="preserve">TRATOR AGRIC.C/PESO DE 3,7T COND. C                                            </t>
  </si>
  <si>
    <t xml:space="preserve">TRATOR AGRIC.C/PESO DE 3,7T COND. D                                            </t>
  </si>
  <si>
    <t xml:space="preserve">TRATOR AGRIC.C/PESO DE 5T COND. A                                              </t>
  </si>
  <si>
    <t xml:space="preserve">TRATOR AGRIC.C/PESO DE 5T COND. B                                              </t>
  </si>
  <si>
    <t xml:space="preserve">TRATOR AGRIC.C/PESO DE 5T COND. C                                              </t>
  </si>
  <si>
    <t xml:space="preserve">TRATOR AGRIC.C/PESO DE 5T COND. D                                              </t>
  </si>
  <si>
    <t xml:space="preserve">MICRO TRATOR C/APAR. DE GRAMA COND. A                                          </t>
  </si>
  <si>
    <t xml:space="preserve">MICRO TRATOR C/APAR. DE GRAMA COND. B                                          </t>
  </si>
  <si>
    <t xml:space="preserve">MICRO TRATOR C/APAR. DE GRAMA COND. C                                          </t>
  </si>
  <si>
    <t xml:space="preserve">MICRO TRATOR C/APAR. DE GRAMA COND. D                                          </t>
  </si>
  <si>
    <t xml:space="preserve">TRATOR EQUIP.C/TRIT.RESIDUOS VEG.COND. A                                       </t>
  </si>
  <si>
    <t xml:space="preserve">TRATOR EQUIP.C/TRIT.RESIDUOS VEG.COND. B                                       </t>
  </si>
  <si>
    <t xml:space="preserve">TRATOR EQUIP.C/TRIT.RESIDUOS VEG.COND. C                                       </t>
  </si>
  <si>
    <t xml:space="preserve">TRATOR EQUIP.C/TRIT.RESIDUOS VEG.COND. D                                       </t>
  </si>
  <si>
    <t xml:space="preserve">TRATOR AGRIC. C/PULVEMISTURADOR COND. A                                        </t>
  </si>
  <si>
    <t xml:space="preserve">TRATOR AGRIC. C/PULVEMISTURADOR COND. B                                        </t>
  </si>
  <si>
    <t xml:space="preserve">TRATOR AGRIC. C/PULVEMISTURADOR COND. C                                        </t>
  </si>
  <si>
    <t xml:space="preserve">TRATOR AGRIC. C/PULVEMISTURADOR COND. D                                        </t>
  </si>
  <si>
    <t xml:space="preserve">TRATOR S/EST.COM LAMINA 1,93M3 COND. A                                         </t>
  </si>
  <si>
    <t xml:space="preserve">TRATOR S/EST.COM LAMINA 1,93M3 COND. B                                         </t>
  </si>
  <si>
    <t xml:space="preserve">TRATOR S/EST.COM LAMINA 1,93M3 COND. C                                         </t>
  </si>
  <si>
    <t xml:space="preserve">TRATOR S/EST.COM LAMINA 1,93M3 COND. D                                         </t>
  </si>
  <si>
    <t xml:space="preserve">TRATOR S/EST. COM LAMINA 2,28M3 COND. A                                        </t>
  </si>
  <si>
    <t xml:space="preserve">TRATOR S/EST. COM LAMINA 2,28M3 COND. B                                        </t>
  </si>
  <si>
    <t xml:space="preserve">TRATOR S/EST. COM LAMINA 2,28M3 COND. C                                        </t>
  </si>
  <si>
    <t xml:space="preserve">TRATOR S/EST. COM LAMINA 2,28M3 COND. D                                        </t>
  </si>
  <si>
    <t xml:space="preserve">TRATOR S/EST.COM LAMINA 3,18M3 COND. A                                         </t>
  </si>
  <si>
    <t xml:space="preserve">TRATOR S/EST.COM LAMINA 3,18M3 COND. B                                         </t>
  </si>
  <si>
    <t xml:space="preserve">TRATOR S/EST.COM LAMINA 3,18M3 COND. C                                         </t>
  </si>
  <si>
    <t xml:space="preserve">TRATOR S/EST.COM LAMINA 3,18M3 COND. D                                         </t>
  </si>
  <si>
    <t xml:space="preserve">TRATOR S/EST. C/LAMINA/RIP.1,93M3 COND.A                                       </t>
  </si>
  <si>
    <t xml:space="preserve">TRATOR S/EST. C/LAMINA/RIP.1,93M3 COND.B                                       </t>
  </si>
  <si>
    <t xml:space="preserve">TRATOR S/EST. C/LAMINA/RIP.1,93M3 COND.C                                       </t>
  </si>
  <si>
    <t xml:space="preserve">TRATOR S/EST. C/LAMINA/RIP.1,93M3 COND.D                                       </t>
  </si>
  <si>
    <t xml:space="preserve">TRATOR S/EST. C/LAMINA/RIP.2,28M3 COND.A                                       </t>
  </si>
  <si>
    <t xml:space="preserve">TRATOR S/EST. C/LAMINA/RIP.2,28M3 COND.B                                       </t>
  </si>
  <si>
    <t xml:space="preserve">TRATOR S/EST. C/LAMINA/RIP.2,28M3 COND.C                                       </t>
  </si>
  <si>
    <t xml:space="preserve">TRATOR S/EST. C/LAMINA/RIP.2,28M3 COND.D                                       </t>
  </si>
  <si>
    <t xml:space="preserve">TRATOR S/EST. C/LAMINA/RIP.3,18M3 COND.A                                       </t>
  </si>
  <si>
    <t xml:space="preserve">TRATOR S/EST. C/LAMINA/RIP.3,18M3 COND.B                                       </t>
  </si>
  <si>
    <t xml:space="preserve">TRATOR S/EST. C/LAMINA/RIP.3,18M3 COND.C                                       </t>
  </si>
  <si>
    <t xml:space="preserve">TRATOR S/EST. C/LAMINA/RIP.3,18M3 COND.D                                       </t>
  </si>
  <si>
    <t xml:space="preserve">USINA DE CONCRETO 200M3/H COND. A                                              </t>
  </si>
  <si>
    <t xml:space="preserve">USINA DE CONCRETO 200M3/H COND. B                                              </t>
  </si>
  <si>
    <t xml:space="preserve">USINA DE CONCRETO 200M3/H COND. C                                              </t>
  </si>
  <si>
    <t xml:space="preserve">USINA DE CONCRETO 200M3/H COND. D                                              </t>
  </si>
  <si>
    <t xml:space="preserve">USINA DE CONCRETO 40M3/H COND. A                                               </t>
  </si>
  <si>
    <t xml:space="preserve">USINA DE CONCRETO 40M3/H COND. B                                               </t>
  </si>
  <si>
    <t xml:space="preserve">USINA DE CONCRETO 40M3/H COND. C                                               </t>
  </si>
  <si>
    <t xml:space="preserve">USINA DE CONCRETO 40M3/H COND. D                                               </t>
  </si>
  <si>
    <t xml:space="preserve">USINA ASFALTICA 60A80T/H COND. A                                               </t>
  </si>
  <si>
    <t xml:space="preserve">USINA ASFALTICA 60A80T/H COND. B                                               </t>
  </si>
  <si>
    <t xml:space="preserve">USINA ASFALTICA 60 A 80T/H COND. C                                             </t>
  </si>
  <si>
    <t xml:space="preserve">USINA ASFALTICA 60 A 80 T/H COND. D                                            </t>
  </si>
  <si>
    <t xml:space="preserve">USINA ASF.MATER.FRES.100A150T/H COND.A                                         </t>
  </si>
  <si>
    <t xml:space="preserve">USINA ASF.MATER.FRES.100A150T/H COND.B                                         </t>
  </si>
  <si>
    <t xml:space="preserve">USINA ASF.MATER.FRES.100A150T/H COND.C                                         </t>
  </si>
  <si>
    <t xml:space="preserve">USINA ASF.MATER.FRES.100A150T/H COND.D                                         </t>
  </si>
  <si>
    <t xml:space="preserve">USINA DE SOLOS 400TON/H COND. A                                                </t>
  </si>
  <si>
    <t xml:space="preserve">USINA DE SOLOS 400TON/H COND. B                                                </t>
  </si>
  <si>
    <t xml:space="preserve">USINA DE SOLOS 400TON/H COND. C                                                </t>
  </si>
  <si>
    <t xml:space="preserve">USINA DE SOLOS 400TON/H COND. D                                                </t>
  </si>
  <si>
    <t xml:space="preserve">VIBRADOR DE IMERSAO 12000VPM ELET.COND.A                                       </t>
  </si>
  <si>
    <t xml:space="preserve">VIBRADOR DE IMERSAO 12000VPM ELET.COND.B                                       </t>
  </si>
  <si>
    <t xml:space="preserve">VIBRADOR DE IMERSAO 12000VPM ELET.COND.C                                       </t>
  </si>
  <si>
    <t xml:space="preserve">VIBRADOR DE IMERSAO 12000VPM ELET.COND.D                                       </t>
  </si>
  <si>
    <t xml:space="preserve">VIBRADOR DE IMERSAO 12000VPM GAS.COND.A                                        </t>
  </si>
  <si>
    <t xml:space="preserve">VIBRADOR DE IMERSAO 12000VPM GAS.COND.B                                        </t>
  </si>
  <si>
    <t xml:space="preserve">VIBRADOR DE IMERSAO 12000VPM GAS.COND.C                                        </t>
  </si>
  <si>
    <t xml:space="preserve">VIBRADOR DE IMERSAO 12000VPM GAS.COND.D                                        </t>
  </si>
  <si>
    <t xml:space="preserve">VIBRO ACAB.ASF.S/EST.400T/H COND. A                                            </t>
  </si>
  <si>
    <t xml:space="preserve">VIBRO ACAB.ASF.S/EST.400T/H COND.B                                             </t>
  </si>
  <si>
    <t xml:space="preserve">VIBRO ACAB.ASF.S/EST.400T/H COND.C                                             </t>
  </si>
  <si>
    <t xml:space="preserve">VIBRO ACAB.ASF.S/EST.400T/H COND.D                                             </t>
  </si>
  <si>
    <t xml:space="preserve">VIBRO ACAB.ASF.S/EST. 2200TON/H COND.A                                         </t>
  </si>
  <si>
    <t xml:space="preserve">VIBRO ACAB.ASF.S/EST. 2200TON/H COND.B                                         </t>
  </si>
  <si>
    <t xml:space="preserve">VIBRO ACAB.ASF.S/EST. 2200TON/H COND.C                                         </t>
  </si>
  <si>
    <t xml:space="preserve">VIBRO ACAB.ASF.S/EST. 2200TON/H COND.D                                         </t>
  </si>
  <si>
    <t xml:space="preserve">VIBRO ACAB.ASF.S/EST.500TON/H COND. A                                          </t>
  </si>
  <si>
    <t xml:space="preserve">VIBRO ACAB.ASF.S/EST.500TON/H COND. B                                          </t>
  </si>
  <si>
    <t xml:space="preserve">VIBRO ACAB.ASF.S/EST.500TON/H COND. C                                          </t>
  </si>
  <si>
    <t xml:space="preserve">VIBRO ACAB.ASF.S/EST.500TON/H COND. D                                          </t>
  </si>
  <si>
    <t xml:space="preserve">VIBRO ACAB.ASF.S/PNEU 14,7T/H COND. A                                          </t>
  </si>
  <si>
    <t xml:space="preserve">VIBRO ACAB.ASF.S/PNEU 14,7T/H COND. B                                          </t>
  </si>
  <si>
    <t xml:space="preserve">VIBRO ACAB.ASF.S/PNEU 14,7T/H COND. C                                          </t>
  </si>
  <si>
    <t xml:space="preserve">VIBRO ACAB.ASF.S/PNEU 14,7T/H COND. D                                          </t>
  </si>
  <si>
    <t xml:space="preserve">VIBRO ACAB.CONCRETO 200M3/H COND. A                                            </t>
  </si>
  <si>
    <t xml:space="preserve">VIBRO ACAB.CONCRETO 200M3/H COND. B                                            </t>
  </si>
  <si>
    <t xml:space="preserve">VIBRO ACAB.CONCRETO 200M3/H COND. C                                            </t>
  </si>
  <si>
    <t xml:space="preserve">VIBRO ACAB.CONCRETO 200M3/H COND. D                                            </t>
  </si>
  <si>
    <t xml:space="preserve">SERRA PARA PAVIMENTO 8HP COND. A                                               </t>
  </si>
  <si>
    <t xml:space="preserve">SERRA PARA PAVIMENTO 8HP COND. B                                               </t>
  </si>
  <si>
    <t xml:space="preserve">SERRA PARA PAVIMENTO 8HP COND. C                                               </t>
  </si>
  <si>
    <t xml:space="preserve">SERRA PARA PAVIMENTO 9HP COND. A                                               </t>
  </si>
  <si>
    <t xml:space="preserve">SERRA PARA PAVIMENTO 9HP COND. B                                               </t>
  </si>
  <si>
    <t xml:space="preserve">SERRA PARA PAVIMENTO 9HP COND. C                                               </t>
  </si>
  <si>
    <t xml:space="preserve">SERRA PARA PAVIMENTO 9HP COND. D                                               </t>
  </si>
  <si>
    <t xml:space="preserve">SELADORA A FRIO 15HP COND. A                                                   </t>
  </si>
  <si>
    <t xml:space="preserve">SELADORA A FRIO 15HP COND. B                                                   </t>
  </si>
  <si>
    <t xml:space="preserve">SELADORA A FRIO 15HP COND. C                                                   </t>
  </si>
  <si>
    <t xml:space="preserve">SELADORA A FRIO 15HP COND. D                                                   </t>
  </si>
  <si>
    <t xml:space="preserve">UNIDADE APLIC.EXTRUSAO COND. A                                                 </t>
  </si>
  <si>
    <t xml:space="preserve">UNIDADE APLIC.EXTRUSAO COND. B                                                 </t>
  </si>
  <si>
    <t xml:space="preserve">UNIDADE APLIC.EXTRUSAO COND. C                                                 </t>
  </si>
  <si>
    <t xml:space="preserve">UNIDADE APLIC.EXTRUSAO COND. D                                                 </t>
  </si>
  <si>
    <t xml:space="preserve">UNIDADE APLIC.TINTA ELAST.A FRIO COND.A                                        </t>
  </si>
  <si>
    <t xml:space="preserve">UNIDADE APLIC.TINTA ELAST.A FRIO COND.B                                        </t>
  </si>
  <si>
    <t xml:space="preserve">UNIDADE APLIC.TINTA ELAST.A FRIO COND.C                                        </t>
  </si>
  <si>
    <t xml:space="preserve">UNIDADE APLIC.TINTA ELAST.A FRIO COND.D                                        </t>
  </si>
  <si>
    <t xml:space="preserve">UNIDADE FUSORA COND. A                                                         </t>
  </si>
  <si>
    <t xml:space="preserve">UNIDADE FUSORA COND. B                                                         </t>
  </si>
  <si>
    <t xml:space="preserve">UNIDADE FUSORA COND. C                                                         </t>
  </si>
  <si>
    <t xml:space="preserve">UNIDADE FUSORA COND. D                                                         </t>
  </si>
  <si>
    <t xml:space="preserve">UNIDADE APLIC.HOT-SPRAY COND. A                                                </t>
  </si>
  <si>
    <t xml:space="preserve">UNIDADE APLIC.HOT-SPRAY COND. B                                                </t>
  </si>
  <si>
    <t xml:space="preserve">UNIDADE APLIC.HOT-SPRAY COND. C                                                </t>
  </si>
  <si>
    <t xml:space="preserve">UNIDADE APLIC.HOT-SPRAY COND. D                                                </t>
  </si>
  <si>
    <t xml:space="preserve">UNID.APLIC.TINTA (HOFFMAN OU SIMILAR)C-A                                       </t>
  </si>
  <si>
    <t xml:space="preserve">UNID.APLIC.TINTA (HOFFMAN OU SIMILAR)C-B                                       </t>
  </si>
  <si>
    <t xml:space="preserve">UNID.APLIC.TINTA (HOFFMAN OU SIMILAR)C-C                                       </t>
  </si>
  <si>
    <t xml:space="preserve">UNID.APLIC.TINTA (HOFFMAN OU SIMILAR)C-D                                       </t>
  </si>
  <si>
    <t xml:space="preserve">SILO P/ESTOC.CIMENTO 30T COND. A                                               </t>
  </si>
  <si>
    <t xml:space="preserve">SILO P/ESTOC.CIMENTO 30T COND. B                                               </t>
  </si>
  <si>
    <t xml:space="preserve">SILO P/ESTOC.CIMENTO 30T COND. C                                               </t>
  </si>
  <si>
    <t xml:space="preserve">SILO P/ESTOC.CIMENTO 30T COND. D                                               </t>
  </si>
  <si>
    <t xml:space="preserve">SILO P/ESTOC.MASSA ASF.35TON COND. A                                           </t>
  </si>
  <si>
    <t xml:space="preserve">SILO P/ESTOC.MASSA ASF.35TON COND. B                                           </t>
  </si>
  <si>
    <t xml:space="preserve">SILO P/ESTOC.MASSA ASF.35TON COND. C                                           </t>
  </si>
  <si>
    <t xml:space="preserve">SILO P/ESTOC.MASSA ASF.35TON COND. D                                           </t>
  </si>
  <si>
    <t xml:space="preserve">VASSOURA MEC. REBOCAVEL COND. A                                                </t>
  </si>
  <si>
    <t xml:space="preserve">VASSOURA MEC. REBOCAVEL COND. B                                                </t>
  </si>
  <si>
    <t xml:space="preserve">VASSOURA MEC. REBOCAVEL COND. C                                                </t>
  </si>
  <si>
    <t xml:space="preserve">VASSOURA MEC. REBOCAVEL COND. D                                                </t>
  </si>
  <si>
    <t xml:space="preserve">MAQUINA DE JATO COND. A                                                        </t>
  </si>
  <si>
    <t xml:space="preserve">MAQUINA DE JATO COND. B                                                        </t>
  </si>
  <si>
    <t xml:space="preserve">MAQUINA DE JATO COND. C                                                        </t>
  </si>
  <si>
    <t xml:space="preserve">MAQUINA DE JATO COND. D                                                        </t>
  </si>
  <si>
    <t xml:space="preserve">COBERTURA FOTOGRAFICA POR AREA FOTOGRAFADA, VOO NA ESCALA 1:5.000              </t>
  </si>
  <si>
    <t>RESTITUICAO VOO AEROFOTOGRAMETRICO ESC. ATE 5X SUPERIOR AO DO VOO, ESC. 1:1.000</t>
  </si>
  <si>
    <t xml:space="preserve">REMOCAO DE GABIAO TIPO CAIXA                                                   </t>
  </si>
  <si>
    <t xml:space="preserve">MONTAGEM E DESMONTAGEM DE BLOQUEADOR TEMPORARIO DE FLUIDOS                     </t>
  </si>
  <si>
    <t xml:space="preserve">SIST.DE VIDEO-INSP.ROBOT.DE TUBULAC.E TUBULAC.DE CONCRETO EMISSAO DE RELATORIO </t>
  </si>
  <si>
    <t xml:space="preserve">SIST.DE VIDEO-INSP.DE TUBULACOES E CANALIZACOES COM DIAMETROENTRE 75MM E 200MM </t>
  </si>
  <si>
    <t>MOBIL.E DESMOB.DE INSTAL.PROVIS.(BY-PASS)TREC.REDE PLUVIAL MAN.TUB.DE POLIETIL.</t>
  </si>
  <si>
    <t xml:space="preserve">CARGA DE MATERIAL DE LIMPEZA DE ESCAV.                                         </t>
  </si>
  <si>
    <t xml:space="preserve">SUB-BASE OU BASE SOLO CIM 3% - USINA                                           </t>
  </si>
  <si>
    <t xml:space="preserve">SUB-BASE OU BASE DE SOLO ESTAB. QUIMICO SOLIDO                                 </t>
  </si>
  <si>
    <t xml:space="preserve">BOMBEAMENTO DE AGUA PLUVIAL DE ENCANAMENTOS E TUBULACOES MANUTENCAO(BY-PASS)   </t>
  </si>
  <si>
    <t xml:space="preserve">REABILITACAO ESTRUTURAL DE TUBULACOES DE CONCRETO COM DIAMETRO ATE 400MM       </t>
  </si>
  <si>
    <t>REABILITACAO ESTRUTURAL DE TUBULACOES DE CONCRETO COM DIAMETRO DE 401 ATE 600MM</t>
  </si>
  <si>
    <t>REABILITACAO ESTRUTURAL DE TUBULACOES DE CONCRETO COM DIAMETRO DE 601 ATE 800MM</t>
  </si>
  <si>
    <t xml:space="preserve">REABILITACAO ESTRUTURAL DE TUBULACOES  CONCRETO COM DIAMETRO DE 801 ATE 1000MM </t>
  </si>
  <si>
    <t xml:space="preserve">REABILITACAO ESTRUTURAL DE TUBULACOES CONCRETO COM DIAMETRO DE 1001 ATE 1200MM </t>
  </si>
  <si>
    <t xml:space="preserve">REABILITACAO ESTRUTURAL DE TUBULACOES CONCRETO COM DIAMETRO DE 1201 ATE 1500MM </t>
  </si>
  <si>
    <t xml:space="preserve">BLOQUEADOR TEMPORARIO DE FLUIDOS,TIPO MULTIDIMENSIONAL COM REAPROVEITAMENTO    </t>
  </si>
  <si>
    <t xml:space="preserve">TRANSPORTE DE SOLO CIMENTO ATÉ 5 KM                                            </t>
  </si>
  <si>
    <t xml:space="preserve">FURO NO CONCRETO D=3/4" PROFUND.DE 15CM                                        </t>
  </si>
  <si>
    <t xml:space="preserve">ADESIVO SELANTE PARA CONCRETO FISSURADO                                        </t>
  </si>
  <si>
    <t xml:space="preserve">FORN. E TRANSPORTE DE PLACA MOD.ALUMINIO GT+GT                                 </t>
  </si>
  <si>
    <t xml:space="preserve">TACHA METALICA COM 1 PINO DE FIXACAO- MONO REFLETIVA                           </t>
  </si>
  <si>
    <t xml:space="preserve">TACHA METALICA COM 1 PINO DE FIXACAO - BI REFLETIVA                            </t>
  </si>
  <si>
    <t xml:space="preserve">FORNECIMENTO E COLOCAÇÃO DE SUPER CONE - TAMBOR PLASTICO 1,05X0,70M            </t>
  </si>
  <si>
    <t xml:space="preserve">FORN.TRANS.INST.DE DEFENSA METÁLICA NBR 15486 H1 A W4 DUPLA.                   </t>
  </si>
  <si>
    <t xml:space="preserve">FORN.TRANS.INST.DE DEFENSA METÁLICA NBR 15486 H1 A W3 DUPLA.                   </t>
  </si>
  <si>
    <t xml:space="preserve">FORN.TRANS.INST.ATENUADOR DE IMPACT.NBR 15486 100 KMH PARALELO L&gt;40CM&lt;=70CM.   </t>
  </si>
  <si>
    <t xml:space="preserve">FORN.TRANS.INST.ATENUADOR DE IMPACT.NBR 15486 110 KMH PARALELO L&gt;40CM&lt;=70CM.   </t>
  </si>
  <si>
    <t>35.03.34</t>
  </si>
  <si>
    <t xml:space="preserve">ESPECIALISTA EM TREINAMENTO SENIOR                                             </t>
  </si>
  <si>
    <t>35.04.34</t>
  </si>
  <si>
    <t xml:space="preserve">ESPECIALISTA EM TREINAMENTO SENIOR TEMPORARIO                                  </t>
  </si>
  <si>
    <t xml:space="preserve">GABIAO TIPO CAIXA, ZINCO-ALUMINIO, NBR 8964, ALTURA 50CM                       </t>
  </si>
  <si>
    <t xml:space="preserve">FORNECIMENTO E APLICACAO DE MATERIAL TERMOPLASTICO DE ALTORELEVO               </t>
  </si>
  <si>
    <t xml:space="preserve">RETIRADA DE PLACA DE SOLO EM SUPORTE DE MADEIRA OU METALICO.                   </t>
  </si>
  <si>
    <t xml:space="preserve">FORNECIMENTO, INSTALAÇÃO BALIZ.DEFENSA MEÁLICA COM PELICULA GT+GT              </t>
  </si>
  <si>
    <t xml:space="preserve">FORNECIMENTO, INSTALAÇÃO BALIZ.P/BARREIRA RIGIDA COM PELICULA GT+GT            </t>
  </si>
  <si>
    <t xml:space="preserve">SERRA PARA PAVIMENTO 8HP COND. D                                               </t>
  </si>
  <si>
    <t xml:space="preserve">CALDEIRA GERADORA DE VAPOR HORIZONTAL PRESSURIZADA                             </t>
  </si>
  <si>
    <t xml:space="preserve">TRATOR ROBO PARA INSPECAO DE TUBO SUPERIORES A 300 MM,COM CONTROL.SOFTWARE     </t>
  </si>
  <si>
    <t xml:space="preserve">SISTEMA DE INSPECAO INTERNA DE TUBULACOES COMP.POR UND.DE CONTROL.SOFTWARE     </t>
  </si>
  <si>
    <t xml:space="preserve">SISTEMA DE INSPECAO INTERNA DE TUBULACOES COMP.POR UNID.DE CONTROL.SOFTWARE    </t>
  </si>
  <si>
    <t>DERSP</t>
  </si>
  <si>
    <t>piso tátil (40X40CM</t>
  </si>
  <si>
    <t>Item</t>
  </si>
  <si>
    <t>1.1</t>
  </si>
  <si>
    <t>1.2</t>
  </si>
  <si>
    <t>Orgão / Data</t>
  </si>
  <si>
    <t>TERRAPLENAGEM</t>
  </si>
  <si>
    <t>Planilha de Quantidades e Orçamento</t>
  </si>
  <si>
    <t>Ligação Viária - Jd. Eldorado / Av. Presidente Vargas - Fase 3</t>
  </si>
  <si>
    <t>Prefeitura de Cordeirópolis - SP</t>
  </si>
  <si>
    <t>SERVIÇOS PRELIMINARES</t>
  </si>
  <si>
    <t>Suportes</t>
  </si>
  <si>
    <t>Acessibilidade</t>
  </si>
  <si>
    <t>Calçada</t>
  </si>
  <si>
    <t>Drenagem Superficial</t>
  </si>
  <si>
    <t>DRENAGEM</t>
  </si>
  <si>
    <t>PAISAGISMO E OBRAS COMPLEMENTARES</t>
  </si>
  <si>
    <t>1.3</t>
  </si>
  <si>
    <t>1.4</t>
  </si>
  <si>
    <t>1.5</t>
  </si>
  <si>
    <t>PAVIMENTAÇÃO E CALÇADA</t>
  </si>
  <si>
    <t>SINALIZAÇÃO</t>
  </si>
  <si>
    <t>6.1</t>
  </si>
  <si>
    <t>5.1</t>
  </si>
  <si>
    <t>5.1.2</t>
  </si>
  <si>
    <t>5.1.4</t>
  </si>
  <si>
    <t>5.2</t>
  </si>
  <si>
    <t>5.2.1</t>
  </si>
  <si>
    <t>5.2.2</t>
  </si>
  <si>
    <t>5.2.3</t>
  </si>
  <si>
    <t>5.2.3.1</t>
  </si>
  <si>
    <t>5.2.3.2</t>
  </si>
  <si>
    <t>2.1</t>
  </si>
  <si>
    <t>2.2</t>
  </si>
  <si>
    <t>2.6</t>
  </si>
  <si>
    <t>2.9</t>
  </si>
  <si>
    <t>Pavimento Projetado</t>
  </si>
  <si>
    <t>3.1</t>
  </si>
  <si>
    <t>Drenagem Profunda</t>
  </si>
  <si>
    <t>GALERIA DUPLA 2,00x1,50</t>
  </si>
  <si>
    <t>Sobrelarg.</t>
  </si>
  <si>
    <t>Lastro</t>
  </si>
  <si>
    <t>Alt C/Reaterro</t>
  </si>
  <si>
    <t>ALAS</t>
  </si>
  <si>
    <t>Espessura das Paredes</t>
  </si>
  <si>
    <t>Extensão por Ala / Saída</t>
  </si>
  <si>
    <t>und</t>
  </si>
  <si>
    <t>Aço</t>
  </si>
  <si>
    <t>Concreto 25MPA</t>
  </si>
  <si>
    <t>Largura Interna</t>
  </si>
  <si>
    <t>Altura Interna</t>
  </si>
  <si>
    <t>Ponderação</t>
  </si>
  <si>
    <t>Consumo GALERIA e ALAS Baseado no modelo Galeria Simples 2,00x2,00 DERSP</t>
  </si>
  <si>
    <t>Boca de Lobo Dupla com Grelha de Ferro</t>
  </si>
  <si>
    <t>Grout 15MPA</t>
  </si>
  <si>
    <t>Compactação Base Caixa</t>
  </si>
  <si>
    <t>Revestimento de Argamassa</t>
  </si>
  <si>
    <t>Quadro com grelha</t>
  </si>
  <si>
    <t>Guia Chapéu Pré Moldada</t>
  </si>
  <si>
    <t>DRENAGEM SUPERFICIAL</t>
  </si>
  <si>
    <t>DRENAGEM PROFUNDA</t>
  </si>
  <si>
    <t>BUEIROS E GALERIAS</t>
  </si>
  <si>
    <t>Obs.</t>
  </si>
  <si>
    <t>JUNTAS - Espaçamento entre juntas</t>
  </si>
  <si>
    <t>3.1.2</t>
  </si>
  <si>
    <t>3.1.3</t>
  </si>
  <si>
    <t>3.1.4</t>
  </si>
  <si>
    <t>3.1.5</t>
  </si>
  <si>
    <t>3.1.6</t>
  </si>
  <si>
    <t>3.1.7</t>
  </si>
  <si>
    <t>3.1.9</t>
  </si>
  <si>
    <t>3.1.10</t>
  </si>
  <si>
    <t>3.1.11</t>
  </si>
  <si>
    <t>3.1.12</t>
  </si>
  <si>
    <t>3.1.13</t>
  </si>
  <si>
    <t>3.1.14</t>
  </si>
  <si>
    <t>Resumo Terraplenagem - Serviços de Terraplenagem</t>
  </si>
  <si>
    <t>R$</t>
  </si>
  <si>
    <t>Modelo: Galeria Simples DERSP - 17kg/viga</t>
  </si>
  <si>
    <t>S/BDI</t>
  </si>
  <si>
    <t>C/ BDI 25%</t>
  </si>
  <si>
    <t>ITEM</t>
  </si>
  <si>
    <t>SERVIÇO</t>
  </si>
  <si>
    <t>UNIDADE</t>
  </si>
  <si>
    <t>%</t>
  </si>
  <si>
    <t>RECURSOS ESTADUAL</t>
  </si>
  <si>
    <t>OBJETO:</t>
  </si>
  <si>
    <t>RESPONSÁVEL TÉCNICO</t>
  </si>
  <si>
    <t>DESCRIÇÃO DOS SERVIÇOS</t>
  </si>
  <si>
    <t>TOTAL GERAL</t>
  </si>
  <si>
    <t>Sinalização de Obras</t>
  </si>
  <si>
    <t xml:space="preserve">PLACA DE OBRA </t>
  </si>
  <si>
    <t>DIMENSÕES</t>
  </si>
  <si>
    <t>HOMENS TRABALHANDO</t>
  </si>
  <si>
    <t>1,50 X 2,00</t>
  </si>
  <si>
    <t>TRECHO EM OBRAS</t>
  </si>
  <si>
    <t>x2</t>
  </si>
  <si>
    <t>HOMEM TRABALHANDO (QUADRADA)</t>
  </si>
  <si>
    <t>1,00 X 1,00</t>
  </si>
  <si>
    <t>2,00 X 1,00</t>
  </si>
  <si>
    <t>5.2.4</t>
  </si>
  <si>
    <t>5.2.4.1</t>
  </si>
  <si>
    <t>02.08.020</t>
  </si>
  <si>
    <t>Item Componente do BDI</t>
  </si>
  <si>
    <t>I1: PIS e COFINS</t>
  </si>
  <si>
    <t>I2: ISSQN (conforme legislação municipal)</t>
  </si>
  <si>
    <t>I3: Cont. Prev s/rec. Bruta (Lei 13.161/2015 - Desoneração)</t>
  </si>
  <si>
    <t>BDI - COM Desoneração da folha de pagamento</t>
  </si>
  <si>
    <r>
      <rPr>
        <b/>
        <sz val="11"/>
        <color theme="1"/>
        <rFont val="Calibri"/>
        <family val="2"/>
        <scheme val="minor"/>
      </rPr>
      <t>D</t>
    </r>
    <r>
      <rPr>
        <sz val="11"/>
        <color theme="1"/>
        <rFont val="Calibri"/>
        <family val="2"/>
        <scheme val="minor"/>
      </rPr>
      <t xml:space="preserve">espesas </t>
    </r>
    <r>
      <rPr>
        <b/>
        <sz val="11"/>
        <color theme="1"/>
        <rFont val="Calibri"/>
        <family val="2"/>
        <scheme val="minor"/>
      </rPr>
      <t>F</t>
    </r>
    <r>
      <rPr>
        <sz val="11"/>
        <color theme="1"/>
        <rFont val="Calibri"/>
        <family val="2"/>
        <scheme val="minor"/>
      </rPr>
      <t>inanceiras</t>
    </r>
  </si>
  <si>
    <r>
      <rPr>
        <b/>
        <sz val="11"/>
        <color theme="1"/>
        <rFont val="Calibri"/>
        <family val="2"/>
        <scheme val="minor"/>
      </rPr>
      <t>A</t>
    </r>
    <r>
      <rPr>
        <sz val="11"/>
        <color theme="1"/>
        <rFont val="Calibri"/>
        <family val="2"/>
        <scheme val="minor"/>
      </rPr>
      <t xml:space="preserve">dministração </t>
    </r>
    <r>
      <rPr>
        <b/>
        <sz val="11"/>
        <color theme="1"/>
        <rFont val="Calibri"/>
        <family val="2"/>
        <scheme val="minor"/>
      </rPr>
      <t>C</t>
    </r>
    <r>
      <rPr>
        <sz val="11"/>
        <color theme="1"/>
        <rFont val="Calibri"/>
        <family val="2"/>
        <scheme val="minor"/>
      </rPr>
      <t>entral</t>
    </r>
  </si>
  <si>
    <r>
      <rPr>
        <b/>
        <sz val="11"/>
        <color theme="1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 xml:space="preserve">eguro e </t>
    </r>
    <r>
      <rPr>
        <b/>
        <sz val="11"/>
        <color theme="1"/>
        <rFont val="Calibri"/>
        <family val="2"/>
        <scheme val="minor"/>
      </rPr>
      <t>G</t>
    </r>
    <r>
      <rPr>
        <sz val="11"/>
        <color theme="1"/>
        <rFont val="Calibri"/>
        <family val="2"/>
        <scheme val="minor"/>
      </rPr>
      <t>arantia</t>
    </r>
  </si>
  <si>
    <r>
      <rPr>
        <b/>
        <sz val="11"/>
        <color theme="1"/>
        <rFont val="Calibri"/>
        <family val="2"/>
        <scheme val="minor"/>
      </rPr>
      <t>R</t>
    </r>
    <r>
      <rPr>
        <sz val="11"/>
        <color theme="1"/>
        <rFont val="Calibri"/>
        <family val="2"/>
        <scheme val="minor"/>
      </rPr>
      <t>isco</t>
    </r>
  </si>
  <si>
    <r>
      <rPr>
        <b/>
        <sz val="11"/>
        <color theme="1"/>
        <rFont val="Calibri"/>
        <family val="2"/>
        <scheme val="minor"/>
      </rPr>
      <t>L</t>
    </r>
    <r>
      <rPr>
        <sz val="11"/>
        <color theme="1"/>
        <rFont val="Calibri"/>
        <family val="2"/>
        <scheme val="minor"/>
      </rPr>
      <t>ucro</t>
    </r>
  </si>
  <si>
    <t>Eng. José Angelo Figueiredo</t>
  </si>
  <si>
    <t>CREA:  060176816-2</t>
  </si>
  <si>
    <t>21.01.01.99</t>
  </si>
  <si>
    <t>21.01.02.99</t>
  </si>
  <si>
    <t>21.01.03.99</t>
  </si>
  <si>
    <t>21.01.04.99</t>
  </si>
  <si>
    <t>21.01.05.99</t>
  </si>
  <si>
    <t>21.01.06.99</t>
  </si>
  <si>
    <t>21.01.07.99</t>
  </si>
  <si>
    <t>21.01.08.99</t>
  </si>
  <si>
    <t>21.01.09.99</t>
  </si>
  <si>
    <t>21.01.10.99</t>
  </si>
  <si>
    <t>21.01.11.99</t>
  </si>
  <si>
    <t>21.01.12.99</t>
  </si>
  <si>
    <t>21.01.14.99</t>
  </si>
  <si>
    <t>21.01.15.99</t>
  </si>
  <si>
    <t>21.01.16.99</t>
  </si>
  <si>
    <t>21.01.17.99</t>
  </si>
  <si>
    <t>21.01.18.99</t>
  </si>
  <si>
    <t>21.01.19.99</t>
  </si>
  <si>
    <t>21.01.20.99</t>
  </si>
  <si>
    <t>21.01.21.99</t>
  </si>
  <si>
    <t>21.01.22.99</t>
  </si>
  <si>
    <t>21.01.23.99</t>
  </si>
  <si>
    <t>21.01.24.99</t>
  </si>
  <si>
    <t>21.01.25.99</t>
  </si>
  <si>
    <t>21.01.26.99</t>
  </si>
  <si>
    <t>21.01.27.99</t>
  </si>
  <si>
    <t>21.01.28.99</t>
  </si>
  <si>
    <t>21.01.29.99</t>
  </si>
  <si>
    <t>21.01.30.99</t>
  </si>
  <si>
    <t>21.02.01.01.99</t>
  </si>
  <si>
    <t>21.02.01.02.99</t>
  </si>
  <si>
    <t>21.02.02.01.99</t>
  </si>
  <si>
    <t>21.02.03.01.99</t>
  </si>
  <si>
    <t>21.02.04.01.99</t>
  </si>
  <si>
    <t>21.02.05.01.99</t>
  </si>
  <si>
    <t>21.02.06.01.99</t>
  </si>
  <si>
    <t>21.02.06.02.99</t>
  </si>
  <si>
    <t>21.02.07.01.99</t>
  </si>
  <si>
    <t>21.02.07.02.99</t>
  </si>
  <si>
    <t>21.02.08.01.99</t>
  </si>
  <si>
    <t>21.02.09.01.99</t>
  </si>
  <si>
    <t>21.02.10.01.99</t>
  </si>
  <si>
    <t>21.02.11.01.99</t>
  </si>
  <si>
    <t>21.02.12.01.99</t>
  </si>
  <si>
    <t>21.02.13.01.99</t>
  </si>
  <si>
    <t>21.02.14.01.99</t>
  </si>
  <si>
    <t>21.02.15.01.99</t>
  </si>
  <si>
    <t>21.02.16.01.99</t>
  </si>
  <si>
    <t>21.02.17.01.99</t>
  </si>
  <si>
    <t>21.02.18.01.99</t>
  </si>
  <si>
    <t>21.02.19.01.99</t>
  </si>
  <si>
    <t>21.02.20.01.99</t>
  </si>
  <si>
    <t>21.02.20.02.99</t>
  </si>
  <si>
    <t>21.02.21.01.99</t>
  </si>
  <si>
    <t>21.02.22.01.99</t>
  </si>
  <si>
    <t>21.02.22.02.99</t>
  </si>
  <si>
    <t>21.02.23.01.99</t>
  </si>
  <si>
    <t>21.02.24.01.99</t>
  </si>
  <si>
    <t>21.02.25.01.99</t>
  </si>
  <si>
    <t>21.02.26.01.99</t>
  </si>
  <si>
    <t>21.02.26.02.99</t>
  </si>
  <si>
    <t>21.02.26.03.99</t>
  </si>
  <si>
    <t>21.02.27.01.99</t>
  </si>
  <si>
    <t>21.02.28.01.99</t>
  </si>
  <si>
    <t>km2</t>
  </si>
  <si>
    <t>21.02.28.02.99</t>
  </si>
  <si>
    <t>21.02.29.01.99</t>
  </si>
  <si>
    <t>21.02.30.01.99</t>
  </si>
  <si>
    <t>21.02.30.02.99</t>
  </si>
  <si>
    <t>21.02.31.01.99</t>
  </si>
  <si>
    <t>21.02.31.02.99</t>
  </si>
  <si>
    <t>21.02.32.01.99</t>
  </si>
  <si>
    <t>21.03.11.03.99</t>
  </si>
  <si>
    <t>21.03.13.99</t>
  </si>
  <si>
    <t>21.03.15.99</t>
  </si>
  <si>
    <t>21.08.01.99</t>
  </si>
  <si>
    <t>21.08.02.99</t>
  </si>
  <si>
    <t>21.08.03.99</t>
  </si>
  <si>
    <t>21.08.04.99</t>
  </si>
  <si>
    <t>21.08.05.99</t>
  </si>
  <si>
    <t>21.08.06.99</t>
  </si>
  <si>
    <t>21.08.08.99</t>
  </si>
  <si>
    <t>21.08.09.99</t>
  </si>
  <si>
    <t>21.08.11.99</t>
  </si>
  <si>
    <t>21.09.04.99</t>
  </si>
  <si>
    <t>21.09.05.99</t>
  </si>
  <si>
    <t>21.13.01.99</t>
  </si>
  <si>
    <t>22.01.01.99</t>
  </si>
  <si>
    <t>22.01.02.99</t>
  </si>
  <si>
    <t>22.01.03.99</t>
  </si>
  <si>
    <t>22.01.04.99</t>
  </si>
  <si>
    <t>22.01.05.99</t>
  </si>
  <si>
    <t>22.01.06.99</t>
  </si>
  <si>
    <t>22.01.07.99</t>
  </si>
  <si>
    <t>22.02.01.99</t>
  </si>
  <si>
    <t>22.02.03.99</t>
  </si>
  <si>
    <t>22.02.04.99</t>
  </si>
  <si>
    <t>22.02.05.99</t>
  </si>
  <si>
    <t>22.02.06.99</t>
  </si>
  <si>
    <t>22.02.07.99</t>
  </si>
  <si>
    <t>22.02.08.99</t>
  </si>
  <si>
    <t>22.02.09.99</t>
  </si>
  <si>
    <t>22.02.11.99</t>
  </si>
  <si>
    <t>22.03.01.99</t>
  </si>
  <si>
    <t>m3*km</t>
  </si>
  <si>
    <t>22.03.02.99</t>
  </si>
  <si>
    <t>22.03.03.99</t>
  </si>
  <si>
    <t>22.03.04.99</t>
  </si>
  <si>
    <t>22.03.05.99</t>
  </si>
  <si>
    <t>22.03.06.99</t>
  </si>
  <si>
    <t>22.03.07.99</t>
  </si>
  <si>
    <t>22.03.08.99</t>
  </si>
  <si>
    <t>22.03.09.99</t>
  </si>
  <si>
    <t>22.03.10.99</t>
  </si>
  <si>
    <t>22.03.11.99</t>
  </si>
  <si>
    <t>22.03.12.99</t>
  </si>
  <si>
    <t>22.04.01.99</t>
  </si>
  <si>
    <t>22.04.02.99</t>
  </si>
  <si>
    <t>22.06.01.99</t>
  </si>
  <si>
    <t>22.06.04.99</t>
  </si>
  <si>
    <t>22.06.05.99</t>
  </si>
  <si>
    <t>22.07.01.99</t>
  </si>
  <si>
    <t>22.08.01.99</t>
  </si>
  <si>
    <t>22.08.02.99</t>
  </si>
  <si>
    <t>22.08.03.99</t>
  </si>
  <si>
    <t>22.08.04.99</t>
  </si>
  <si>
    <t>22.08.05.99</t>
  </si>
  <si>
    <t>22.08.06.99</t>
  </si>
  <si>
    <t>22.08.07.99</t>
  </si>
  <si>
    <t>22.08.08.99</t>
  </si>
  <si>
    <t>22.08.09.99</t>
  </si>
  <si>
    <t>22.08.10.99</t>
  </si>
  <si>
    <t>22.08.11.99</t>
  </si>
  <si>
    <t>22.08.12.99</t>
  </si>
  <si>
    <t>22.08.13.99</t>
  </si>
  <si>
    <t>22.08.14.99</t>
  </si>
  <si>
    <t>22.08.15.99</t>
  </si>
  <si>
    <t>22.08.16.99</t>
  </si>
  <si>
    <t>22.08.17.99</t>
  </si>
  <si>
    <t>22.08.18.99</t>
  </si>
  <si>
    <t>22.08.19.99</t>
  </si>
  <si>
    <t>22.08.20.99</t>
  </si>
  <si>
    <t>22.08.21.99</t>
  </si>
  <si>
    <t>22.08.22.99</t>
  </si>
  <si>
    <t>22.08.23.99</t>
  </si>
  <si>
    <t>22.08.24.99</t>
  </si>
  <si>
    <t>22.08.25.99</t>
  </si>
  <si>
    <t>22.08.26.99</t>
  </si>
  <si>
    <t>22.08.27.99</t>
  </si>
  <si>
    <t>22.08.28.99</t>
  </si>
  <si>
    <t>22.08.29.99</t>
  </si>
  <si>
    <t>22.08.30.99</t>
  </si>
  <si>
    <t>22.08.31.99</t>
  </si>
  <si>
    <t>22.08.32.99</t>
  </si>
  <si>
    <t>22.08.33.99</t>
  </si>
  <si>
    <t>22.08.34.99</t>
  </si>
  <si>
    <t>22.08.35.99</t>
  </si>
  <si>
    <t>22.08.36.99</t>
  </si>
  <si>
    <t>22.08.37.99</t>
  </si>
  <si>
    <t>22.08.38.99</t>
  </si>
  <si>
    <t>22.08.39.99</t>
  </si>
  <si>
    <t>22.08.40.99</t>
  </si>
  <si>
    <t>22.08.41.99</t>
  </si>
  <si>
    <t>22.08.42.99</t>
  </si>
  <si>
    <t>22.08.43.99</t>
  </si>
  <si>
    <t>23.02.01.99</t>
  </si>
  <si>
    <t>23.02.02.99</t>
  </si>
  <si>
    <t>23.03.01.99</t>
  </si>
  <si>
    <t>23.03.02.01.99</t>
  </si>
  <si>
    <t>23.03.02.02.99</t>
  </si>
  <si>
    <t>23.03.02.03.99</t>
  </si>
  <si>
    <t>23.03.02.04.99</t>
  </si>
  <si>
    <t>23.03.02.05.99</t>
  </si>
  <si>
    <t>23.03.02.06.99</t>
  </si>
  <si>
    <t>23.03.03.99</t>
  </si>
  <si>
    <t>23.03.04.99</t>
  </si>
  <si>
    <t>23.04.01.01.01.99</t>
  </si>
  <si>
    <t>23.04.01.01.99</t>
  </si>
  <si>
    <t>23.04.01.02.01.99</t>
  </si>
  <si>
    <t>23.04.01.03.01.99</t>
  </si>
  <si>
    <t>23.04.01.04.01.99</t>
  </si>
  <si>
    <t>23.04.01.05.01.99</t>
  </si>
  <si>
    <t>23.04.01.06.01.99</t>
  </si>
  <si>
    <t>23.04.01.07.01.99</t>
  </si>
  <si>
    <t>23.04.01.08.01.99</t>
  </si>
  <si>
    <t>23.04.01.09.01.99</t>
  </si>
  <si>
    <t>23.04.01.10.01.99</t>
  </si>
  <si>
    <t>23.04.01.11.01.99</t>
  </si>
  <si>
    <t>23.04.01.12.01.99</t>
  </si>
  <si>
    <t>23.04.01.13.01.99</t>
  </si>
  <si>
    <t>23.04.01.14.01.99</t>
  </si>
  <si>
    <t>23.04.01.15.01.99</t>
  </si>
  <si>
    <t>23.04.01.16.01.99</t>
  </si>
  <si>
    <t>23.04.01.17.01.99</t>
  </si>
  <si>
    <t>23.04.01.18.01.99</t>
  </si>
  <si>
    <t>23.04.01.19.01.99</t>
  </si>
  <si>
    <t>23.04.01.20.01.99</t>
  </si>
  <si>
    <t>23.04.01.26.01.99</t>
  </si>
  <si>
    <t>23.04.02.01.02.99</t>
  </si>
  <si>
    <t>23.04.02.02.01.99</t>
  </si>
  <si>
    <t>23.04.02.03.01.99</t>
  </si>
  <si>
    <t>23.04.02.04.41.99</t>
  </si>
  <si>
    <t>23.04.02.05.02.99</t>
  </si>
  <si>
    <t>23.04.02.05.03.99</t>
  </si>
  <si>
    <t>23.04.02.07.02.99</t>
  </si>
  <si>
    <t>23.04.02.09.02.99</t>
  </si>
  <si>
    <t>23.04.02.11.02.99</t>
  </si>
  <si>
    <t>23.04.02.13.02.99</t>
  </si>
  <si>
    <t>23.04.03.01.99</t>
  </si>
  <si>
    <t>23.04.03.02.99</t>
  </si>
  <si>
    <t>23.04.03.03.99</t>
  </si>
  <si>
    <t>23.04.03.04.99</t>
  </si>
  <si>
    <t>23.04.04.01.99</t>
  </si>
  <si>
    <t>23.04.04.02.99</t>
  </si>
  <si>
    <t>23.04.04.03.99</t>
  </si>
  <si>
    <t>23.04.04.04.99</t>
  </si>
  <si>
    <t>23.04.04.05.99</t>
  </si>
  <si>
    <t>23.04.05.01.99</t>
  </si>
  <si>
    <t>23.04.06.01.99</t>
  </si>
  <si>
    <t>23.04.06.02.99</t>
  </si>
  <si>
    <t>23.04.06.03.99</t>
  </si>
  <si>
    <t>23.04.07.01.99</t>
  </si>
  <si>
    <t>23.04.07.03.99</t>
  </si>
  <si>
    <t>23.04.07.04.99</t>
  </si>
  <si>
    <t>23.05.01.01.99</t>
  </si>
  <si>
    <t>23.05.01.99</t>
  </si>
  <si>
    <t>23.05.02.01.99</t>
  </si>
  <si>
    <t>23.05.02.99</t>
  </si>
  <si>
    <t>23.05.03.99</t>
  </si>
  <si>
    <t>23.05.04.99</t>
  </si>
  <si>
    <t>23.06.01.99</t>
  </si>
  <si>
    <t>23.06.02.99</t>
  </si>
  <si>
    <t>23.06.03.99</t>
  </si>
  <si>
    <t>23.06.04.01.99</t>
  </si>
  <si>
    <t>23.06.04.07.01.99</t>
  </si>
  <si>
    <t>23.06.04.07.99</t>
  </si>
  <si>
    <t>23.06.04.99</t>
  </si>
  <si>
    <t>23.06.05.99</t>
  </si>
  <si>
    <t>23.06.06.99</t>
  </si>
  <si>
    <t>23.06.07.99</t>
  </si>
  <si>
    <t>23.06.08.99</t>
  </si>
  <si>
    <t>23.06.09.99</t>
  </si>
  <si>
    <t>23.07.01.01.99</t>
  </si>
  <si>
    <t>23.07.01.02.99</t>
  </si>
  <si>
    <t>23.07.01.99</t>
  </si>
  <si>
    <t>23.08.01.01.99</t>
  </si>
  <si>
    <t>23.08.01.99</t>
  </si>
  <si>
    <t>23.08.02.01.99</t>
  </si>
  <si>
    <t>23.08.02.02.99</t>
  </si>
  <si>
    <t>23.08.02.99</t>
  </si>
  <si>
    <t>23.08.03.01.99</t>
  </si>
  <si>
    <t>23.08.03.03.99</t>
  </si>
  <si>
    <t>23.08.04.02.99</t>
  </si>
  <si>
    <t>23.08.04.03.99</t>
  </si>
  <si>
    <t>23.08.04.04.99</t>
  </si>
  <si>
    <t>23.08.05.01.01.99</t>
  </si>
  <si>
    <t>23.08.05.99</t>
  </si>
  <si>
    <t>23.08.06.04.99</t>
  </si>
  <si>
    <t>23.08.06.05.99</t>
  </si>
  <si>
    <t>23.08.06.06.99</t>
  </si>
  <si>
    <t>23.08.06.99</t>
  </si>
  <si>
    <t>23.09.01.99</t>
  </si>
  <si>
    <t>23.09.02.99</t>
  </si>
  <si>
    <t>23.10.01.99</t>
  </si>
  <si>
    <t>23.11.04.01.99</t>
  </si>
  <si>
    <t>23.11.09.99</t>
  </si>
  <si>
    <t>23.11.10.99</t>
  </si>
  <si>
    <t>23.11.11.99</t>
  </si>
  <si>
    <t>23.12.01.99</t>
  </si>
  <si>
    <t>23.12.02.99</t>
  </si>
  <si>
    <t>23.12.03.99</t>
  </si>
  <si>
    <t>23.13.07.01.99</t>
  </si>
  <si>
    <t>23.13.07.02.99</t>
  </si>
  <si>
    <t>23.13.07.03.99</t>
  </si>
  <si>
    <t>23.13.07.04.99</t>
  </si>
  <si>
    <t>23.13.07.05.99</t>
  </si>
  <si>
    <t>23.13.07.06.99</t>
  </si>
  <si>
    <t>23.13.07.07.99</t>
  </si>
  <si>
    <t>23.13.07.08.99</t>
  </si>
  <si>
    <t>23.13.07.09.99</t>
  </si>
  <si>
    <t>23.13.07.10.99</t>
  </si>
  <si>
    <t>24.01.01.99</t>
  </si>
  <si>
    <t>24.02.01.99</t>
  </si>
  <si>
    <t>24.02.02.99</t>
  </si>
  <si>
    <t>24.02.03.99</t>
  </si>
  <si>
    <t>24.02.04.99</t>
  </si>
  <si>
    <t>24.02.05.99</t>
  </si>
  <si>
    <t>24.02.08.99</t>
  </si>
  <si>
    <t>24.02.09.99</t>
  </si>
  <si>
    <t>24.02.10.99</t>
  </si>
  <si>
    <t>24.02.11.99</t>
  </si>
  <si>
    <t>24.02.12.99</t>
  </si>
  <si>
    <t>24.02.13.99</t>
  </si>
  <si>
    <t>24.02.14.99</t>
  </si>
  <si>
    <t>24.02.15.99</t>
  </si>
  <si>
    <t>24.03.01.99</t>
  </si>
  <si>
    <t>24.03.02.99</t>
  </si>
  <si>
    <t>24.03.03.99</t>
  </si>
  <si>
    <t>24.03.04.99</t>
  </si>
  <si>
    <t>24.03.05.99</t>
  </si>
  <si>
    <t>24.03.06.99</t>
  </si>
  <si>
    <t>24.03.07.99</t>
  </si>
  <si>
    <t>24.03.08.99</t>
  </si>
  <si>
    <t>24.04.01.99</t>
  </si>
  <si>
    <t>24.04.02.99</t>
  </si>
  <si>
    <t>24.04.03.99</t>
  </si>
  <si>
    <t>24.04.04.99</t>
  </si>
  <si>
    <t>24.05.01.99</t>
  </si>
  <si>
    <t>24.05.02.99</t>
  </si>
  <si>
    <t>24.06.01.99</t>
  </si>
  <si>
    <t>24.06.02.99</t>
  </si>
  <si>
    <t>24.06.03.99</t>
  </si>
  <si>
    <t>24.06.04.99</t>
  </si>
  <si>
    <t>24.07.01.99</t>
  </si>
  <si>
    <t>24.07.02.99</t>
  </si>
  <si>
    <t>24.07.03.99</t>
  </si>
  <si>
    <t>24.07.04.99</t>
  </si>
  <si>
    <t>24.07.05.99</t>
  </si>
  <si>
    <t>24.07.07.99</t>
  </si>
  <si>
    <t>24.07.08.99</t>
  </si>
  <si>
    <t>24.07.09.01.99</t>
  </si>
  <si>
    <t>24.07.09.99</t>
  </si>
  <si>
    <t>24.07.12.99</t>
  </si>
  <si>
    <t>24.07.13.99</t>
  </si>
  <si>
    <t>24.07.14.99</t>
  </si>
  <si>
    <t>24.07.15.99</t>
  </si>
  <si>
    <t>24.08.01.99</t>
  </si>
  <si>
    <t>24.08.02.99</t>
  </si>
  <si>
    <t>24.09.01.99</t>
  </si>
  <si>
    <t>24.09.02.99</t>
  </si>
  <si>
    <t>24.09.03.99</t>
  </si>
  <si>
    <t>24.09.04.04.99</t>
  </si>
  <si>
    <t>24.09.04.05.99</t>
  </si>
  <si>
    <t>24.09.04.06.99</t>
  </si>
  <si>
    <t>24.09.04.07.99</t>
  </si>
  <si>
    <t>24.09.04.08.99</t>
  </si>
  <si>
    <t>24.09.04.09.99</t>
  </si>
  <si>
    <t>24.09.05.02.99</t>
  </si>
  <si>
    <t>24.09.05.03.99</t>
  </si>
  <si>
    <t>24.09.06.02.99</t>
  </si>
  <si>
    <t>24.09.06.03.99</t>
  </si>
  <si>
    <t>24.09.07.02.99</t>
  </si>
  <si>
    <t>24.09.07.03.99</t>
  </si>
  <si>
    <t>24.09.11.01.99</t>
  </si>
  <si>
    <t>24.09.11.02.99</t>
  </si>
  <si>
    <t>24.09.13.99</t>
  </si>
  <si>
    <t>24.10.02.99</t>
  </si>
  <si>
    <t>24.10.03.99</t>
  </si>
  <si>
    <t>24.11.01.99</t>
  </si>
  <si>
    <t>24.11.02.99</t>
  </si>
  <si>
    <t>24.11.04.99</t>
  </si>
  <si>
    <t>24.11.05.99</t>
  </si>
  <si>
    <t>24.11.07.99</t>
  </si>
  <si>
    <t>24.12.01.01.99</t>
  </si>
  <si>
    <t>24.12.01.02.99</t>
  </si>
  <si>
    <t>24.12.01.03.99</t>
  </si>
  <si>
    <t>24.12.02.99</t>
  </si>
  <si>
    <t>24.12.03.99</t>
  </si>
  <si>
    <t>24.12.05.99</t>
  </si>
  <si>
    <t>24.12.08.99</t>
  </si>
  <si>
    <t>24.12.09.99</t>
  </si>
  <si>
    <t>24.13.01.99</t>
  </si>
  <si>
    <t>24.13.02.99</t>
  </si>
  <si>
    <t>24.13.03.99</t>
  </si>
  <si>
    <t>24.13.04.99</t>
  </si>
  <si>
    <t>24.13.05.99</t>
  </si>
  <si>
    <t>24.13.06.99</t>
  </si>
  <si>
    <t>24.13.07.99</t>
  </si>
  <si>
    <t>24.14.01.01.99</t>
  </si>
  <si>
    <t>24.14.01.02.99</t>
  </si>
  <si>
    <t>24.14.01.03.99</t>
  </si>
  <si>
    <t>24.14.01.04.99</t>
  </si>
  <si>
    <t>24.14.01.05.99</t>
  </si>
  <si>
    <t>24.14.01.06.99</t>
  </si>
  <si>
    <t>24.14.01.07.99</t>
  </si>
  <si>
    <t>24.14.01.08.99</t>
  </si>
  <si>
    <t>24.14.01.09.99</t>
  </si>
  <si>
    <t>24.14.01.10.99</t>
  </si>
  <si>
    <t>24.14.01.11.99</t>
  </si>
  <si>
    <t>24.14.01.12.99</t>
  </si>
  <si>
    <t>24.14.02.99</t>
  </si>
  <si>
    <t>24.15.01.99</t>
  </si>
  <si>
    <t>24.15.02.99</t>
  </si>
  <si>
    <t>24.15.03.99</t>
  </si>
  <si>
    <t>24.15.04.99</t>
  </si>
  <si>
    <t>24.15.05.99</t>
  </si>
  <si>
    <t>24.15.06.99</t>
  </si>
  <si>
    <t>24.15.07.99</t>
  </si>
  <si>
    <t>24.15.08.99</t>
  </si>
  <si>
    <t>24.15.09.01.99</t>
  </si>
  <si>
    <t>24.15.09.02.99</t>
  </si>
  <si>
    <t>24.15.09.03.99</t>
  </si>
  <si>
    <t>24.15.09.04.99</t>
  </si>
  <si>
    <t>24.15.09.05.99</t>
  </si>
  <si>
    <t>24.15.09.99</t>
  </si>
  <si>
    <t>24.15.11.99</t>
  </si>
  <si>
    <t>24.15.12.99</t>
  </si>
  <si>
    <t>24.15.13.99</t>
  </si>
  <si>
    <t>24.15.14.99</t>
  </si>
  <si>
    <t>24.15.15.99</t>
  </si>
  <si>
    <t>24.15.16.99</t>
  </si>
  <si>
    <t>24.15.17.99</t>
  </si>
  <si>
    <t>24.16.01.99</t>
  </si>
  <si>
    <t>24.16.02.99</t>
  </si>
  <si>
    <t>24.16.03.99</t>
  </si>
  <si>
    <t>24.16.04.99</t>
  </si>
  <si>
    <t>24.16.05.99</t>
  </si>
  <si>
    <t>24.16.06.99</t>
  </si>
  <si>
    <t>24.16.07.99</t>
  </si>
  <si>
    <t>24.16.08.99</t>
  </si>
  <si>
    <t>24.16.09.99</t>
  </si>
  <si>
    <t>24.16.10.99</t>
  </si>
  <si>
    <t>24.16.11.99</t>
  </si>
  <si>
    <t>24.16.12.99</t>
  </si>
  <si>
    <t>24.16.13.99</t>
  </si>
  <si>
    <t>24.16.14.99</t>
  </si>
  <si>
    <t>24.16.15.99</t>
  </si>
  <si>
    <t>24.16.16.99</t>
  </si>
  <si>
    <t>24.16.17.99</t>
  </si>
  <si>
    <t>24.16.18.99</t>
  </si>
  <si>
    <t>24.16.19.99</t>
  </si>
  <si>
    <t>24.16.20.99</t>
  </si>
  <si>
    <t>24.16.21.99</t>
  </si>
  <si>
    <t>24.16.22.99</t>
  </si>
  <si>
    <t>24.16.23.99</t>
  </si>
  <si>
    <t>24.16.24.99</t>
  </si>
  <si>
    <t>24.16.25.99</t>
  </si>
  <si>
    <t>24.16.26.99</t>
  </si>
  <si>
    <t>24.16.27.99</t>
  </si>
  <si>
    <t>24.16.28.99</t>
  </si>
  <si>
    <t>24.18.02.99</t>
  </si>
  <si>
    <t>24.18.03.99</t>
  </si>
  <si>
    <t>24.19.03.01.99</t>
  </si>
  <si>
    <t>24.19.04.01.99</t>
  </si>
  <si>
    <t>24.19.05.01.99</t>
  </si>
  <si>
    <t>24.19.06.99</t>
  </si>
  <si>
    <t>24.19.07.01.99</t>
  </si>
  <si>
    <t>24.19.08.99</t>
  </si>
  <si>
    <t>24.20.01.99</t>
  </si>
  <si>
    <t>24.20.02.99</t>
  </si>
  <si>
    <t>24.20.03.99</t>
  </si>
  <si>
    <t>24.20.04.99</t>
  </si>
  <si>
    <t>24.21.01.99</t>
  </si>
  <si>
    <t>24.21.02.99</t>
  </si>
  <si>
    <t>24.21.03.99</t>
  </si>
  <si>
    <t>24.22.01.99</t>
  </si>
  <si>
    <t>24.22.02.99</t>
  </si>
  <si>
    <t>24.23.44.99</t>
  </si>
  <si>
    <t>24.23.45.99</t>
  </si>
  <si>
    <t>24.23.46.99</t>
  </si>
  <si>
    <t>24.23.47.99</t>
  </si>
  <si>
    <t>24.23.48.99</t>
  </si>
  <si>
    <t>24.23.49.99</t>
  </si>
  <si>
    <t>24.23.50.99</t>
  </si>
  <si>
    <t>24.23.51.99</t>
  </si>
  <si>
    <t>24.23.52.99</t>
  </si>
  <si>
    <t>24.25.01.99</t>
  </si>
  <si>
    <t>24.25.02.99</t>
  </si>
  <si>
    <t>24.25.03.99</t>
  </si>
  <si>
    <t>24.25.04.99</t>
  </si>
  <si>
    <t>24.25.05.99</t>
  </si>
  <si>
    <t>24.25.06.99</t>
  </si>
  <si>
    <t>24.26.01.99</t>
  </si>
  <si>
    <t>25.01.01.99</t>
  </si>
  <si>
    <t>25.01.02.99</t>
  </si>
  <si>
    <t>25.01.03.05.99</t>
  </si>
  <si>
    <t>25.01.03.99</t>
  </si>
  <si>
    <t>25.02.01.99</t>
  </si>
  <si>
    <t>25.02.02.99</t>
  </si>
  <si>
    <t>25.02.03.99</t>
  </si>
  <si>
    <t>25.02.04.99</t>
  </si>
  <si>
    <t>25.02.05.99</t>
  </si>
  <si>
    <t>25.02.06.99</t>
  </si>
  <si>
    <t>25.02.07.99</t>
  </si>
  <si>
    <t>25.02.08.99</t>
  </si>
  <si>
    <t>25.02.09.99</t>
  </si>
  <si>
    <t>25.02.10.99</t>
  </si>
  <si>
    <t>25.02.11.99</t>
  </si>
  <si>
    <t>25.02.12.99</t>
  </si>
  <si>
    <t>25.02.13.99</t>
  </si>
  <si>
    <t>25.03.01.99</t>
  </si>
  <si>
    <t>25.03.02.99</t>
  </si>
  <si>
    <t>25.03.03.99</t>
  </si>
  <si>
    <t>25.03.04.01.99</t>
  </si>
  <si>
    <t>25.03.04.03.99</t>
  </si>
  <si>
    <t>25.03.04.04.99</t>
  </si>
  <si>
    <t>25.03.04.05.99</t>
  </si>
  <si>
    <t>25.03.04.99</t>
  </si>
  <si>
    <t>25.03.05.99</t>
  </si>
  <si>
    <t>25.03.06.99</t>
  </si>
  <si>
    <t>25.03.07.99</t>
  </si>
  <si>
    <t>25.03.08.99</t>
  </si>
  <si>
    <t>25.03.23.99</t>
  </si>
  <si>
    <t>25.04.01.99</t>
  </si>
  <si>
    <t>25.04.02.99</t>
  </si>
  <si>
    <t>25.04.03.99</t>
  </si>
  <si>
    <t>25.04.04.99</t>
  </si>
  <si>
    <t>25.04.05.99</t>
  </si>
  <si>
    <t>25.04.06.99</t>
  </si>
  <si>
    <t>25.04.07.99</t>
  </si>
  <si>
    <t>25.04.08.99</t>
  </si>
  <si>
    <t>25.04.09.99</t>
  </si>
  <si>
    <t>25.04.10.99</t>
  </si>
  <si>
    <t>25.04.11.99</t>
  </si>
  <si>
    <t>25.04.12.99</t>
  </si>
  <si>
    <t>25.04.13.99</t>
  </si>
  <si>
    <t>25.04.14.99</t>
  </si>
  <si>
    <t>25.04.15.99</t>
  </si>
  <si>
    <t>25.04.16.99</t>
  </si>
  <si>
    <t>25.04.17.99</t>
  </si>
  <si>
    <t>25.04.18.99</t>
  </si>
  <si>
    <t>25.04.19.99</t>
  </si>
  <si>
    <t>25.04.20.99</t>
  </si>
  <si>
    <t>25.04.21.99</t>
  </si>
  <si>
    <t>25.04.23.01.99</t>
  </si>
  <si>
    <t>25.04.28.99</t>
  </si>
  <si>
    <t>25.04.46.99</t>
  </si>
  <si>
    <t>25.04.47.99</t>
  </si>
  <si>
    <t>25.04.48.99</t>
  </si>
  <si>
    <t>25.04.49.99</t>
  </si>
  <si>
    <t>25.05.01.99</t>
  </si>
  <si>
    <t>25.05.02.99</t>
  </si>
  <si>
    <t>25.06.01.99</t>
  </si>
  <si>
    <t>25.06.02.99</t>
  </si>
  <si>
    <t>25.07.01.99</t>
  </si>
  <si>
    <t>25.07.02.99</t>
  </si>
  <si>
    <t>25.07.03.99</t>
  </si>
  <si>
    <t>25.07.04.99</t>
  </si>
  <si>
    <t>25.07.05.99</t>
  </si>
  <si>
    <t>25.07.06.99</t>
  </si>
  <si>
    <t>25.08.02.99</t>
  </si>
  <si>
    <t>25.08.03.99</t>
  </si>
  <si>
    <t>25.08.04.99</t>
  </si>
  <si>
    <t>25.08.05.99</t>
  </si>
  <si>
    <t>25.08.06.99</t>
  </si>
  <si>
    <t>25.08.07.99</t>
  </si>
  <si>
    <t>25.08.09.99</t>
  </si>
  <si>
    <t>25.08.10.99</t>
  </si>
  <si>
    <t>25.08.11.99</t>
  </si>
  <si>
    <t>25.08.12.99</t>
  </si>
  <si>
    <t>25.08.13.01.99</t>
  </si>
  <si>
    <t>25.08.13.02.99</t>
  </si>
  <si>
    <t>25.08.13.03.99</t>
  </si>
  <si>
    <t>25.08.13.04.99</t>
  </si>
  <si>
    <t>25.08.15.01.99</t>
  </si>
  <si>
    <t>25.08.15.02.99</t>
  </si>
  <si>
    <t>25.08.15.03.99</t>
  </si>
  <si>
    <t>25.08.15.04.99</t>
  </si>
  <si>
    <t>25.08.16.01.99</t>
  </si>
  <si>
    <t>25.08.16.02.99</t>
  </si>
  <si>
    <t>25.08.16.03.99</t>
  </si>
  <si>
    <t>25.08.16.04.99</t>
  </si>
  <si>
    <t>25.09.01.99</t>
  </si>
  <si>
    <t>25.09.02.99</t>
  </si>
  <si>
    <t>25.09.03.99</t>
  </si>
  <si>
    <t>25.09.04.99</t>
  </si>
  <si>
    <t>25.09.05.99</t>
  </si>
  <si>
    <t>25.09.06.99</t>
  </si>
  <si>
    <t>25.09.07.99</t>
  </si>
  <si>
    <t>25.09.08.99</t>
  </si>
  <si>
    <t>25.09.10.99</t>
  </si>
  <si>
    <t>25.09.11.99</t>
  </si>
  <si>
    <t>25.09.12.99</t>
  </si>
  <si>
    <t>25.09.15.99</t>
  </si>
  <si>
    <t>25.09.16.99</t>
  </si>
  <si>
    <t>25.09.17.99</t>
  </si>
  <si>
    <t>25.10.01.99</t>
  </si>
  <si>
    <t>25.10.02.99</t>
  </si>
  <si>
    <t>25.10.03.99</t>
  </si>
  <si>
    <t>25.10.04.99</t>
  </si>
  <si>
    <t>25.10.05.99</t>
  </si>
  <si>
    <t>25.10.06.99</t>
  </si>
  <si>
    <t>25.10.07.99</t>
  </si>
  <si>
    <t>25.10.08.99</t>
  </si>
  <si>
    <t>25.10.09.99</t>
  </si>
  <si>
    <t>25.10.10.99</t>
  </si>
  <si>
    <t>25.10.11.99</t>
  </si>
  <si>
    <t>25.10.12.99</t>
  </si>
  <si>
    <t>25.10.14.99</t>
  </si>
  <si>
    <t>25.10.15.99</t>
  </si>
  <si>
    <t>25.11.01.99</t>
  </si>
  <si>
    <t>25.11.02.99</t>
  </si>
  <si>
    <t>25.11.03.99</t>
  </si>
  <si>
    <t>25.11.04.01.99</t>
  </si>
  <si>
    <t>25.11.04.02.99</t>
  </si>
  <si>
    <t>25.11.04.03.99</t>
  </si>
  <si>
    <t>25.11.04.04.99</t>
  </si>
  <si>
    <t>25.11.04.05.99</t>
  </si>
  <si>
    <t>25.11.04.06.99</t>
  </si>
  <si>
    <t>25.11.05.02.99</t>
  </si>
  <si>
    <t>25.11.05.03.99</t>
  </si>
  <si>
    <t>25.11.06.02.99</t>
  </si>
  <si>
    <t>25.11.06.03.99</t>
  </si>
  <si>
    <t>25.11.07.02.99</t>
  </si>
  <si>
    <t>25.11.07.03.99</t>
  </si>
  <si>
    <t>25.11.11.01.99</t>
  </si>
  <si>
    <t>25.11.11.02.99</t>
  </si>
  <si>
    <t>25.12.02.99</t>
  </si>
  <si>
    <t>25.12.03.99</t>
  </si>
  <si>
    <t>25.13.01.99</t>
  </si>
  <si>
    <t>25.13.02.99</t>
  </si>
  <si>
    <t>25.13.04.99</t>
  </si>
  <si>
    <t>25.13.05.99</t>
  </si>
  <si>
    <t>25.13.07.99</t>
  </si>
  <si>
    <t>25.14.02.99</t>
  </si>
  <si>
    <t>25.15.01.99</t>
  </si>
  <si>
    <t>25.15.02.99</t>
  </si>
  <si>
    <t>25.15.03.99</t>
  </si>
  <si>
    <t>25.15.04.99</t>
  </si>
  <si>
    <t>25.15.05.99</t>
  </si>
  <si>
    <t>25.15.06.99</t>
  </si>
  <si>
    <t>25.15.07.99</t>
  </si>
  <si>
    <t>25.15.08.99</t>
  </si>
  <si>
    <t>25.15.09.01.99</t>
  </si>
  <si>
    <t>25.15.09.99</t>
  </si>
  <si>
    <t>25.15.10.99</t>
  </si>
  <si>
    <t>25.15.11.99</t>
  </si>
  <si>
    <t>25.15.12.99</t>
  </si>
  <si>
    <t>25.19.01.99</t>
  </si>
  <si>
    <t>25.20.01.99</t>
  </si>
  <si>
    <t>25.20.02.99</t>
  </si>
  <si>
    <t>25.20.03.99</t>
  </si>
  <si>
    <t>25.20.04.99</t>
  </si>
  <si>
    <t>25.20.05.99</t>
  </si>
  <si>
    <t>25.20.06.99</t>
  </si>
  <si>
    <t>25.20.07.99</t>
  </si>
  <si>
    <t>25.20.08.99</t>
  </si>
  <si>
    <t>25.20.09.99</t>
  </si>
  <si>
    <t>25.20.10.99</t>
  </si>
  <si>
    <t>25.20.11.99</t>
  </si>
  <si>
    <t>25.20.12.99</t>
  </si>
  <si>
    <t>25.20.13.99</t>
  </si>
  <si>
    <t>25.20.14.99</t>
  </si>
  <si>
    <t>25.20.15.99</t>
  </si>
  <si>
    <t>25.20.16.99</t>
  </si>
  <si>
    <t>25.20.17.99</t>
  </si>
  <si>
    <t>25.20.18.99</t>
  </si>
  <si>
    <t>25.20.19.99</t>
  </si>
  <si>
    <t>25.20.20.99</t>
  </si>
  <si>
    <t>25.21.01.99</t>
  </si>
  <si>
    <t>25.21.02.99</t>
  </si>
  <si>
    <t>25.21.03.99</t>
  </si>
  <si>
    <t>25.21.04.99</t>
  </si>
  <si>
    <t>25.21.05.99</t>
  </si>
  <si>
    <t>25.21.06.99</t>
  </si>
  <si>
    <t>25.21.07.99</t>
  </si>
  <si>
    <t>25.21.08.99</t>
  </si>
  <si>
    <t>25.21.09.99</t>
  </si>
  <si>
    <t>25.21.10.99</t>
  </si>
  <si>
    <t>25.21.11.99</t>
  </si>
  <si>
    <t>25.21.12.99</t>
  </si>
  <si>
    <t>25.21.13.99</t>
  </si>
  <si>
    <t>25.21.14.99</t>
  </si>
  <si>
    <t>25.21.15.99</t>
  </si>
  <si>
    <t>25.21.16.99</t>
  </si>
  <si>
    <t>25.21.17.99</t>
  </si>
  <si>
    <t>25.21.18.99</t>
  </si>
  <si>
    <t>25.21.19.99</t>
  </si>
  <si>
    <t>25.21.20.99</t>
  </si>
  <si>
    <t>25.21.21.99</t>
  </si>
  <si>
    <t>25.21.22.99</t>
  </si>
  <si>
    <t>25.21.23.99</t>
  </si>
  <si>
    <t>25.21.24.99</t>
  </si>
  <si>
    <t>25.21.25.99</t>
  </si>
  <si>
    <t>25.21.26.99</t>
  </si>
  <si>
    <t>25.21.27.99</t>
  </si>
  <si>
    <t>25.21.28.99</t>
  </si>
  <si>
    <t>25.21.29.99</t>
  </si>
  <si>
    <t>25.21.30.99</t>
  </si>
  <si>
    <t>25.21.31.99</t>
  </si>
  <si>
    <t>25.21.32.99</t>
  </si>
  <si>
    <t>25.21.33.99</t>
  </si>
  <si>
    <t>25.21.34.99</t>
  </si>
  <si>
    <t>25.21.35.99</t>
  </si>
  <si>
    <t>25.21.36.99</t>
  </si>
  <si>
    <t>25.21.37.99</t>
  </si>
  <si>
    <t>25.21.38.99</t>
  </si>
  <si>
    <t>25.21.39.99</t>
  </si>
  <si>
    <t>25.21.40.99</t>
  </si>
  <si>
    <t>25.21.41.99</t>
  </si>
  <si>
    <t>25.21.42.99</t>
  </si>
  <si>
    <t>25.21.43.99</t>
  </si>
  <si>
    <t>25.21.44.99</t>
  </si>
  <si>
    <t>25.21.45.99</t>
  </si>
  <si>
    <t>25.22.02.99</t>
  </si>
  <si>
    <t>25.22.03.99</t>
  </si>
  <si>
    <t>25.22.04.99</t>
  </si>
  <si>
    <t>25.22.05.99</t>
  </si>
  <si>
    <t>25.22.06.99</t>
  </si>
  <si>
    <t>25.22.07.99</t>
  </si>
  <si>
    <t>25.22.08.99</t>
  </si>
  <si>
    <t>25.22.09.99</t>
  </si>
  <si>
    <t>25.22.10.99</t>
  </si>
  <si>
    <t>25.22.11.99</t>
  </si>
  <si>
    <t>25.22.12.99</t>
  </si>
  <si>
    <t>25.22.13.99</t>
  </si>
  <si>
    <t>25.22.14.99</t>
  </si>
  <si>
    <t>25.23.01.99</t>
  </si>
  <si>
    <t>25.23.02.99</t>
  </si>
  <si>
    <t>25.23.03.99</t>
  </si>
  <si>
    <t>25.23.04.99</t>
  </si>
  <si>
    <t>26.01.01.99</t>
  </si>
  <si>
    <t>26.01.02.99</t>
  </si>
  <si>
    <t>26.01.03.99</t>
  </si>
  <si>
    <t>26.02.01.99</t>
  </si>
  <si>
    <t>26.02.02.99</t>
  </si>
  <si>
    <t>26.02.03.99</t>
  </si>
  <si>
    <t>26.02.04.99</t>
  </si>
  <si>
    <t>26.02.05.99</t>
  </si>
  <si>
    <t>26.02.06.99</t>
  </si>
  <si>
    <t>26.02.07.99</t>
  </si>
  <si>
    <t>26.02.13.99</t>
  </si>
  <si>
    <t>26.02.14.99</t>
  </si>
  <si>
    <t>26.02.15.99</t>
  </si>
  <si>
    <t>26.02.16.99</t>
  </si>
  <si>
    <t>26.02.17.99</t>
  </si>
  <si>
    <t>26.02.19.99</t>
  </si>
  <si>
    <t>26.02.20.01.99</t>
  </si>
  <si>
    <t>26.02.20.99</t>
  </si>
  <si>
    <t>26.02.21.99</t>
  </si>
  <si>
    <t>26.03.25.99</t>
  </si>
  <si>
    <t>26.03.26.99</t>
  </si>
  <si>
    <t>26.03.27.99</t>
  </si>
  <si>
    <t>26.03.28.99</t>
  </si>
  <si>
    <t>26.04.01.99</t>
  </si>
  <si>
    <t>26.04.02.99</t>
  </si>
  <si>
    <t>26.04.03.99</t>
  </si>
  <si>
    <t>26.04.04.99</t>
  </si>
  <si>
    <t>26.04.05.99</t>
  </si>
  <si>
    <t>26.04.06.99</t>
  </si>
  <si>
    <t>26.05.01.99</t>
  </si>
  <si>
    <t>26.05.02.99</t>
  </si>
  <si>
    <t>26.05.03.99</t>
  </si>
  <si>
    <t>26.05.04.99</t>
  </si>
  <si>
    <t>26.05.05.99</t>
  </si>
  <si>
    <t>26.05.06.99</t>
  </si>
  <si>
    <t>26.06.01.99</t>
  </si>
  <si>
    <t>26.06.02.99</t>
  </si>
  <si>
    <t>26.06.03.99</t>
  </si>
  <si>
    <t>26.06.04.99</t>
  </si>
  <si>
    <t>26.06.05.99</t>
  </si>
  <si>
    <t>26.06.06.99</t>
  </si>
  <si>
    <t>26.07.02.99</t>
  </si>
  <si>
    <t>26.07.03.99</t>
  </si>
  <si>
    <t>26.07.04.99</t>
  </si>
  <si>
    <t>26.07.05.99</t>
  </si>
  <si>
    <t>26.07.06.99</t>
  </si>
  <si>
    <t>26.07.07.99</t>
  </si>
  <si>
    <t>26.07.09.99</t>
  </si>
  <si>
    <t>26.07.10.99</t>
  </si>
  <si>
    <t>26.07.12.99</t>
  </si>
  <si>
    <t>26.07.13.01.99</t>
  </si>
  <si>
    <t>26.07.13.02.99</t>
  </si>
  <si>
    <t>26.07.13.03.99</t>
  </si>
  <si>
    <t>26.07.13.04.99</t>
  </si>
  <si>
    <t>26.08.01.99</t>
  </si>
  <si>
    <t>dm3</t>
  </si>
  <si>
    <t>26.08.03.99</t>
  </si>
  <si>
    <t>dm2</t>
  </si>
  <si>
    <t>26.09.01.99</t>
  </si>
  <si>
    <t>26.09.02.99</t>
  </si>
  <si>
    <t>26.09.03.99</t>
  </si>
  <si>
    <t>26.09.04.99</t>
  </si>
  <si>
    <t>26.09.05.99</t>
  </si>
  <si>
    <t>26.09.06.99</t>
  </si>
  <si>
    <t>26.09.07.99</t>
  </si>
  <si>
    <t>26.09.09.99</t>
  </si>
  <si>
    <t>26.09.12.99</t>
  </si>
  <si>
    <t>26.09.13.99</t>
  </si>
  <si>
    <t>26.09.14.99</t>
  </si>
  <si>
    <t>26.09.15.99</t>
  </si>
  <si>
    <t>26.10.01.99</t>
  </si>
  <si>
    <t>26.10.02.99</t>
  </si>
  <si>
    <t>26.10.03.99</t>
  </si>
  <si>
    <t>26.10.04.99</t>
  </si>
  <si>
    <t>26.10.05.99</t>
  </si>
  <si>
    <t>26.10.06.99</t>
  </si>
  <si>
    <t>26.10.11.99</t>
  </si>
  <si>
    <t>26.11.03.01.99</t>
  </si>
  <si>
    <t>26.11.03.02.99</t>
  </si>
  <si>
    <t>26.11.03.03.99</t>
  </si>
  <si>
    <t>26.11.03.04.99</t>
  </si>
  <si>
    <t>26.11.03.05.99</t>
  </si>
  <si>
    <t>26.11.03.06.99</t>
  </si>
  <si>
    <t>26.11.04.01.99</t>
  </si>
  <si>
    <t>26.11.04.02.99</t>
  </si>
  <si>
    <t>26.11.06.99</t>
  </si>
  <si>
    <t>26.11.08.01.99</t>
  </si>
  <si>
    <t>26.12.01.99</t>
  </si>
  <si>
    <t>26.12.02.99</t>
  </si>
  <si>
    <t>26.12.03.99</t>
  </si>
  <si>
    <t>26.12.04.99</t>
  </si>
  <si>
    <t>26.13.01.99</t>
  </si>
  <si>
    <t>26.13.02.99</t>
  </si>
  <si>
    <t>26.14.01.99</t>
  </si>
  <si>
    <t>26.14.02.99</t>
  </si>
  <si>
    <t>26.14.03.99</t>
  </si>
  <si>
    <t>26.14.04.99</t>
  </si>
  <si>
    <t>26.15.01.99</t>
  </si>
  <si>
    <t>26.15.02.99</t>
  </si>
  <si>
    <t>26.15.03.99</t>
  </si>
  <si>
    <t>26.16.01.99</t>
  </si>
  <si>
    <t>26.16.02.99</t>
  </si>
  <si>
    <t>26.16.03.99</t>
  </si>
  <si>
    <t>27.01.01.99</t>
  </si>
  <si>
    <t>27.01.02.99</t>
  </si>
  <si>
    <t>27.01.03.99</t>
  </si>
  <si>
    <t>27.01.04.99</t>
  </si>
  <si>
    <t>27.01.29.99</t>
  </si>
  <si>
    <t>27.01.40.99</t>
  </si>
  <si>
    <t>27.01.45.99</t>
  </si>
  <si>
    <t>27.02.01.99</t>
  </si>
  <si>
    <t>27.02.02.99</t>
  </si>
  <si>
    <t>27.02.03.99</t>
  </si>
  <si>
    <t>27.02.04.99</t>
  </si>
  <si>
    <t>27.02.05.99</t>
  </si>
  <si>
    <t>27.02.08.99</t>
  </si>
  <si>
    <t>27.02.09.99</t>
  </si>
  <si>
    <t>27.03.01.99</t>
  </si>
  <si>
    <t>27.03.02.99</t>
  </si>
  <si>
    <t>27.03.03.01.99</t>
  </si>
  <si>
    <t>27.03.03.02.99</t>
  </si>
  <si>
    <t>27.04.03.99</t>
  </si>
  <si>
    <t>27.04.05.99</t>
  </si>
  <si>
    <t>27.04.08.99</t>
  </si>
  <si>
    <t>27.04.13.99</t>
  </si>
  <si>
    <t>27.04.14.99</t>
  </si>
  <si>
    <t>27.04.15.99</t>
  </si>
  <si>
    <t>27.04.16.99</t>
  </si>
  <si>
    <t>27.04.17.99</t>
  </si>
  <si>
    <t>27.04.18.99</t>
  </si>
  <si>
    <t>27.05.01.99</t>
  </si>
  <si>
    <t>27.05.02.99</t>
  </si>
  <si>
    <t>27.05.03.99</t>
  </si>
  <si>
    <t>27.06.01.99</t>
  </si>
  <si>
    <t>27.06.02.99</t>
  </si>
  <si>
    <t>27.06.03.99</t>
  </si>
  <si>
    <t>27.06.04.99</t>
  </si>
  <si>
    <t>27.06.05.99</t>
  </si>
  <si>
    <t>27.06.06.99</t>
  </si>
  <si>
    <t>27.06.07.99</t>
  </si>
  <si>
    <t>27.06.08.99</t>
  </si>
  <si>
    <t>27.06.09.99</t>
  </si>
  <si>
    <t>27.06.10.99</t>
  </si>
  <si>
    <t>27.06.11.99</t>
  </si>
  <si>
    <t>27.06.12.99</t>
  </si>
  <si>
    <t>27.06.13.99</t>
  </si>
  <si>
    <t>27.06.14.99</t>
  </si>
  <si>
    <t>27.06.15.99</t>
  </si>
  <si>
    <t>27.06.16.99</t>
  </si>
  <si>
    <t>27.06.17.99</t>
  </si>
  <si>
    <t>27.06.20.99</t>
  </si>
  <si>
    <t>27.07.02.99</t>
  </si>
  <si>
    <t>27.07.03.99</t>
  </si>
  <si>
    <t>27.07.04.99</t>
  </si>
  <si>
    <t>27.07.05.99</t>
  </si>
  <si>
    <t>27.07.06.99</t>
  </si>
  <si>
    <t>27.07.07.99</t>
  </si>
  <si>
    <t>27.07.09.99</t>
  </si>
  <si>
    <t>27.07.10.99</t>
  </si>
  <si>
    <t>27.07.12.99</t>
  </si>
  <si>
    <t>27.07.13.01.99</t>
  </si>
  <si>
    <t>27.07.13.02.99</t>
  </si>
  <si>
    <t>27.07.13.03.99</t>
  </si>
  <si>
    <t>27.07.13.04.99</t>
  </si>
  <si>
    <t>27.08.01.99</t>
  </si>
  <si>
    <t>27.09.01.99</t>
  </si>
  <si>
    <t>27.09.02.99</t>
  </si>
  <si>
    <t>27.09.03.99</t>
  </si>
  <si>
    <t>27.09.04.99</t>
  </si>
  <si>
    <t>27.09.05.99</t>
  </si>
  <si>
    <t>27.09.07.99</t>
  </si>
  <si>
    <t>27.09.08.99</t>
  </si>
  <si>
    <t>27.09.09.99</t>
  </si>
  <si>
    <t>27.09.10.99</t>
  </si>
  <si>
    <t>27.09.11.99</t>
  </si>
  <si>
    <t>27.09.12.99</t>
  </si>
  <si>
    <t>27.09.15.99</t>
  </si>
  <si>
    <t>27.09.16.99</t>
  </si>
  <si>
    <t>27.09.17.99</t>
  </si>
  <si>
    <t>27.09.18.99</t>
  </si>
  <si>
    <t>27.10.01.99</t>
  </si>
  <si>
    <t>27.10.02.99</t>
  </si>
  <si>
    <t>27.10.03.99</t>
  </si>
  <si>
    <t>27.10.04.99</t>
  </si>
  <si>
    <t>27.10.05.99</t>
  </si>
  <si>
    <t>27.11.01.99</t>
  </si>
  <si>
    <t xml:space="preserve">ARGAMASSA CIMENTO E AREIA 1:1                                                  </t>
  </si>
  <si>
    <t>27.11.02.99</t>
  </si>
  <si>
    <t>27.11.03.99</t>
  </si>
  <si>
    <t>27.11.05.99</t>
  </si>
  <si>
    <t>27.11.06.99</t>
  </si>
  <si>
    <t>27.11.09.99</t>
  </si>
  <si>
    <t>27.11.10.99</t>
  </si>
  <si>
    <t>27.11.11.99</t>
  </si>
  <si>
    <t>27.12.01.99</t>
  </si>
  <si>
    <t>27.12.02.99</t>
  </si>
  <si>
    <t>27.12.03.99</t>
  </si>
  <si>
    <t>27.12.04.99</t>
  </si>
  <si>
    <t>27.13.02.99</t>
  </si>
  <si>
    <t>27.13.03.99</t>
  </si>
  <si>
    <t>27.13.04.99</t>
  </si>
  <si>
    <t>27.13.05.99</t>
  </si>
  <si>
    <t>27.14.01.01.99</t>
  </si>
  <si>
    <t>27.14.02.99</t>
  </si>
  <si>
    <t>27.14.03.99</t>
  </si>
  <si>
    <t>27.14.04.99</t>
  </si>
  <si>
    <t>27.14.05.99</t>
  </si>
  <si>
    <t>27.16.01.99</t>
  </si>
  <si>
    <t>27.18.01.99</t>
  </si>
  <si>
    <t>28.01.04.01.99</t>
  </si>
  <si>
    <t>28.01.05.01.99</t>
  </si>
  <si>
    <t>28.01.07.01.99</t>
  </si>
  <si>
    <t>28.01.08.01.99</t>
  </si>
  <si>
    <t>28.01.24.01.99</t>
  </si>
  <si>
    <t>28.01.25.01.99</t>
  </si>
  <si>
    <t>28.01.26.01.99</t>
  </si>
  <si>
    <t>28.01.27.01.99</t>
  </si>
  <si>
    <t>28.01.28.99</t>
  </si>
  <si>
    <t>28.01.31.01.99</t>
  </si>
  <si>
    <t>28.01.31.02.99</t>
  </si>
  <si>
    <t>28.02.01.02.99</t>
  </si>
  <si>
    <t>28.02.02.02.99</t>
  </si>
  <si>
    <t>28.02.04.02.99</t>
  </si>
  <si>
    <t>28.02.05.02.99</t>
  </si>
  <si>
    <t>28.02.06.02.99</t>
  </si>
  <si>
    <t>28.02.07.02.99</t>
  </si>
  <si>
    <t>28.02.08.01.99</t>
  </si>
  <si>
    <t>28.03.02.99</t>
  </si>
  <si>
    <t>28.03.03.99</t>
  </si>
  <si>
    <t>28.03.04.99</t>
  </si>
  <si>
    <t>28.03.05.03.99</t>
  </si>
  <si>
    <t>28.03.05.04.99</t>
  </si>
  <si>
    <t>28.03.05.99</t>
  </si>
  <si>
    <t>28.03.06.99</t>
  </si>
  <si>
    <t>28.03.07.99</t>
  </si>
  <si>
    <t>28.03.08.01.99</t>
  </si>
  <si>
    <t>28.03.08.02.99</t>
  </si>
  <si>
    <t>28.03.08.99</t>
  </si>
  <si>
    <t>28.03.09.02.99</t>
  </si>
  <si>
    <t>28.03.09.03.99</t>
  </si>
  <si>
    <t>28.03.09.04.99</t>
  </si>
  <si>
    <t>28.03.10.01.99</t>
  </si>
  <si>
    <t>28.03.10.99</t>
  </si>
  <si>
    <t>28.03.11.99</t>
  </si>
  <si>
    <t>28.03.12.99</t>
  </si>
  <si>
    <t>28.03.13.99</t>
  </si>
  <si>
    <t>28.03.14.99</t>
  </si>
  <si>
    <t>28.03.15.01.99</t>
  </si>
  <si>
    <t>28.03.17.99</t>
  </si>
  <si>
    <t>28.04.06.99</t>
  </si>
  <si>
    <t xml:space="preserve">DISP.DE CONTROLE ALINH.- CILINDRO CANALIZADOR DE TRÁFEGO - ABNT.NBR 15071.     </t>
  </si>
  <si>
    <t>28.04.18.99</t>
  </si>
  <si>
    <t>28.04.27.99</t>
  </si>
  <si>
    <t>28.04.28.99</t>
  </si>
  <si>
    <t>DISP.DE CANAL.DE TRAF.SINAL.ELETR.A LED BID.P/A USO EM CONES,CAVAL.E BARREIRAS.</t>
  </si>
  <si>
    <t>28.05.08.02.99</t>
  </si>
  <si>
    <t>28.05.08.03.99</t>
  </si>
  <si>
    <t>28.05.08.04.99</t>
  </si>
  <si>
    <t>28.05.08.05.99</t>
  </si>
  <si>
    <t>28.05.08.06.99</t>
  </si>
  <si>
    <t>28.05.08.07.99</t>
  </si>
  <si>
    <t>28.05.09.01.99</t>
  </si>
  <si>
    <t>28.05.11.03.99</t>
  </si>
  <si>
    <t>28.05.11.04.99</t>
  </si>
  <si>
    <t>28.05.11.05.99</t>
  </si>
  <si>
    <t>28.05.11.06.99</t>
  </si>
  <si>
    <t>28.05.11.07.99</t>
  </si>
  <si>
    <t>28.05.11.08.99</t>
  </si>
  <si>
    <t>28.05.11.09.99</t>
  </si>
  <si>
    <t>28.05.11.10.99</t>
  </si>
  <si>
    <t>28.05.12.01.99</t>
  </si>
  <si>
    <t>28.05.12.02.99</t>
  </si>
  <si>
    <t>28.05.13.99</t>
  </si>
  <si>
    <t>28.05.14.99</t>
  </si>
  <si>
    <t>28.06.10.01.99</t>
  </si>
  <si>
    <t>28.06.10.99</t>
  </si>
  <si>
    <t>28.06.11.99</t>
  </si>
  <si>
    <t>28.06.12.99</t>
  </si>
  <si>
    <t>28.06.17.99</t>
  </si>
  <si>
    <t>28.06.18.99</t>
  </si>
  <si>
    <t>28.06.19.99</t>
  </si>
  <si>
    <t>28.06.20.99</t>
  </si>
  <si>
    <t>28.06.30.99</t>
  </si>
  <si>
    <t>28.06.31.99</t>
  </si>
  <si>
    <t>28.06.32.99</t>
  </si>
  <si>
    <t>28.06.33.99</t>
  </si>
  <si>
    <t>28.07.06.99</t>
  </si>
  <si>
    <t>28.08.01.01.99</t>
  </si>
  <si>
    <t>28.08.02.01.99</t>
  </si>
  <si>
    <t>m2 x mes</t>
  </si>
  <si>
    <t>28.10.01.99</t>
  </si>
  <si>
    <t>28.10.02.99</t>
  </si>
  <si>
    <t>28.13.01.99</t>
  </si>
  <si>
    <t>28.13.02.99</t>
  </si>
  <si>
    <t>28.13.03.99</t>
  </si>
  <si>
    <t>28.13.04.99</t>
  </si>
  <si>
    <t>28.13.05.99</t>
  </si>
  <si>
    <t>28.13.06.99</t>
  </si>
  <si>
    <t>28.13.07.99</t>
  </si>
  <si>
    <t>28.13.08.99</t>
  </si>
  <si>
    <t>28.13.09.99</t>
  </si>
  <si>
    <t>28.13.10.99</t>
  </si>
  <si>
    <t>28.13.11.99</t>
  </si>
  <si>
    <t>28.13.12.99</t>
  </si>
  <si>
    <t>28.14.01.99</t>
  </si>
  <si>
    <t>37.01.01.99</t>
  </si>
  <si>
    <t>37.01.02.99</t>
  </si>
  <si>
    <t>37.01.03.99</t>
  </si>
  <si>
    <t>37.01.04.99</t>
  </si>
  <si>
    <t>37.01.05.99</t>
  </si>
  <si>
    <t>37.01.06.99</t>
  </si>
  <si>
    <t>37.01.07.99</t>
  </si>
  <si>
    <t>37.01.08.99</t>
  </si>
  <si>
    <t>37.01.09.99</t>
  </si>
  <si>
    <t>37.01.10.99</t>
  </si>
  <si>
    <t>37.01.11.99</t>
  </si>
  <si>
    <t>37.01.12.99</t>
  </si>
  <si>
    <t>37.01.13.99</t>
  </si>
  <si>
    <t>37.01.14.99</t>
  </si>
  <si>
    <t>37.01.15.99</t>
  </si>
  <si>
    <t>37.01.16.99</t>
  </si>
  <si>
    <t>37.01.17.99</t>
  </si>
  <si>
    <t>37.01.18.99</t>
  </si>
  <si>
    <t>37.01.19.99</t>
  </si>
  <si>
    <t>37.01.20.99</t>
  </si>
  <si>
    <t>37.01.21.99</t>
  </si>
  <si>
    <t>37.01.22.99</t>
  </si>
  <si>
    <t>37.01.23.99</t>
  </si>
  <si>
    <t>37.01.24.99</t>
  </si>
  <si>
    <t>37.02.01.99</t>
  </si>
  <si>
    <t>37.02.02.99</t>
  </si>
  <si>
    <t>37.02.03.99</t>
  </si>
  <si>
    <t>37.02.04.99</t>
  </si>
  <si>
    <t>37.02.05.99</t>
  </si>
  <si>
    <t>37.02.06.99</t>
  </si>
  <si>
    <t>37.02.07.99</t>
  </si>
  <si>
    <t>37.02.08.99</t>
  </si>
  <si>
    <t>37.02.10.99</t>
  </si>
  <si>
    <t>37.02.11.99</t>
  </si>
  <si>
    <t>37.02.12.99</t>
  </si>
  <si>
    <t>37.02.13.99</t>
  </si>
  <si>
    <t>37.02.14.01.99</t>
  </si>
  <si>
    <t>37.02.18.99</t>
  </si>
  <si>
    <t>37.02.19.99</t>
  </si>
  <si>
    <t>37.02.20.99</t>
  </si>
  <si>
    <t>37.02.21.99</t>
  </si>
  <si>
    <t>37.02.22.99</t>
  </si>
  <si>
    <t>37.02.23.99</t>
  </si>
  <si>
    <t>37.02.24.99</t>
  </si>
  <si>
    <t>37.02.25.99</t>
  </si>
  <si>
    <t>37.02.26.99</t>
  </si>
  <si>
    <t>37.02.27.99</t>
  </si>
  <si>
    <t>37.03.01.99</t>
  </si>
  <si>
    <t>37.03.02.99</t>
  </si>
  <si>
    <t>37.03.03.01.99</t>
  </si>
  <si>
    <t>37.03.03.99</t>
  </si>
  <si>
    <t>37.03.04.99</t>
  </si>
  <si>
    <t>37.03.05.02.99</t>
  </si>
  <si>
    <t>37.03.06.99</t>
  </si>
  <si>
    <t>37.03.07.99</t>
  </si>
  <si>
    <t>37.03.08.99</t>
  </si>
  <si>
    <t>37.03.09.99</t>
  </si>
  <si>
    <t>37.03.10.99</t>
  </si>
  <si>
    <t>37.03.11.99</t>
  </si>
  <si>
    <t>37.03.12.99</t>
  </si>
  <si>
    <t>37.03.13.99</t>
  </si>
  <si>
    <t>37.03.14.99</t>
  </si>
  <si>
    <t>37.03.15.99</t>
  </si>
  <si>
    <t>37.03.16.99</t>
  </si>
  <si>
    <t>37.03.17.99</t>
  </si>
  <si>
    <t>37.03.18.99</t>
  </si>
  <si>
    <t>37.03.19.99</t>
  </si>
  <si>
    <t>37.03.20.99</t>
  </si>
  <si>
    <t>37.03.21.99</t>
  </si>
  <si>
    <t>37.03.22.99</t>
  </si>
  <si>
    <t>37.03.23.99</t>
  </si>
  <si>
    <t>37.03.24.99</t>
  </si>
  <si>
    <t>37.03.25.99</t>
  </si>
  <si>
    <t>37.03.26.99</t>
  </si>
  <si>
    <t>37.04.01.99</t>
  </si>
  <si>
    <t>37.04.02.01.99</t>
  </si>
  <si>
    <t>37.04.03.01.99</t>
  </si>
  <si>
    <t>37.04.04.99</t>
  </si>
  <si>
    <t>37.04.05.99</t>
  </si>
  <si>
    <t>37.04.06.99</t>
  </si>
  <si>
    <t>37.04.07.99</t>
  </si>
  <si>
    <t>37.04.08.99</t>
  </si>
  <si>
    <t>37.04.09.99</t>
  </si>
  <si>
    <t>37.04.10.99</t>
  </si>
  <si>
    <t>37.04.11.99</t>
  </si>
  <si>
    <t>37.04.12.99</t>
  </si>
  <si>
    <t>37.04.13.99</t>
  </si>
  <si>
    <t>37.04.14.99</t>
  </si>
  <si>
    <t>37.04.15.99</t>
  </si>
  <si>
    <t>37.04.16.99</t>
  </si>
  <si>
    <t>37.04.17.99</t>
  </si>
  <si>
    <t>37.04.19.99</t>
  </si>
  <si>
    <t>37.04.21.99</t>
  </si>
  <si>
    <t>37.04.22.99</t>
  </si>
  <si>
    <t>37.04.23.99</t>
  </si>
  <si>
    <t>37.04.24.99</t>
  </si>
  <si>
    <t>37.04.25.99</t>
  </si>
  <si>
    <t>37.04.26.99</t>
  </si>
  <si>
    <t>37.04.27.99</t>
  </si>
  <si>
    <t>37.04.28.99</t>
  </si>
  <si>
    <t>37.04.29.99</t>
  </si>
  <si>
    <t>37.04.30.99</t>
  </si>
  <si>
    <t>37.04.31.99</t>
  </si>
  <si>
    <t>37.04.32.99</t>
  </si>
  <si>
    <t>37.04.33.99</t>
  </si>
  <si>
    <t>37.04.34.99</t>
  </si>
  <si>
    <t>37.04.35.99</t>
  </si>
  <si>
    <t>37.04.36.99</t>
  </si>
  <si>
    <t>37.04.37.99</t>
  </si>
  <si>
    <t>37.04.38.99</t>
  </si>
  <si>
    <t>37.04.39.99</t>
  </si>
  <si>
    <t>37.04.40.99</t>
  </si>
  <si>
    <t>37.04.41.99</t>
  </si>
  <si>
    <t>37.04.42.99</t>
  </si>
  <si>
    <t>37.04.43.99</t>
  </si>
  <si>
    <t>37.04.44.99</t>
  </si>
  <si>
    <t>37.04.45.99</t>
  </si>
  <si>
    <t>37.04.46.99</t>
  </si>
  <si>
    <t>37.04.47.99</t>
  </si>
  <si>
    <t>37.04.48.99</t>
  </si>
  <si>
    <t>37.04.49.99</t>
  </si>
  <si>
    <t>37.04.50.99</t>
  </si>
  <si>
    <t>37.04.51.99</t>
  </si>
  <si>
    <t>37.04.52.99</t>
  </si>
  <si>
    <t>37.04.53.99</t>
  </si>
  <si>
    <t>37.04.61.99</t>
  </si>
  <si>
    <t>37.04.62.99</t>
  </si>
  <si>
    <t>37.04.63.99</t>
  </si>
  <si>
    <t>37.04.64.99</t>
  </si>
  <si>
    <t>37.04.65.99</t>
  </si>
  <si>
    <t>37.04.66.99</t>
  </si>
  <si>
    <t>37.04.67.99</t>
  </si>
  <si>
    <t>37.04.68.01.99</t>
  </si>
  <si>
    <t>37.04.68.02.99</t>
  </si>
  <si>
    <t>37.04.68.03.99</t>
  </si>
  <si>
    <t>37.04.68.04.99</t>
  </si>
  <si>
    <t>37.04.68.05.99</t>
  </si>
  <si>
    <t>37.04.68.06.99</t>
  </si>
  <si>
    <t>37.04.68.07.99</t>
  </si>
  <si>
    <t>37.04.68.08.99</t>
  </si>
  <si>
    <t>37.04.68.09.99</t>
  </si>
  <si>
    <t>37.04.68.10.99</t>
  </si>
  <si>
    <t>37.04.68.11.99</t>
  </si>
  <si>
    <t>37.04.68.99</t>
  </si>
  <si>
    <t>37.04.69.99</t>
  </si>
  <si>
    <t>37.04.70.99</t>
  </si>
  <si>
    <t>37.04.71.99</t>
  </si>
  <si>
    <t>37.04.72.99</t>
  </si>
  <si>
    <t>37.04.73.99</t>
  </si>
  <si>
    <t>37.04.74.99</t>
  </si>
  <si>
    <t>37.04.75.99</t>
  </si>
  <si>
    <t>37.04.76.99</t>
  </si>
  <si>
    <t>37.05.04.99</t>
  </si>
  <si>
    <t>37.05.05.99</t>
  </si>
  <si>
    <t>37.05.06.99</t>
  </si>
  <si>
    <t>37.05.07.99</t>
  </si>
  <si>
    <t>37.05.10.01.99</t>
  </si>
  <si>
    <t>37.05.11.01.99</t>
  </si>
  <si>
    <t>37.05.12.99</t>
  </si>
  <si>
    <t>37.05.14.99</t>
  </si>
  <si>
    <t>37.05.15.99</t>
  </si>
  <si>
    <t>37.05.20.01.99</t>
  </si>
  <si>
    <t>37.05.20.02.99</t>
  </si>
  <si>
    <t>37.05.20.03.99</t>
  </si>
  <si>
    <t>37.05.20.04.99</t>
  </si>
  <si>
    <t>37.05.20.05.99</t>
  </si>
  <si>
    <t>37.05.20.99</t>
  </si>
  <si>
    <t>37.05.21.99</t>
  </si>
  <si>
    <t>37.05.26.99</t>
  </si>
  <si>
    <t>37.05.27.99</t>
  </si>
  <si>
    <t>37.05.28.99</t>
  </si>
  <si>
    <t>37.05.29.99</t>
  </si>
  <si>
    <t>37.05.30.99</t>
  </si>
  <si>
    <t>37.05.31.99</t>
  </si>
  <si>
    <t>37.05.32.01.99</t>
  </si>
  <si>
    <t>37.05.36.01.99</t>
  </si>
  <si>
    <t>37.05.36.02.99</t>
  </si>
  <si>
    <t>37.05.36.03.99</t>
  </si>
  <si>
    <t>37.05.36.04.99</t>
  </si>
  <si>
    <t>37.05.36.05.99</t>
  </si>
  <si>
    <t>37.05.36.06.99</t>
  </si>
  <si>
    <t>37.06.01.99</t>
  </si>
  <si>
    <t>37.06.02.99</t>
  </si>
  <si>
    <t>37.06.03.99</t>
  </si>
  <si>
    <t>37.06.04.99</t>
  </si>
  <si>
    <t>37.06.05.99</t>
  </si>
  <si>
    <t>37.06.06.99</t>
  </si>
  <si>
    <t>37.06.07.99</t>
  </si>
  <si>
    <t>37.06.08.99</t>
  </si>
  <si>
    <t>37.06.09.99</t>
  </si>
  <si>
    <t>37.25.11.04.01.99</t>
  </si>
  <si>
    <t>37.25.11.04.02.99</t>
  </si>
  <si>
    <t>37.25.11.04.03.99</t>
  </si>
  <si>
    <t>37.25.11.04.04.99</t>
  </si>
  <si>
    <t>37.25.11.04.05.99</t>
  </si>
  <si>
    <t>37.25.11.04.06.99</t>
  </si>
  <si>
    <t>37.25.11.05.02.99</t>
  </si>
  <si>
    <t>37.25.11.05.03.99</t>
  </si>
  <si>
    <t>37.25.11.06.02.99</t>
  </si>
  <si>
    <t>37.25.11.06.03.99</t>
  </si>
  <si>
    <t>37.25.11.07.02.99</t>
  </si>
  <si>
    <t>37.25.11.07.03.99</t>
  </si>
  <si>
    <t>37.25.11.11.01.99</t>
  </si>
  <si>
    <t>37.25.11.11.02.99</t>
  </si>
  <si>
    <t>37.28.08.01.01.99</t>
  </si>
  <si>
    <t>37.28.08.02.01.99</t>
  </si>
  <si>
    <t>37.28.10.01.99</t>
  </si>
  <si>
    <t>37.28.10.02.99</t>
  </si>
  <si>
    <t>72.01.01.99.01</t>
  </si>
  <si>
    <t>72.01.01.99.02</t>
  </si>
  <si>
    <t>72.01.01.99.03</t>
  </si>
  <si>
    <t>72.01.01.99.04</t>
  </si>
  <si>
    <t>72.01.02.99.01</t>
  </si>
  <si>
    <t>72.01.02.99.02</t>
  </si>
  <si>
    <t>72.01.02.99.03</t>
  </si>
  <si>
    <t>72.01.02.99.04</t>
  </si>
  <si>
    <t>72.02.01.99.01</t>
  </si>
  <si>
    <t>72.02.01.99.02</t>
  </si>
  <si>
    <t>72.02.01.99.03</t>
  </si>
  <si>
    <t>72.02.01.99.04</t>
  </si>
  <si>
    <t>72.02.01.99.05</t>
  </si>
  <si>
    <t>72.02.01.99.06</t>
  </si>
  <si>
    <t>72.02.02.99.01</t>
  </si>
  <si>
    <t>72.02.02.99.02</t>
  </si>
  <si>
    <t>72.02.02.99.03</t>
  </si>
  <si>
    <t>72.02.02.99.04</t>
  </si>
  <si>
    <t>72.02.02.99.05</t>
  </si>
  <si>
    <t>72.02.02.99.06</t>
  </si>
  <si>
    <t>72.02.04.99.01</t>
  </si>
  <si>
    <t>72.02.04.99.02</t>
  </si>
  <si>
    <t>72.02.04.99.03</t>
  </si>
  <si>
    <t>72.02.04.99.04</t>
  </si>
  <si>
    <t>72.02.04.99.05</t>
  </si>
  <si>
    <t>72.02.04.99.06</t>
  </si>
  <si>
    <t>72.02.05.99.01</t>
  </si>
  <si>
    <t>72.02.05.99.02</t>
  </si>
  <si>
    <t>72.02.05.99.03</t>
  </si>
  <si>
    <t>72.02.05.99.04</t>
  </si>
  <si>
    <t>72.02.08.99.01</t>
  </si>
  <si>
    <t>72.02.08.99.02</t>
  </si>
  <si>
    <t>72.02.08.99.03</t>
  </si>
  <si>
    <t>72.02.08.99.04</t>
  </si>
  <si>
    <t>72.02.08.99.05</t>
  </si>
  <si>
    <t>72.02.08.99.06</t>
  </si>
  <si>
    <t>72.02.09.99.01</t>
  </si>
  <si>
    <t>72.02.09.99.02</t>
  </si>
  <si>
    <t>72.02.09.99.03</t>
  </si>
  <si>
    <t>72.02.09.99.04</t>
  </si>
  <si>
    <t>72.02.09.99.05</t>
  </si>
  <si>
    <t>72.02.09.99.06</t>
  </si>
  <si>
    <t>72.02.10.99.01</t>
  </si>
  <si>
    <t>72.02.10.99.02</t>
  </si>
  <si>
    <t>72.02.10.99.03</t>
  </si>
  <si>
    <t>72.02.10.99.04</t>
  </si>
  <si>
    <t>72.02.10.99.05</t>
  </si>
  <si>
    <t>72.02.10.99.06</t>
  </si>
  <si>
    <t>72.03.01.99.01</t>
  </si>
  <si>
    <t>72.03.01.99.02</t>
  </si>
  <si>
    <t>72.03.01.99.03</t>
  </si>
  <si>
    <t>72.03.01.99.04</t>
  </si>
  <si>
    <t>72.03.02.99.01</t>
  </si>
  <si>
    <t>72.03.02.99.02</t>
  </si>
  <si>
    <t>72.03.02.99.03</t>
  </si>
  <si>
    <t>72.03.02.99.04</t>
  </si>
  <si>
    <t>72.04.01.99.01</t>
  </si>
  <si>
    <t>72.04.01.99.02</t>
  </si>
  <si>
    <t>72.04.01.99.03</t>
  </si>
  <si>
    <t>72.04.01.99.04</t>
  </si>
  <si>
    <t>72.04.02.99.01</t>
  </si>
  <si>
    <t>72.04.02.99.02</t>
  </si>
  <si>
    <t>72.04.02.99.03</t>
  </si>
  <si>
    <t>72.04.02.99.04</t>
  </si>
  <si>
    <t>72.04.03.99.01</t>
  </si>
  <si>
    <t>72.04.03.99.02</t>
  </si>
  <si>
    <t>72.04.03.99.03</t>
  </si>
  <si>
    <t>72.04.03.99.04</t>
  </si>
  <si>
    <t>72.04.04.99.01</t>
  </si>
  <si>
    <t>72.04.04.99.02</t>
  </si>
  <si>
    <t>72.04.04.99.03</t>
  </si>
  <si>
    <t>72.04.04.99.04</t>
  </si>
  <si>
    <t>72.05.01.99.01</t>
  </si>
  <si>
    <t>72.05.01.99.02</t>
  </si>
  <si>
    <t>72.05.01.99.03</t>
  </si>
  <si>
    <t>72.05.01.99.04</t>
  </si>
  <si>
    <t>72.05.02.99.01</t>
  </si>
  <si>
    <t>72.05.02.99.02</t>
  </si>
  <si>
    <t>72.05.02.99.03</t>
  </si>
  <si>
    <t>72.05.02.99.04</t>
  </si>
  <si>
    <t>72.05.03.99.01</t>
  </si>
  <si>
    <t>72.05.03.99.02</t>
  </si>
  <si>
    <t>72.05.03.99.03</t>
  </si>
  <si>
    <t>72.05.03.99.04</t>
  </si>
  <si>
    <t>72.05.04.99.01</t>
  </si>
  <si>
    <t>72.05.04.99.02</t>
  </si>
  <si>
    <t>72.05.04.99.03</t>
  </si>
  <si>
    <t>72.05.04.99.04</t>
  </si>
  <si>
    <t>72.05.05.99.01</t>
  </si>
  <si>
    <t>72.05.05.99.02</t>
  </si>
  <si>
    <t>72.05.05.99.03</t>
  </si>
  <si>
    <t>72.05.05.99.04</t>
  </si>
  <si>
    <t>72.06.01.99.01</t>
  </si>
  <si>
    <t>72.06.01.99.02</t>
  </si>
  <si>
    <t>72.06.01.99.03</t>
  </si>
  <si>
    <t>72.06.01.99.04</t>
  </si>
  <si>
    <t>72.06.02.99.01</t>
  </si>
  <si>
    <t>72.06.02.99.02</t>
  </si>
  <si>
    <t>72.06.02.99.03</t>
  </si>
  <si>
    <t>72.06.02.99.04</t>
  </si>
  <si>
    <t>72.06.03.99.01</t>
  </si>
  <si>
    <t>72.06.03.99.02</t>
  </si>
  <si>
    <t>72.06.03.99.03</t>
  </si>
  <si>
    <t>72.06.03.99.04</t>
  </si>
  <si>
    <t>72.06.04.99.01</t>
  </si>
  <si>
    <t>72.06.04.99.02</t>
  </si>
  <si>
    <t>72.06.04.99.03</t>
  </si>
  <si>
    <t>72.06.04.99.04</t>
  </si>
  <si>
    <t>72.06.05.99.01</t>
  </si>
  <si>
    <t>72.06.05.99.02</t>
  </si>
  <si>
    <t>72.06.05.99.03</t>
  </si>
  <si>
    <t>72.06.05.99.04</t>
  </si>
  <si>
    <t>72.07.01.99.01</t>
  </si>
  <si>
    <t>72.07.01.99.02</t>
  </si>
  <si>
    <t>72.07.01.99.03</t>
  </si>
  <si>
    <t>72.07.01.99.04</t>
  </si>
  <si>
    <t>72.07.03.99.01</t>
  </si>
  <si>
    <t>72.07.03.99.02</t>
  </si>
  <si>
    <t>72.07.03.99.03</t>
  </si>
  <si>
    <t>72.07.03.99.04</t>
  </si>
  <si>
    <t>72.07.06.99.01</t>
  </si>
  <si>
    <t>72.07.06.99.02</t>
  </si>
  <si>
    <t>72.07.06.99.03</t>
  </si>
  <si>
    <t>72.07.06.99.04</t>
  </si>
  <si>
    <t>72.07.07.99.01</t>
  </si>
  <si>
    <t>72.07.07.99.02</t>
  </si>
  <si>
    <t>72.07.07.99.03</t>
  </si>
  <si>
    <t>72.07.07.99.04</t>
  </si>
  <si>
    <t>72.08.01.99.01</t>
  </si>
  <si>
    <t>72.08.01.99.02</t>
  </si>
  <si>
    <t>72.08.01.99.03</t>
  </si>
  <si>
    <t>72.08.01.99.04</t>
  </si>
  <si>
    <t>72.08.01.99.05</t>
  </si>
  <si>
    <t>72.08.02.99.01</t>
  </si>
  <si>
    <t>72.08.02.99.02</t>
  </si>
  <si>
    <t>72.08.02.99.03</t>
  </si>
  <si>
    <t>72.08.02.99.04</t>
  </si>
  <si>
    <t>72.08.02.99.05</t>
  </si>
  <si>
    <t>72.09.01.99.01</t>
  </si>
  <si>
    <t>72.09.01.99.02</t>
  </si>
  <si>
    <t>72.09.01.99.03</t>
  </si>
  <si>
    <t>72.09.01.99.04</t>
  </si>
  <si>
    <t>72.09.01.99.05</t>
  </si>
  <si>
    <t>72.09.02.99.01</t>
  </si>
  <si>
    <t>72.09.02.99.02</t>
  </si>
  <si>
    <t>72.09.02.99.03</t>
  </si>
  <si>
    <t>72.09.02.99.04</t>
  </si>
  <si>
    <t>72.09.02.99.05</t>
  </si>
  <si>
    <t>72.09.04.99.01</t>
  </si>
  <si>
    <t>72.09.04.99.02</t>
  </si>
  <si>
    <t>72.09.04.99.03</t>
  </si>
  <si>
    <t>72.09.04.99.04</t>
  </si>
  <si>
    <t>72.09.04.99.05</t>
  </si>
  <si>
    <t>72.10.01.99.01</t>
  </si>
  <si>
    <t>72.10.01.99.02</t>
  </si>
  <si>
    <t>72.10.01.99.03</t>
  </si>
  <si>
    <t>72.10.01.99.04</t>
  </si>
  <si>
    <t>72.10.01.99.05</t>
  </si>
  <si>
    <t>72.11.01.99.01</t>
  </si>
  <si>
    <t>72.11.01.99.02</t>
  </si>
  <si>
    <t>72.11.01.99.03</t>
  </si>
  <si>
    <t>72.11.01.99.04</t>
  </si>
  <si>
    <t>72.11.01.99.05</t>
  </si>
  <si>
    <t>72.11.02.99.01</t>
  </si>
  <si>
    <t>72.11.02.99.02</t>
  </si>
  <si>
    <t>72.11.02.99.03</t>
  </si>
  <si>
    <t>72.11.02.99.04</t>
  </si>
  <si>
    <t>72.11.02.99.05</t>
  </si>
  <si>
    <t>72.11.03.99.01</t>
  </si>
  <si>
    <t>72.11.03.99.02</t>
  </si>
  <si>
    <t>72.11.03.99.03</t>
  </si>
  <si>
    <t>72.11.03.99.04</t>
  </si>
  <si>
    <t>72.11.03.99.05</t>
  </si>
  <si>
    <t>72.12.01.99.01</t>
  </si>
  <si>
    <t>72.12.01.99.02</t>
  </si>
  <si>
    <t>72.12.01.99.03</t>
  </si>
  <si>
    <t>72.12.01.99.04</t>
  </si>
  <si>
    <t>72.12.01.99.05</t>
  </si>
  <si>
    <t>72.12.02.99.01</t>
  </si>
  <si>
    <t>72.12.02.99.02</t>
  </si>
  <si>
    <t>72.12.02.99.03</t>
  </si>
  <si>
    <t>72.12.02.99.04</t>
  </si>
  <si>
    <t>72.12.02.99.05</t>
  </si>
  <si>
    <t>72.12.03.99.01</t>
  </si>
  <si>
    <t>72.12.03.99.02</t>
  </si>
  <si>
    <t>72.12.03.99.03</t>
  </si>
  <si>
    <t>72.12.03.99.04</t>
  </si>
  <si>
    <t>72.12.03.99.05</t>
  </si>
  <si>
    <t>72.12.04.99.01</t>
  </si>
  <si>
    <t>72.12.04.99.02</t>
  </si>
  <si>
    <t>72.12.04.99.03</t>
  </si>
  <si>
    <t>72.12.04.99.04</t>
  </si>
  <si>
    <t>72.12.04.99.05</t>
  </si>
  <si>
    <t>72.12.05.99.01</t>
  </si>
  <si>
    <t>72.12.05.99.02</t>
  </si>
  <si>
    <t>72.12.05.99.03</t>
  </si>
  <si>
    <t>72.12.05.99.04</t>
  </si>
  <si>
    <t>72.12.05.99.05</t>
  </si>
  <si>
    <t>72.12.06.99.01</t>
  </si>
  <si>
    <t>72.12.06.99.02</t>
  </si>
  <si>
    <t>72.12.06.99.03</t>
  </si>
  <si>
    <t>72.12.06.99.04</t>
  </si>
  <si>
    <t>72.12.06.99.05</t>
  </si>
  <si>
    <t>72.12.07.99.01</t>
  </si>
  <si>
    <t>72.12.07.99.02</t>
  </si>
  <si>
    <t>72.12.07.99.03</t>
  </si>
  <si>
    <t>72.12.07.99.04</t>
  </si>
  <si>
    <t>72.13.01.99.01</t>
  </si>
  <si>
    <t>72.13.01.99.02</t>
  </si>
  <si>
    <t>72.13.01.99.03</t>
  </si>
  <si>
    <t>72.13.01.99.04</t>
  </si>
  <si>
    <t>72.13.01.99.05</t>
  </si>
  <si>
    <t>72.14.01.99.01</t>
  </si>
  <si>
    <t>72.14.01.99.02</t>
  </si>
  <si>
    <t>72.14.01.99.03</t>
  </si>
  <si>
    <t>72.14.01.99.04</t>
  </si>
  <si>
    <t>72.14.01.99.05</t>
  </si>
  <si>
    <t>72.15.01.99.01</t>
  </si>
  <si>
    <t>72.15.01.99.02</t>
  </si>
  <si>
    <t>72.15.01.99.03</t>
  </si>
  <si>
    <t>72.15.01.99.04</t>
  </si>
  <si>
    <t>72.15.01.99.05</t>
  </si>
  <si>
    <t>72.15.02.99.01</t>
  </si>
  <si>
    <t>72.15.02.99.02</t>
  </si>
  <si>
    <t>72.15.02.99.03</t>
  </si>
  <si>
    <t>72.15.02.99.04</t>
  </si>
  <si>
    <t>72.15.02.99.05</t>
  </si>
  <si>
    <t>72.15.03.99.01</t>
  </si>
  <si>
    <t>72.15.03.99.02</t>
  </si>
  <si>
    <t>72.15.03.99.03</t>
  </si>
  <si>
    <t>72.15.03.99.04</t>
  </si>
  <si>
    <t>72.15.03.99.05</t>
  </si>
  <si>
    <t>72.16.01.99.01</t>
  </si>
  <si>
    <t>72.16.01.99.02</t>
  </si>
  <si>
    <t>72.16.01.99.03</t>
  </si>
  <si>
    <t>72.16.01.99.04</t>
  </si>
  <si>
    <t>72.16.01.99.05</t>
  </si>
  <si>
    <t>72.16.02.99.01</t>
  </si>
  <si>
    <t>72.16.02.99.02</t>
  </si>
  <si>
    <t>72.16.02.99.03</t>
  </si>
  <si>
    <t>72.16.02.99.04</t>
  </si>
  <si>
    <t>72.17.01.99.01</t>
  </si>
  <si>
    <t>72.17.01.99.02</t>
  </si>
  <si>
    <t>72.17.01.99.03</t>
  </si>
  <si>
    <t>72.17.01.99.04</t>
  </si>
  <si>
    <t>72.18.01.99.01</t>
  </si>
  <si>
    <t>72.18.01.99.02</t>
  </si>
  <si>
    <t>72.18.01.99.03</t>
  </si>
  <si>
    <t>72.18.01.99.04</t>
  </si>
  <si>
    <t>72.18.01.99.05</t>
  </si>
  <si>
    <t>72.18.02.99.01</t>
  </si>
  <si>
    <t>72.18.02.99.02</t>
  </si>
  <si>
    <t>72.18.02.99.03</t>
  </si>
  <si>
    <t>72.18.02.99.04</t>
  </si>
  <si>
    <t>72.18.02.99.05</t>
  </si>
  <si>
    <t>72.19.01.99.01</t>
  </si>
  <si>
    <t>72.19.01.99.02</t>
  </si>
  <si>
    <t>72.19.01.99.03</t>
  </si>
  <si>
    <t>72.19.01.99.04</t>
  </si>
  <si>
    <t>72.20.01.99.01</t>
  </si>
  <si>
    <t>72.20.01.99.02</t>
  </si>
  <si>
    <t>72.20.01.99.03</t>
  </si>
  <si>
    <t>72.20.01.99.04</t>
  </si>
  <si>
    <t>72.20.02.99.01</t>
  </si>
  <si>
    <t>72.20.02.99.02</t>
  </si>
  <si>
    <t>72.20.02.99.03</t>
  </si>
  <si>
    <t>72.20.02.99.04</t>
  </si>
  <si>
    <t>72.21.01.99.01</t>
  </si>
  <si>
    <t>72.21.01.99.02</t>
  </si>
  <si>
    <t>72.21.01.99.03</t>
  </si>
  <si>
    <t>72.21.01.99.04</t>
  </si>
  <si>
    <t>72.21.02.99.01</t>
  </si>
  <si>
    <t>72.21.02.99.02</t>
  </si>
  <si>
    <t>72.21.02.99.03</t>
  </si>
  <si>
    <t>72.21.02.99.04</t>
  </si>
  <si>
    <t>72.21.03.99.01</t>
  </si>
  <si>
    <t>72.21.03.99.02</t>
  </si>
  <si>
    <t>72.21.03.99.03</t>
  </si>
  <si>
    <t>72.21.03.99.04</t>
  </si>
  <si>
    <t>72.21.04.99.01</t>
  </si>
  <si>
    <t>72.21.04.99.02</t>
  </si>
  <si>
    <t>72.21.04.99.03</t>
  </si>
  <si>
    <t>72.21.04.99.04</t>
  </si>
  <si>
    <t>72.22.01.99.01</t>
  </si>
  <si>
    <t>72.22.01.99.02</t>
  </si>
  <si>
    <t>72.22.01.99.03</t>
  </si>
  <si>
    <t>72.22.01.99.04</t>
  </si>
  <si>
    <t>72.22.03.99.01</t>
  </si>
  <si>
    <t>72.22.03.99.02</t>
  </si>
  <si>
    <t>72.22.03.99.03</t>
  </si>
  <si>
    <t>72.22.03.99.04</t>
  </si>
  <si>
    <t>72.23.01.99.01</t>
  </si>
  <si>
    <t>72.23.01.99.02</t>
  </si>
  <si>
    <t>72.23.01.99.03</t>
  </si>
  <si>
    <t>72.23.01.99.04</t>
  </si>
  <si>
    <t>72.23.02.99.01</t>
  </si>
  <si>
    <t>72.23.02.99.02</t>
  </si>
  <si>
    <t>72.23.02.99.03</t>
  </si>
  <si>
    <t>72.23.02.99.04</t>
  </si>
  <si>
    <t>72.23.03.99.01</t>
  </si>
  <si>
    <t>72.23.03.99.02</t>
  </si>
  <si>
    <t>72.23.03.99.03</t>
  </si>
  <si>
    <t>72.23.03.99.04</t>
  </si>
  <si>
    <t>72.24.01.99.01</t>
  </si>
  <si>
    <t>72.24.01.99.02</t>
  </si>
  <si>
    <t>72.24.01.99.03</t>
  </si>
  <si>
    <t>72.24.01.99.04</t>
  </si>
  <si>
    <t>72.25.01.99.01</t>
  </si>
  <si>
    <t>72.25.01.99.02</t>
  </si>
  <si>
    <t>72.25.01.99.03</t>
  </si>
  <si>
    <t>72.25.01.99.04</t>
  </si>
  <si>
    <t>72.26.01.99.01</t>
  </si>
  <si>
    <t>72.26.01.99.02</t>
  </si>
  <si>
    <t>72.26.01.99.03</t>
  </si>
  <si>
    <t>72.26.01.99.04</t>
  </si>
  <si>
    <t>72.26.02.99.01</t>
  </si>
  <si>
    <t>72.26.02.99.02</t>
  </si>
  <si>
    <t>72.26.02.99.03</t>
  </si>
  <si>
    <t>72.26.02.99.04</t>
  </si>
  <si>
    <t>72.26.03.99.01</t>
  </si>
  <si>
    <t>72.26.03.99.02</t>
  </si>
  <si>
    <t>72.26.03.99.03</t>
  </si>
  <si>
    <t>72.26.03.99.04</t>
  </si>
  <si>
    <t>72.27.01.99.01</t>
  </si>
  <si>
    <t>72.27.01.99.02</t>
  </si>
  <si>
    <t>72.27.01.99.03</t>
  </si>
  <si>
    <t>72.27.01.99.04</t>
  </si>
  <si>
    <t>72.27.02.99.01</t>
  </si>
  <si>
    <t>72.27.02.99.02</t>
  </si>
  <si>
    <t>72.27.02.99.03</t>
  </si>
  <si>
    <t>72.27.02.99.04</t>
  </si>
  <si>
    <t>72.27.03.99.01</t>
  </si>
  <si>
    <t>72.27.03.99.02</t>
  </si>
  <si>
    <t>72.27.03.99.03</t>
  </si>
  <si>
    <t>72.27.03.99.04</t>
  </si>
  <si>
    <t>72.27.04.99.01</t>
  </si>
  <si>
    <t>72.27.04.99.02</t>
  </si>
  <si>
    <t>72.27.04.99.03</t>
  </si>
  <si>
    <t>72.27.04.99.04</t>
  </si>
  <si>
    <t>72.27.05.99.01</t>
  </si>
  <si>
    <t>72.27.05.99.02</t>
  </si>
  <si>
    <t>72.27.05.99.03</t>
  </si>
  <si>
    <t>72.27.05.99.04</t>
  </si>
  <si>
    <t>72.28.01.99.01</t>
  </si>
  <si>
    <t>72.28.01.99.02</t>
  </si>
  <si>
    <t>72.28.01.99.03</t>
  </si>
  <si>
    <t>72.28.01.99.04</t>
  </si>
  <si>
    <t>72.28.02.99.01</t>
  </si>
  <si>
    <t>72.28.02.99.02</t>
  </si>
  <si>
    <t>72.28.02.99.03</t>
  </si>
  <si>
    <t>72.28.02.99.04</t>
  </si>
  <si>
    <t>72.29.01.99.01</t>
  </si>
  <si>
    <t>72.29.01.99.02</t>
  </si>
  <si>
    <t>72.29.01.99.03</t>
  </si>
  <si>
    <t>72.29.01.99.04</t>
  </si>
  <si>
    <t>72.29.02.99.01</t>
  </si>
  <si>
    <t>72.29.02.99.02</t>
  </si>
  <si>
    <t>72.29.02.99.03</t>
  </si>
  <si>
    <t>72.29.02.99.04</t>
  </si>
  <si>
    <t>72.30.01.99.01</t>
  </si>
  <si>
    <t>72.30.01.99.02</t>
  </si>
  <si>
    <t>72.30.01.99.03</t>
  </si>
  <si>
    <t>72.30.01.99.04</t>
  </si>
  <si>
    <t>72.31.01.99.01</t>
  </si>
  <si>
    <t>72.31.01.99.02</t>
  </si>
  <si>
    <t>72.31.01.99.03</t>
  </si>
  <si>
    <t>72.31.01.99.04</t>
  </si>
  <si>
    <t>72.31.02.99.01</t>
  </si>
  <si>
    <t>72.31.02.99.02</t>
  </si>
  <si>
    <t>72.31.02.99.03</t>
  </si>
  <si>
    <t>72.31.02.99.04</t>
  </si>
  <si>
    <t>72.31.03.99.01</t>
  </si>
  <si>
    <t>72.31.03.99.02</t>
  </si>
  <si>
    <t>72.31.03.99.03</t>
  </si>
  <si>
    <t>72.31.03.99.04</t>
  </si>
  <si>
    <t>72.31.04.99.01</t>
  </si>
  <si>
    <t>72.31.04.99.02</t>
  </si>
  <si>
    <t>72.31.04.99.03</t>
  </si>
  <si>
    <t>72.31.04.99.04</t>
  </si>
  <si>
    <t>72.31.05.99.01</t>
  </si>
  <si>
    <t>72.31.05.99.02</t>
  </si>
  <si>
    <t>72.31.05.99.03</t>
  </si>
  <si>
    <t>72.31.05.99.04</t>
  </si>
  <si>
    <t>72.31.06.99.01</t>
  </si>
  <si>
    <t>72.31.06.99.02</t>
  </si>
  <si>
    <t>72.31.06.99.03</t>
  </si>
  <si>
    <t>72.31.06.99.04</t>
  </si>
  <si>
    <t>72.32.01.99.01</t>
  </si>
  <si>
    <t>72.32.01.99.02</t>
  </si>
  <si>
    <t>72.32.01.99.03</t>
  </si>
  <si>
    <t>72.32.01.99.04</t>
  </si>
  <si>
    <t>72.32.02.99.01</t>
  </si>
  <si>
    <t>72.32.02.99.02</t>
  </si>
  <si>
    <t>72.32.02.99.03</t>
  </si>
  <si>
    <t>72.32.02.99.04</t>
  </si>
  <si>
    <t>72.33.01.99.01</t>
  </si>
  <si>
    <t>72.33.01.99.02</t>
  </si>
  <si>
    <t>72.33.01.99.03</t>
  </si>
  <si>
    <t>72.33.01.99.04</t>
  </si>
  <si>
    <t>72.33.02.99.01</t>
  </si>
  <si>
    <t>72.33.02.99.02</t>
  </si>
  <si>
    <t>72.33.02.99.03</t>
  </si>
  <si>
    <t>72.33.02.99.04</t>
  </si>
  <si>
    <t>72.34.01.99.01</t>
  </si>
  <si>
    <t>72.34.01.99.02</t>
  </si>
  <si>
    <t>72.34.01.99.03</t>
  </si>
  <si>
    <t>72.34.01.99.04</t>
  </si>
  <si>
    <t>72.35.01.99.01</t>
  </si>
  <si>
    <t>72.35.01.99.02</t>
  </si>
  <si>
    <t>72.35.01.99.03</t>
  </si>
  <si>
    <t>72.35.01.99.04</t>
  </si>
  <si>
    <t>72.35.02.99.01</t>
  </si>
  <si>
    <t>72.35.02.99.02</t>
  </si>
  <si>
    <t>72.35.02.99.03</t>
  </si>
  <si>
    <t>72.35.02.99.04</t>
  </si>
  <si>
    <t>72.35.03.99.01</t>
  </si>
  <si>
    <t>72.35.03.99.02</t>
  </si>
  <si>
    <t>72.35.03.99.03</t>
  </si>
  <si>
    <t>72.35.03.99.04</t>
  </si>
  <si>
    <t>72.36.01.99.01</t>
  </si>
  <si>
    <t>72.36.01.99.02</t>
  </si>
  <si>
    <t>72.36.01.99.03</t>
  </si>
  <si>
    <t>72.36.01.99.04</t>
  </si>
  <si>
    <t>72.36.02.99.01</t>
  </si>
  <si>
    <t>72.36.02.99.02</t>
  </si>
  <si>
    <t>72.36.02.99.03</t>
  </si>
  <si>
    <t>72.36.02.99.04</t>
  </si>
  <si>
    <t>72.37.01.99.01</t>
  </si>
  <si>
    <t>72.37.01.99.02</t>
  </si>
  <si>
    <t>72.37.01.99.03</t>
  </si>
  <si>
    <t>72.37.01.99.04</t>
  </si>
  <si>
    <t>72.37.02.99.01</t>
  </si>
  <si>
    <t>72.37.02.99.02</t>
  </si>
  <si>
    <t>72.37.02.99.03</t>
  </si>
  <si>
    <t>72.37.02.99.04</t>
  </si>
  <si>
    <t>72.38.01.99.01</t>
  </si>
  <si>
    <t>72.38.01.99.02</t>
  </si>
  <si>
    <t>72.38.01.99.03</t>
  </si>
  <si>
    <t>72.38.01.99.04</t>
  </si>
  <si>
    <t>72.38.02.99.01</t>
  </si>
  <si>
    <t>72.38.02.99.02</t>
  </si>
  <si>
    <t>72.38.02.99.03</t>
  </si>
  <si>
    <t>72.38.02.99.04</t>
  </si>
  <si>
    <t>72.39.01.99.01</t>
  </si>
  <si>
    <t>72.39.01.99.02</t>
  </si>
  <si>
    <t>72.39.01.99.03</t>
  </si>
  <si>
    <t>72.39.01.99.04</t>
  </si>
  <si>
    <t>72.39.02.99.01</t>
  </si>
  <si>
    <t>72.39.02.99.02</t>
  </si>
  <si>
    <t>72.39.02.99.03</t>
  </si>
  <si>
    <t>72.39.02.99.04</t>
  </si>
  <si>
    <t>72.39.03.99.01</t>
  </si>
  <si>
    <t>72.39.03.99.02</t>
  </si>
  <si>
    <t>72.39.03.99.03</t>
  </si>
  <si>
    <t>72.39.03.99.04</t>
  </si>
  <si>
    <t>72.40.01.99.01</t>
  </si>
  <si>
    <t>72.40.01.99.02</t>
  </si>
  <si>
    <t>72.40.01.99.03</t>
  </si>
  <si>
    <t>72.40.01.99.04</t>
  </si>
  <si>
    <t>72.40.02.99.01</t>
  </si>
  <si>
    <t>72.40.02.99.02</t>
  </si>
  <si>
    <t>72.40.02.99.03</t>
  </si>
  <si>
    <t>72.40.02.99.04</t>
  </si>
  <si>
    <t>72.40.03.99.01</t>
  </si>
  <si>
    <t>72.40.03.99.02</t>
  </si>
  <si>
    <t>72.40.03.99.03</t>
  </si>
  <si>
    <t>72.40.03.99.04</t>
  </si>
  <si>
    <t>72.41.01.99.01</t>
  </si>
  <si>
    <t>72.41.01.99.02</t>
  </si>
  <si>
    <t>72.41.01.99.03</t>
  </si>
  <si>
    <t>72.41.01.99.04</t>
  </si>
  <si>
    <t>72.41.02.99.01</t>
  </si>
  <si>
    <t>72.41.02.99.02</t>
  </si>
  <si>
    <t>72.41.02.99.03</t>
  </si>
  <si>
    <t>72.41.02.99.04</t>
  </si>
  <si>
    <t>72.41.03.99.01</t>
  </si>
  <si>
    <t>72.41.03.99.02</t>
  </si>
  <si>
    <t>72.41.03.99.03</t>
  </si>
  <si>
    <t>72.41.03.99.04</t>
  </si>
  <si>
    <t>72.41.04.99.01</t>
  </si>
  <si>
    <t>72.41.04.99.02</t>
  </si>
  <si>
    <t>72.41.04.99.03</t>
  </si>
  <si>
    <t>72.41.04.99.04</t>
  </si>
  <si>
    <t>72.41.05.99.01</t>
  </si>
  <si>
    <t>72.41.05.99.02</t>
  </si>
  <si>
    <t>72.41.05.99.03</t>
  </si>
  <si>
    <t>72.41.05.99.04</t>
  </si>
  <si>
    <t>72.42.01.99.01</t>
  </si>
  <si>
    <t>72.42.01.99.02</t>
  </si>
  <si>
    <t>72.42.01.99.03</t>
  </si>
  <si>
    <t>72.42.01.99.04</t>
  </si>
  <si>
    <t>72.42.02.99.01</t>
  </si>
  <si>
    <t>72.42.02.99.02</t>
  </si>
  <si>
    <t>72.42.02.99.03</t>
  </si>
  <si>
    <t>72.42.02.99.04</t>
  </si>
  <si>
    <t>72.42.03.99.01</t>
  </si>
  <si>
    <t>72.42.03.99.02</t>
  </si>
  <si>
    <t>72.42.03.99.03</t>
  </si>
  <si>
    <t>72.42.03.99.04</t>
  </si>
  <si>
    <t>72.42.04.99.01</t>
  </si>
  <si>
    <t>72.42.04.99.02</t>
  </si>
  <si>
    <t>72.42.04.99.03</t>
  </si>
  <si>
    <t>72.42.04.99.04</t>
  </si>
  <si>
    <t>72.42.05.99.01</t>
  </si>
  <si>
    <t>72.42.05.99.02</t>
  </si>
  <si>
    <t>72.42.05.99.03</t>
  </si>
  <si>
    <t>72.42.05.99.04</t>
  </si>
  <si>
    <t>72.43.01.99.01</t>
  </si>
  <si>
    <t>72.43.01.99.02</t>
  </si>
  <si>
    <t>72.43.01.99.03</t>
  </si>
  <si>
    <t>72.43.01.99.04</t>
  </si>
  <si>
    <t>72.44.01.99.01</t>
  </si>
  <si>
    <t>72.44.01.99.02</t>
  </si>
  <si>
    <t>72.44.01.99.03</t>
  </si>
  <si>
    <t>72.44.01.99.04</t>
  </si>
  <si>
    <t>72.44.02.99.01</t>
  </si>
  <si>
    <t>72.44.02.99.02</t>
  </si>
  <si>
    <t>72.44.02.99.03</t>
  </si>
  <si>
    <t>72.44.02.99.04</t>
  </si>
  <si>
    <t>72.44.03.99.01</t>
  </si>
  <si>
    <t>72.44.03.99.02</t>
  </si>
  <si>
    <t>72.44.03.99.03</t>
  </si>
  <si>
    <t>72.44.03.99.04</t>
  </si>
  <si>
    <t>72.45.01.99.01</t>
  </si>
  <si>
    <t>72.45.01.99.02</t>
  </si>
  <si>
    <t>72.45.01.99.03</t>
  </si>
  <si>
    <t>72.45.01.99.04</t>
  </si>
  <si>
    <t>72.45.02.99.01</t>
  </si>
  <si>
    <t>72.45.02.99.02</t>
  </si>
  <si>
    <t>72.45.02.99.03</t>
  </si>
  <si>
    <t>72.45.02.99.04</t>
  </si>
  <si>
    <t>72.45.03.99.01</t>
  </si>
  <si>
    <t>72.45.03.99.02</t>
  </si>
  <si>
    <t>72.45.03.99.03</t>
  </si>
  <si>
    <t>72.45.03.99.04</t>
  </si>
  <si>
    <t>72.45.04.99.01</t>
  </si>
  <si>
    <t>72.45.04.99.02</t>
  </si>
  <si>
    <t>72.45.04.99.03</t>
  </si>
  <si>
    <t>72.45.04.99.04</t>
  </si>
  <si>
    <t>72.45.05.99.01</t>
  </si>
  <si>
    <t>72.45.05.99.02</t>
  </si>
  <si>
    <t>72.45.05.99.03</t>
  </si>
  <si>
    <t>72.45.05.99.04</t>
  </si>
  <si>
    <t>72.45.06.99.01</t>
  </si>
  <si>
    <t>72.45.06.99.02</t>
  </si>
  <si>
    <t>72.45.06.99.03</t>
  </si>
  <si>
    <t>72.45.06.99.04</t>
  </si>
  <si>
    <t>72.46.01.99.01</t>
  </si>
  <si>
    <t>72.46.01.99.02</t>
  </si>
  <si>
    <t>72.46.01.99.03</t>
  </si>
  <si>
    <t>72.46.01.99.04</t>
  </si>
  <si>
    <t>72.46.02.99.01</t>
  </si>
  <si>
    <t>72.46.02.99.02</t>
  </si>
  <si>
    <t>72.46.02.99.03</t>
  </si>
  <si>
    <t>72.46.02.99.04</t>
  </si>
  <si>
    <t>72.47.01.99.01</t>
  </si>
  <si>
    <t>72.47.01.99.02</t>
  </si>
  <si>
    <t>72.47.01.99.03</t>
  </si>
  <si>
    <t>72.47.01.99.04</t>
  </si>
  <si>
    <t>72.47.02.99.01</t>
  </si>
  <si>
    <t>72.47.02.99.02</t>
  </si>
  <si>
    <t>72.47.02.99.03</t>
  </si>
  <si>
    <t>72.47.02.99.04</t>
  </si>
  <si>
    <t>72.47.03.99.01</t>
  </si>
  <si>
    <t>72.47.03.99.02</t>
  </si>
  <si>
    <t>72.47.03.99.03</t>
  </si>
  <si>
    <t>72.47.03.99.04</t>
  </si>
  <si>
    <t>72.48.01.99.01</t>
  </si>
  <si>
    <t>72.48.01.99.02</t>
  </si>
  <si>
    <t>72.48.01.99.03</t>
  </si>
  <si>
    <t>72.48.01.99.04</t>
  </si>
  <si>
    <t>72.48.02.99.01</t>
  </si>
  <si>
    <t>72.48.02.99.02</t>
  </si>
  <si>
    <t>72.48.02.99.03</t>
  </si>
  <si>
    <t>72.48.02.99.04</t>
  </si>
  <si>
    <t>72.49.01.99.01</t>
  </si>
  <si>
    <t>72.49.01.99.02</t>
  </si>
  <si>
    <t>72.49.01.99.03</t>
  </si>
  <si>
    <t>72.49.01.99.04</t>
  </si>
  <si>
    <t>72.49.02.99.01</t>
  </si>
  <si>
    <t>72.49.02.99.02</t>
  </si>
  <si>
    <t>72.49.02.99.03</t>
  </si>
  <si>
    <t>72.49.02.99.04</t>
  </si>
  <si>
    <t>72.49.03.99.01</t>
  </si>
  <si>
    <t>72.49.03.99.02</t>
  </si>
  <si>
    <t>72.49.03.99.03</t>
  </si>
  <si>
    <t>72.49.03.99.04</t>
  </si>
  <si>
    <t>72.49.04.99.01</t>
  </si>
  <si>
    <t>72.49.04.99.02</t>
  </si>
  <si>
    <t>72.49.04.99.03</t>
  </si>
  <si>
    <t>72.49.04.99.04</t>
  </si>
  <si>
    <t>72.49.05.99.01</t>
  </si>
  <si>
    <t>72.49.05.99.02</t>
  </si>
  <si>
    <t>72.49.05.99.03</t>
  </si>
  <si>
    <t>72.49.05.99.04</t>
  </si>
  <si>
    <t>72.50.01.99.01</t>
  </si>
  <si>
    <t>72.50.01.99.02</t>
  </si>
  <si>
    <t>72.50.01.99.03</t>
  </si>
  <si>
    <t>72.50.01.99.04</t>
  </si>
  <si>
    <t>72.50.02.99.01</t>
  </si>
  <si>
    <t>72.50.02.99.02</t>
  </si>
  <si>
    <t>72.50.02.99.03</t>
  </si>
  <si>
    <t>72.50.02.99.04</t>
  </si>
  <si>
    <t>72.50.03.99.01</t>
  </si>
  <si>
    <t>72.50.03.99.02</t>
  </si>
  <si>
    <t>72.50.03.99.03</t>
  </si>
  <si>
    <t>72.50.03.99.04</t>
  </si>
  <si>
    <t>72.50.04.99.01</t>
  </si>
  <si>
    <t>72.50.04.99.02</t>
  </si>
  <si>
    <t>72.50.04.99.03</t>
  </si>
  <si>
    <t>72.50.04.99.04</t>
  </si>
  <si>
    <t>72.50.05.99.01</t>
  </si>
  <si>
    <t>72.50.05.99.02</t>
  </si>
  <si>
    <t>72.50.05.99.03</t>
  </si>
  <si>
    <t>72.50.05.99.04</t>
  </si>
  <si>
    <t>72.50.06.99.01</t>
  </si>
  <si>
    <t>72.50.06.99.02</t>
  </si>
  <si>
    <t>72.50.06.99.03</t>
  </si>
  <si>
    <t>72.50.06.99.04</t>
  </si>
  <si>
    <t>72.52.01.99.01</t>
  </si>
  <si>
    <t>72.52.01.99.02</t>
  </si>
  <si>
    <t>72.52.01.99.03</t>
  </si>
  <si>
    <t>72.52.01.99.04</t>
  </si>
  <si>
    <t>72.52.02.99.01</t>
  </si>
  <si>
    <t>72.52.02.99.02</t>
  </si>
  <si>
    <t>72.52.02.99.03</t>
  </si>
  <si>
    <t>72.52.02.99.04</t>
  </si>
  <si>
    <t>72.52.03.99.01</t>
  </si>
  <si>
    <t>72.52.03.99.02</t>
  </si>
  <si>
    <t>72.52.03.99.03</t>
  </si>
  <si>
    <t>72.52.03.99.04</t>
  </si>
  <si>
    <t>72.52.04.99.01</t>
  </si>
  <si>
    <t>72.52.04.99.02</t>
  </si>
  <si>
    <t>72.52.04.99.03</t>
  </si>
  <si>
    <t>72.52.04.99.04</t>
  </si>
  <si>
    <t>72.52.05.99.01</t>
  </si>
  <si>
    <t>72.52.05.99.02</t>
  </si>
  <si>
    <t>72.52.05.99.03</t>
  </si>
  <si>
    <t>72.52.05.99.04</t>
  </si>
  <si>
    <t>72.53.01.99.01</t>
  </si>
  <si>
    <t>72.53.01.99.02</t>
  </si>
  <si>
    <t>72.53.01.99.03</t>
  </si>
  <si>
    <t>72.53.01.99.04</t>
  </si>
  <si>
    <t>72.53.02.99.01</t>
  </si>
  <si>
    <t>72.53.02.99.02</t>
  </si>
  <si>
    <t>72.53.02.99.03</t>
  </si>
  <si>
    <t>72.53.02.99.04</t>
  </si>
  <si>
    <t>72.54.01.99.01</t>
  </si>
  <si>
    <t>72.54.01.99.02</t>
  </si>
  <si>
    <t>72.54.01.99.03</t>
  </si>
  <si>
    <t>72.54.01.99.04</t>
  </si>
  <si>
    <t>72.54.02.99.01</t>
  </si>
  <si>
    <t>72.54.02.99.02</t>
  </si>
  <si>
    <t>72.54.02.99.03</t>
  </si>
  <si>
    <t>72.54.02.99.04</t>
  </si>
  <si>
    <t>72.54.03.99.01</t>
  </si>
  <si>
    <t>72.54.03.99.02</t>
  </si>
  <si>
    <t>72.54.03.99.03</t>
  </si>
  <si>
    <t>72.54.03.99.04</t>
  </si>
  <si>
    <t>72.54.04.99.01</t>
  </si>
  <si>
    <t>72.54.04.99.02</t>
  </si>
  <si>
    <t>72.54.04.99.03</t>
  </si>
  <si>
    <t>72.54.04.99.04</t>
  </si>
  <si>
    <t>72.55.01.99.01</t>
  </si>
  <si>
    <t>72.55.01.99.02</t>
  </si>
  <si>
    <t>72.55.01.99.03</t>
  </si>
  <si>
    <t>72.55.01.99.04</t>
  </si>
  <si>
    <t>72.56.01.99.01</t>
  </si>
  <si>
    <t>72.56.01.99.02</t>
  </si>
  <si>
    <t>72.56.01.99.03</t>
  </si>
  <si>
    <t>72.56.01.99.04</t>
  </si>
  <si>
    <t>72.56.03.99.01</t>
  </si>
  <si>
    <t>72.56.03.99.02</t>
  </si>
  <si>
    <t>72.56.03.99.03</t>
  </si>
  <si>
    <t>72.56.03.99.04</t>
  </si>
  <si>
    <t>72.57.01.99.01</t>
  </si>
  <si>
    <t>72.57.01.99.02</t>
  </si>
  <si>
    <t>72.57.01.99.03</t>
  </si>
  <si>
    <t>72.57.01.99.04</t>
  </si>
  <si>
    <t>72.58.01.99.01</t>
  </si>
  <si>
    <t>72.58.01.99.02</t>
  </si>
  <si>
    <t>72.58.01.99.03</t>
  </si>
  <si>
    <t>72.58.01.99.04</t>
  </si>
  <si>
    <t>72.58.02.99.01</t>
  </si>
  <si>
    <t>72.58.02.99.02</t>
  </si>
  <si>
    <t>72.58.02.99.03</t>
  </si>
  <si>
    <t>72.58.02.99.04</t>
  </si>
  <si>
    <t>72.58.03.99.01</t>
  </si>
  <si>
    <t>72.58.03.99.02</t>
  </si>
  <si>
    <t>72.58.03.99.03</t>
  </si>
  <si>
    <t>72.58.03.99.04</t>
  </si>
  <si>
    <t>72.58.04.99.01</t>
  </si>
  <si>
    <t>72.58.04.99.02</t>
  </si>
  <si>
    <t>72.58.04.99.03</t>
  </si>
  <si>
    <t>72.58.04.99.04</t>
  </si>
  <si>
    <t>72.58.05.99.01</t>
  </si>
  <si>
    <t>72.58.05.99.02</t>
  </si>
  <si>
    <t>72.58.05.99.03</t>
  </si>
  <si>
    <t>72.58.05.99.04</t>
  </si>
  <si>
    <t>72.59.01.99.01</t>
  </si>
  <si>
    <t>72.59.01.99.02</t>
  </si>
  <si>
    <t>72.59.01.99.03</t>
  </si>
  <si>
    <t>72.59.01.99.04</t>
  </si>
  <si>
    <t>72.59.02.99.01</t>
  </si>
  <si>
    <t>72.59.02.99.02</t>
  </si>
  <si>
    <t>72.59.02.99.03</t>
  </si>
  <si>
    <t>72.59.02.99.04</t>
  </si>
  <si>
    <t>72.61.01.99.01</t>
  </si>
  <si>
    <t>72.61.01.99.02</t>
  </si>
  <si>
    <t>72.61.01.99.03</t>
  </si>
  <si>
    <t>72.61.01.99.04</t>
  </si>
  <si>
    <t>72.63.01.99.01</t>
  </si>
  <si>
    <t>72.63.01.99.02</t>
  </si>
  <si>
    <t>72.63.01.99.03</t>
  </si>
  <si>
    <t>72.63.01.99.04</t>
  </si>
  <si>
    <t>72.72.01.99.01</t>
  </si>
  <si>
    <t>72.72.01.99.02</t>
  </si>
  <si>
    <t>72.72.01.99.03</t>
  </si>
  <si>
    <t>72.72.01.99.04</t>
  </si>
  <si>
    <t>72.73.01.99.01</t>
  </si>
  <si>
    <t>72.73.01.99.02</t>
  </si>
  <si>
    <t>72.73.01.99.03</t>
  </si>
  <si>
    <t>72.73.01.99.04</t>
  </si>
  <si>
    <t>72.74.01.99.01</t>
  </si>
  <si>
    <t>72.74.01.99.02</t>
  </si>
  <si>
    <t>72.74.01.99.03</t>
  </si>
  <si>
    <t>72.74.01.99.04</t>
  </si>
  <si>
    <t>TABELA DE PREÇOS UNITÁRIOS DESONERADOS</t>
  </si>
  <si>
    <t xml:space="preserve">                              Data de Referência: 31/03/2022</t>
  </si>
  <si>
    <t>CORTE 1ª E 2ª CAT.
M³</t>
  </si>
  <si>
    <t>LIMPEZA
m²</t>
  </si>
  <si>
    <t>CORTE 2ª CAT. C/ Riper
m³</t>
  </si>
  <si>
    <t>ATERRO
m³</t>
  </si>
  <si>
    <t>ATERRO empolado 1,25
m³</t>
  </si>
  <si>
    <t>BOTA FORA MATERIAL DE LIMPEZA
m³</t>
  </si>
  <si>
    <t>BOTA FORA MATERIAL DE DEMOLIÇÃO
m³</t>
  </si>
  <si>
    <t>BOTA FORA
m³</t>
  </si>
  <si>
    <t>EMPRESTIMO
m³</t>
  </si>
  <si>
    <t>MEMÓRIA DE CÁLCULO - MATERIAL DE LIMPEZA [ÁREA x ESP (0,25)]</t>
  </si>
  <si>
    <t>ÁREA DE LIMPEZA</t>
  </si>
  <si>
    <t>Seccionada (2,00 X 4,00)</t>
  </si>
  <si>
    <t>PEM (Seta Indicativa) Comp=5,0m</t>
  </si>
  <si>
    <t>Legenda PARE</t>
  </si>
  <si>
    <t>Travessia de Pedestres</t>
  </si>
  <si>
    <r>
      <t xml:space="preserve">BASES DE PREÇO UTILIZADAS
</t>
    </r>
    <r>
      <rPr>
        <sz val="10"/>
        <rFont val="Arial"/>
        <family val="2"/>
      </rPr>
      <t>Preços COM DESONERAÇÃO</t>
    </r>
  </si>
  <si>
    <t>GOVERNO DO ESTADO DE SÃO PAULO</t>
  </si>
  <si>
    <t xml:space="preserve">     MUNICÍPIO:  </t>
  </si>
  <si>
    <t xml:space="preserve">     DATA BASE:</t>
  </si>
  <si>
    <t>SECRETARIA DE DESENVOLVIMENTO REGIONAL                               SUBSECRETARIA DE CONVÊNIOS COM MUNICÍPIOS E ENTIDADES                        NÃO GOVERNAMENTAIS</t>
  </si>
  <si>
    <t>PRAZO PROPOSTO</t>
  </si>
  <si>
    <t>INÍCIO: 30 dias da data da assinatura do convênio.</t>
  </si>
  <si>
    <r>
      <t xml:space="preserve">FINAL: </t>
    </r>
    <r>
      <rPr>
        <sz val="8"/>
        <color rgb="FFFF0000"/>
        <rFont val="Arial"/>
        <family val="2"/>
      </rPr>
      <t>720 dias</t>
    </r>
    <r>
      <rPr>
        <sz val="8"/>
        <color rgb="FF0070C0"/>
        <rFont val="Arial"/>
        <family val="2"/>
      </rPr>
      <t xml:space="preserve"> a partir da data da assinatura do convênio</t>
    </r>
  </si>
  <si>
    <t>1ª ETAPA</t>
  </si>
  <si>
    <t>2ª ETAPA</t>
  </si>
  <si>
    <t>PERÍODO:</t>
  </si>
  <si>
    <t xml:space="preserve">Prazo de liberação: em 30 dias após a expedição de ordem de serviço            </t>
  </si>
  <si>
    <t xml:space="preserve">PRAZO DE EXECUÇÃO:                </t>
  </si>
  <si>
    <t>Prazo de liberação: em 30 dias após a conclusão da etapa</t>
  </si>
  <si>
    <t>RECURSOS PRÓPRIOS</t>
  </si>
  <si>
    <t>Reaproveitamento 4x</t>
  </si>
  <si>
    <t>Forma (C/Reaproveitamento 4x)</t>
  </si>
  <si>
    <t>Cordeirópolis - SP</t>
  </si>
  <si>
    <t>ABC</t>
  </si>
  <si>
    <t>Lastro Brita 1/2</t>
  </si>
  <si>
    <t>Lastro Brita Bica Corrida</t>
  </si>
  <si>
    <t>Lastro Concreto fck=10MPa</t>
  </si>
  <si>
    <t>Lastro Brita 1E2</t>
  </si>
  <si>
    <t>Lastro Bica Corrida</t>
  </si>
  <si>
    <t>Modelo: Galeria Simples 2,00x2,00 DERSP - 134kg/m</t>
  </si>
  <si>
    <t>3.1.1</t>
  </si>
  <si>
    <t>3.1.8</t>
  </si>
  <si>
    <t>5.1.1</t>
  </si>
  <si>
    <t>5.1.3</t>
  </si>
  <si>
    <t>DERSP Mar/22</t>
  </si>
  <si>
    <t>ART: 28027230220742343</t>
  </si>
  <si>
    <t>Terraplenagem para Drenagem</t>
  </si>
  <si>
    <t>Obs.: Nos cálculos de volumes, foram considerados espessuras de pavimente de 0,40m e 0,15 de limpeza</t>
  </si>
  <si>
    <r>
      <t xml:space="preserve">Espessura da Camada de Limpeza = </t>
    </r>
    <r>
      <rPr>
        <b/>
        <sz val="11"/>
        <rFont val="Arial"/>
        <family val="2"/>
      </rPr>
      <t>0,15m</t>
    </r>
  </si>
  <si>
    <t>TOTAL (C/BDI 25%)</t>
  </si>
  <si>
    <t>DMT USINA</t>
  </si>
  <si>
    <t>4.2.</t>
  </si>
  <si>
    <t>4.1.</t>
  </si>
  <si>
    <t>4.3.</t>
  </si>
  <si>
    <t>DMT - BF = 6,40</t>
  </si>
  <si>
    <t>m³xkm</t>
  </si>
  <si>
    <t>3.3.</t>
  </si>
  <si>
    <t>Rachão</t>
  </si>
  <si>
    <t>Lastro Rachão</t>
  </si>
  <si>
    <t>3.2.</t>
  </si>
  <si>
    <t>Escavação em Solo Mole</t>
  </si>
  <si>
    <t>54.02.030</t>
  </si>
  <si>
    <t>Revestimento primário com pedra britada, compactação mínima de 95% do PN - 4 cm</t>
  </si>
  <si>
    <t>Versão 186</t>
  </si>
  <si>
    <t>Data Base: ABRIL/22</t>
  </si>
  <si>
    <r>
      <t xml:space="preserve">Revisão: </t>
    </r>
    <r>
      <rPr>
        <b/>
        <sz val="10"/>
        <rFont val="Tahoma"/>
        <family val="2"/>
      </rPr>
      <t>R08</t>
    </r>
  </si>
  <si>
    <t>REVESTIM PRIMÁRIO
(esp.)</t>
  </si>
  <si>
    <r>
      <rPr>
        <b/>
        <i/>
        <sz val="8"/>
        <rFont val="Arial"/>
        <family val="2"/>
      </rPr>
      <t>Referência</t>
    </r>
  </si>
  <si>
    <r>
      <rPr>
        <b/>
        <i/>
        <sz val="8"/>
        <rFont val="Arial"/>
        <family val="2"/>
      </rPr>
      <t>Descrição</t>
    </r>
  </si>
  <si>
    <r>
      <rPr>
        <b/>
        <i/>
        <sz val="8"/>
        <rFont val="Arial"/>
        <family val="2"/>
      </rPr>
      <t>Un</t>
    </r>
  </si>
  <si>
    <r>
      <rPr>
        <b/>
        <i/>
        <sz val="8"/>
        <rFont val="Arial"/>
        <family val="2"/>
      </rPr>
      <t>Material</t>
    </r>
  </si>
  <si>
    <r>
      <rPr>
        <b/>
        <i/>
        <sz val="8"/>
        <rFont val="Arial"/>
        <family val="2"/>
      </rPr>
      <t>Mão de Obra</t>
    </r>
  </si>
  <si>
    <r>
      <rPr>
        <b/>
        <i/>
        <sz val="8"/>
        <rFont val="Arial"/>
        <family val="2"/>
      </rPr>
      <t>Custo Total</t>
    </r>
  </si>
  <si>
    <r>
      <rPr>
        <sz val="8.5"/>
        <rFont val="Calibri"/>
        <family val="2"/>
      </rPr>
      <t>SERVICO TECNICO ESPECIALIZADO</t>
    </r>
  </si>
  <si>
    <r>
      <rPr>
        <sz val="8.5"/>
        <rFont val="Calibri"/>
        <family val="2"/>
      </rPr>
      <t>01.02</t>
    </r>
  </si>
  <si>
    <r>
      <rPr>
        <sz val="8.5"/>
        <rFont val="Calibri"/>
        <family val="2"/>
      </rPr>
      <t>Parecer técnico</t>
    </r>
  </si>
  <si>
    <r>
      <rPr>
        <sz val="8.5"/>
        <rFont val="Calibri"/>
        <family val="2"/>
      </rPr>
      <t>01.02.071</t>
    </r>
  </si>
  <si>
    <r>
      <rPr>
        <sz val="8.5"/>
        <rFont val="Calibri"/>
        <family val="2"/>
      </rPr>
      <t xml:space="preserve">Parecer técnico de fundações, contenções e recomendações gerais, para
</t>
    </r>
    <r>
      <rPr>
        <sz val="8.5"/>
        <rFont val="Calibri"/>
        <family val="2"/>
      </rPr>
      <t>empreendimentos com área construída até 1.000 m²</t>
    </r>
  </si>
  <si>
    <r>
      <rPr>
        <sz val="8.5"/>
        <rFont val="Calibri"/>
        <family val="2"/>
      </rPr>
      <t>UN</t>
    </r>
  </si>
  <si>
    <r>
      <rPr>
        <sz val="8.5"/>
        <rFont val="Calibri"/>
        <family val="2"/>
      </rPr>
      <t>01.02.081</t>
    </r>
  </si>
  <si>
    <r>
      <rPr>
        <sz val="8.5"/>
        <rFont val="Calibri"/>
        <family val="2"/>
      </rPr>
      <t xml:space="preserve">Parecer técnico de fundações, contenções e recomendações gerais, para
</t>
    </r>
    <r>
      <rPr>
        <sz val="8.5"/>
        <rFont val="Calibri"/>
        <family val="2"/>
      </rPr>
      <t>empreendimentos com área construída de 1.001 a 2.000 m²</t>
    </r>
  </si>
  <si>
    <r>
      <rPr>
        <sz val="8.5"/>
        <rFont val="Calibri"/>
        <family val="2"/>
      </rPr>
      <t>01.02.091</t>
    </r>
  </si>
  <si>
    <r>
      <rPr>
        <sz val="8.5"/>
        <rFont val="Calibri"/>
        <family val="2"/>
      </rPr>
      <t xml:space="preserve">Parecer técnico de fundações, contenções e recomendações gerais, para
</t>
    </r>
    <r>
      <rPr>
        <sz val="8.5"/>
        <rFont val="Calibri"/>
        <family val="2"/>
      </rPr>
      <t>empreendimentos com área construída de 2.001 a 5.000 m²</t>
    </r>
  </si>
  <si>
    <r>
      <rPr>
        <sz val="8.5"/>
        <rFont val="Calibri"/>
        <family val="2"/>
      </rPr>
      <t>01.02.101</t>
    </r>
  </si>
  <si>
    <r>
      <rPr>
        <sz val="8.5"/>
        <rFont val="Calibri"/>
        <family val="2"/>
      </rPr>
      <t xml:space="preserve">Parecer técnico de fundações, contenções e recomendações gerais, para
</t>
    </r>
    <r>
      <rPr>
        <sz val="8.5"/>
        <rFont val="Calibri"/>
        <family val="2"/>
      </rPr>
      <t>empreendimentos com área construída de 5.001 a 10.000 m²</t>
    </r>
  </si>
  <si>
    <r>
      <rPr>
        <sz val="8.5"/>
        <rFont val="Calibri"/>
        <family val="2"/>
      </rPr>
      <t>01.02.111</t>
    </r>
  </si>
  <si>
    <r>
      <rPr>
        <sz val="8.5"/>
        <rFont val="Calibri"/>
        <family val="2"/>
      </rPr>
      <t xml:space="preserve">Parecer técnico de fundações, contenções e recomendações gerais, para
</t>
    </r>
    <r>
      <rPr>
        <sz val="8.5"/>
        <rFont val="Calibri"/>
        <family val="2"/>
      </rPr>
      <t>empreendimentos com área construída acima de 10.000 m²</t>
    </r>
  </si>
  <si>
    <r>
      <rPr>
        <sz val="8.5"/>
        <rFont val="Calibri"/>
        <family val="2"/>
      </rPr>
      <t>01.06</t>
    </r>
  </si>
  <si>
    <r>
      <rPr>
        <sz val="8.5"/>
        <rFont val="Calibri"/>
        <family val="2"/>
      </rPr>
      <t>Projeto de instalações elétricas</t>
    </r>
  </si>
  <si>
    <r>
      <rPr>
        <sz val="8.5"/>
        <rFont val="Calibri"/>
        <family val="2"/>
      </rPr>
      <t>01.06.021</t>
    </r>
  </si>
  <si>
    <r>
      <rPr>
        <sz val="8.5"/>
        <rFont val="Calibri"/>
        <family val="2"/>
      </rPr>
      <t>Elaboração de projeto de adequação de entrada de energia elétrica junto a concessionária, com medição em baixa tensão e demanda até 75 kVA</t>
    </r>
  </si>
  <si>
    <r>
      <rPr>
        <sz val="8.5"/>
        <rFont val="Calibri"/>
        <family val="2"/>
      </rPr>
      <t>01.06.031</t>
    </r>
  </si>
  <si>
    <r>
      <rPr>
        <sz val="8.5"/>
        <rFont val="Calibri"/>
        <family val="2"/>
      </rPr>
      <t xml:space="preserve">Elaboração de projeto de adequação de entrada de energia elétrica junto a concessionária, com medição em média tensão, subestação simplificada e
</t>
    </r>
    <r>
      <rPr>
        <sz val="8.5"/>
        <rFont val="Calibri"/>
        <family val="2"/>
      </rPr>
      <t>demanda de 75 kVA a 300 kVA</t>
    </r>
  </si>
  <si>
    <r>
      <rPr>
        <sz val="8.5"/>
        <rFont val="Calibri"/>
        <family val="2"/>
      </rPr>
      <t>01.06.032</t>
    </r>
  </si>
  <si>
    <r>
      <rPr>
        <sz val="8.5"/>
        <rFont val="Calibri"/>
        <family val="2"/>
      </rPr>
      <t xml:space="preserve">Elaboração de projeto de adequação de entrada de energia elétrica junto
</t>
    </r>
    <r>
      <rPr>
        <sz val="8.5"/>
        <rFont val="Calibri"/>
        <family val="2"/>
      </rPr>
      <t>a concessionária, com medição em média tensão e demanda de 75 kVA a 300 kVA</t>
    </r>
  </si>
  <si>
    <r>
      <rPr>
        <sz val="8.5"/>
        <rFont val="Calibri"/>
        <family val="2"/>
      </rPr>
      <t>01.06.041</t>
    </r>
  </si>
  <si>
    <r>
      <rPr>
        <sz val="8.5"/>
        <rFont val="Calibri"/>
        <family val="2"/>
      </rPr>
      <t xml:space="preserve">Elaboração de projeto de adequação de entrada de energia elétrica junto a concessionária, com medição em média tensão e demanda acima de 300 kVA
</t>
    </r>
    <r>
      <rPr>
        <sz val="8.5"/>
        <rFont val="Calibri"/>
        <family val="2"/>
      </rPr>
      <t>a 2 MVA</t>
    </r>
  </si>
  <si>
    <r>
      <rPr>
        <sz val="8.5"/>
        <rFont val="Calibri"/>
        <family val="2"/>
      </rPr>
      <t>01.17</t>
    </r>
  </si>
  <si>
    <r>
      <rPr>
        <sz val="8.5"/>
        <rFont val="Calibri"/>
        <family val="2"/>
      </rPr>
      <t>Projeto executivo</t>
    </r>
  </si>
  <si>
    <r>
      <rPr>
        <sz val="8.5"/>
        <rFont val="Calibri"/>
        <family val="2"/>
      </rPr>
      <t>01.17.031</t>
    </r>
  </si>
  <si>
    <r>
      <rPr>
        <sz val="8.5"/>
        <rFont val="Calibri"/>
        <family val="2"/>
      </rPr>
      <t>Projeto executivo de arquitetura em formato A1</t>
    </r>
  </si>
  <si>
    <r>
      <rPr>
        <sz val="8.5"/>
        <rFont val="Calibri"/>
        <family val="2"/>
      </rPr>
      <t>01.17.041</t>
    </r>
  </si>
  <si>
    <r>
      <rPr>
        <sz val="8.5"/>
        <rFont val="Calibri"/>
        <family val="2"/>
      </rPr>
      <t>Projeto executivo de arquitetura em formato A0</t>
    </r>
  </si>
  <si>
    <r>
      <rPr>
        <sz val="8.5"/>
        <rFont val="Calibri"/>
        <family val="2"/>
      </rPr>
      <t>01.17.051</t>
    </r>
  </si>
  <si>
    <r>
      <rPr>
        <sz val="8.5"/>
        <rFont val="Calibri"/>
        <family val="2"/>
      </rPr>
      <t>Projeto executivo de estrutura em formato A1</t>
    </r>
  </si>
  <si>
    <r>
      <rPr>
        <sz val="8.5"/>
        <rFont val="Calibri"/>
        <family val="2"/>
      </rPr>
      <t>01.17.061</t>
    </r>
  </si>
  <si>
    <r>
      <rPr>
        <sz val="8.5"/>
        <rFont val="Calibri"/>
        <family val="2"/>
      </rPr>
      <t>Projeto executivo de estrutura em formato A0</t>
    </r>
  </si>
  <si>
    <r>
      <rPr>
        <sz val="8.5"/>
        <rFont val="Calibri"/>
        <family val="2"/>
      </rPr>
      <t>01.17.071</t>
    </r>
  </si>
  <si>
    <r>
      <rPr>
        <sz val="8.5"/>
        <rFont val="Calibri"/>
        <family val="2"/>
      </rPr>
      <t>Projeto executivo de instalações hidráulicas em formato A1</t>
    </r>
  </si>
  <si>
    <r>
      <rPr>
        <sz val="8.5"/>
        <rFont val="Calibri"/>
        <family val="2"/>
      </rPr>
      <t>01.17.081</t>
    </r>
  </si>
  <si>
    <r>
      <rPr>
        <sz val="8.5"/>
        <rFont val="Calibri"/>
        <family val="2"/>
      </rPr>
      <t>Projeto executivo de instalações hidráulicas em formato A0</t>
    </r>
  </si>
  <si>
    <r>
      <rPr>
        <sz val="8.5"/>
        <rFont val="Calibri"/>
        <family val="2"/>
      </rPr>
      <t>01.17.111</t>
    </r>
  </si>
  <si>
    <r>
      <rPr>
        <sz val="8.5"/>
        <rFont val="Calibri"/>
        <family val="2"/>
      </rPr>
      <t>Projeto executivo de instalações elétricas em formato A1</t>
    </r>
  </si>
  <si>
    <r>
      <rPr>
        <sz val="8.5"/>
        <rFont val="Calibri"/>
        <family val="2"/>
      </rPr>
      <t>01.17.121</t>
    </r>
  </si>
  <si>
    <r>
      <rPr>
        <sz val="8.5"/>
        <rFont val="Calibri"/>
        <family val="2"/>
      </rPr>
      <t>Projeto executivo de instalações elétricas em formato A0</t>
    </r>
  </si>
  <si>
    <r>
      <rPr>
        <sz val="8.5"/>
        <rFont val="Calibri"/>
        <family val="2"/>
      </rPr>
      <t>01.17.151</t>
    </r>
  </si>
  <si>
    <r>
      <rPr>
        <sz val="8.5"/>
        <rFont val="Calibri"/>
        <family val="2"/>
      </rPr>
      <t>Projeto executivo de climatização em formato A1</t>
    </r>
  </si>
  <si>
    <r>
      <rPr>
        <sz val="8.5"/>
        <rFont val="Calibri"/>
        <family val="2"/>
      </rPr>
      <t>01.17.161</t>
    </r>
  </si>
  <si>
    <r>
      <rPr>
        <sz val="8.5"/>
        <rFont val="Calibri"/>
        <family val="2"/>
      </rPr>
      <t>Projeto executivo de climatização em formato A0</t>
    </r>
  </si>
  <si>
    <r>
      <rPr>
        <sz val="8.5"/>
        <rFont val="Calibri"/>
        <family val="2"/>
      </rPr>
      <t>01.17.171</t>
    </r>
  </si>
  <si>
    <r>
      <rPr>
        <sz val="8.5"/>
        <rFont val="Calibri"/>
        <family val="2"/>
      </rPr>
      <t>Projeto executivo de chuveiros automáticos em formato A1</t>
    </r>
  </si>
  <si>
    <r>
      <rPr>
        <sz val="8.5"/>
        <rFont val="Calibri"/>
        <family val="2"/>
      </rPr>
      <t>01.17.181</t>
    </r>
  </si>
  <si>
    <r>
      <rPr>
        <sz val="8.5"/>
        <rFont val="Calibri"/>
        <family val="2"/>
      </rPr>
      <t>Projeto executivo de chuveiros automáticos em formato A0</t>
    </r>
  </si>
  <si>
    <r>
      <rPr>
        <sz val="8.5"/>
        <rFont val="Calibri"/>
        <family val="2"/>
      </rPr>
      <t>01.20</t>
    </r>
  </si>
  <si>
    <r>
      <rPr>
        <sz val="8.5"/>
        <rFont val="Calibri"/>
        <family val="2"/>
      </rPr>
      <t>Levantamento topográfico e geofísico</t>
    </r>
  </si>
  <si>
    <r>
      <rPr>
        <sz val="8.5"/>
        <rFont val="Calibri"/>
        <family val="2"/>
      </rPr>
      <t>01.20.010</t>
    </r>
  </si>
  <si>
    <r>
      <rPr>
        <sz val="8.5"/>
        <rFont val="Calibri"/>
        <family val="2"/>
      </rPr>
      <t xml:space="preserve">Taxa de mobilização e desmobilização de equipamentos para execução de
</t>
    </r>
    <r>
      <rPr>
        <sz val="8.5"/>
        <rFont val="Calibri"/>
        <family val="2"/>
      </rPr>
      <t>levantamento topográfico</t>
    </r>
  </si>
  <si>
    <r>
      <rPr>
        <sz val="8.5"/>
        <rFont val="Calibri"/>
        <family val="2"/>
      </rPr>
      <t>TX</t>
    </r>
  </si>
  <si>
    <r>
      <rPr>
        <sz val="8.5"/>
        <rFont val="Calibri"/>
        <family val="2"/>
      </rPr>
      <t>01.20.280</t>
    </r>
  </si>
  <si>
    <r>
      <rPr>
        <sz val="8.5"/>
        <rFont val="Calibri"/>
        <family val="2"/>
      </rPr>
      <t>M2</t>
    </r>
  </si>
  <si>
    <r>
      <rPr>
        <sz val="8.5"/>
        <rFont val="Calibri"/>
        <family val="2"/>
      </rPr>
      <t>01.20.691</t>
    </r>
  </si>
  <si>
    <r>
      <rPr>
        <sz val="8.5"/>
        <rFont val="Calibri"/>
        <family val="2"/>
      </rPr>
      <t xml:space="preserve">Levantamento planimétrico cadastral com áreas ocupadas predominantemente por comunidades ‐ área até 20.000 m² (mínimo de 3.500
</t>
    </r>
    <r>
      <rPr>
        <sz val="8.5"/>
        <rFont val="Calibri"/>
        <family val="2"/>
      </rPr>
      <t>m²)</t>
    </r>
  </si>
  <si>
    <r>
      <rPr>
        <sz val="8.5"/>
        <rFont val="Calibri"/>
        <family val="2"/>
      </rPr>
      <t>01.20.701</t>
    </r>
  </si>
  <si>
    <r>
      <rPr>
        <sz val="8.5"/>
        <rFont val="Calibri"/>
        <family val="2"/>
      </rPr>
      <t xml:space="preserve">Levantamento planimétrico cadastral com áreas ocupadas predominantemente por comunidades ‐ área acima de 20.000 m² até 200.000
</t>
    </r>
    <r>
      <rPr>
        <sz val="8.5"/>
        <rFont val="Calibri"/>
        <family val="2"/>
      </rPr>
      <t>m²</t>
    </r>
  </si>
  <si>
    <r>
      <rPr>
        <sz val="8.5"/>
        <rFont val="Calibri"/>
        <family val="2"/>
      </rPr>
      <t>01.20.711</t>
    </r>
  </si>
  <si>
    <r>
      <rPr>
        <sz val="8.5"/>
        <rFont val="Calibri"/>
        <family val="2"/>
      </rPr>
      <t xml:space="preserve">Levantamento planimétrico cadastral com áreas ocupadas
</t>
    </r>
    <r>
      <rPr>
        <sz val="8.5"/>
        <rFont val="Calibri"/>
        <family val="2"/>
      </rPr>
      <t>predominantemente por comunidades ‐ área acima de 200.000 m²</t>
    </r>
  </si>
  <si>
    <r>
      <rPr>
        <sz val="8.5"/>
        <rFont val="Calibri"/>
        <family val="2"/>
      </rPr>
      <t>01.20.721</t>
    </r>
  </si>
  <si>
    <r>
      <rPr>
        <sz val="8.5"/>
        <rFont val="Calibri"/>
        <family val="2"/>
      </rPr>
      <t xml:space="preserve">Levantamento planimétrico cadastral com áreas até 50% de ocupação ‐ área
</t>
    </r>
    <r>
      <rPr>
        <sz val="8.5"/>
        <rFont val="Calibri"/>
        <family val="2"/>
      </rPr>
      <t>até 20.000 m² (mínimo de 3.500 m²)</t>
    </r>
  </si>
  <si>
    <r>
      <rPr>
        <sz val="8.5"/>
        <rFont val="Calibri"/>
        <family val="2"/>
      </rPr>
      <t>01.20.731</t>
    </r>
  </si>
  <si>
    <r>
      <rPr>
        <sz val="8.5"/>
        <rFont val="Calibri"/>
        <family val="2"/>
      </rPr>
      <t xml:space="preserve">Levantamento planimétrico cadastral com áreas até 50% de ocupação ‐ área
</t>
    </r>
    <r>
      <rPr>
        <sz val="8.5"/>
        <rFont val="Calibri"/>
        <family val="2"/>
      </rPr>
      <t>acima de 20.000 m² até 200.000 m²</t>
    </r>
  </si>
  <si>
    <r>
      <rPr>
        <sz val="8.5"/>
        <rFont val="Calibri"/>
        <family val="2"/>
      </rPr>
      <t>01.20.741</t>
    </r>
  </si>
  <si>
    <r>
      <rPr>
        <sz val="8.5"/>
        <rFont val="Calibri"/>
        <family val="2"/>
      </rPr>
      <t xml:space="preserve">Levantamento planimétrico cadastral com áreas até 50% de ocupação ‐ área
</t>
    </r>
    <r>
      <rPr>
        <sz val="8.5"/>
        <rFont val="Calibri"/>
        <family val="2"/>
      </rPr>
      <t>acima de 200.000 m²</t>
    </r>
  </si>
  <si>
    <r>
      <rPr>
        <sz val="8.5"/>
        <rFont val="Calibri"/>
        <family val="2"/>
      </rPr>
      <t>01.20.751</t>
    </r>
  </si>
  <si>
    <r>
      <rPr>
        <sz val="8.5"/>
        <rFont val="Calibri"/>
        <family val="2"/>
      </rPr>
      <t xml:space="preserve">Levantamento planimétrico cadastral com áreas acima de 50% de ocupação ‐
</t>
    </r>
    <r>
      <rPr>
        <sz val="8.5"/>
        <rFont val="Calibri"/>
        <family val="2"/>
      </rPr>
      <t>área até 20.000 m² (mínimo de 4.000 m²)</t>
    </r>
  </si>
  <si>
    <r>
      <rPr>
        <sz val="8.5"/>
        <rFont val="Calibri"/>
        <family val="2"/>
      </rPr>
      <t>01.20.761</t>
    </r>
  </si>
  <si>
    <r>
      <rPr>
        <sz val="8.5"/>
        <rFont val="Calibri"/>
        <family val="2"/>
      </rPr>
      <t xml:space="preserve">Levantamento planimétrico cadastral com áreas acima de 50% de ocupação ‐
</t>
    </r>
    <r>
      <rPr>
        <sz val="8.5"/>
        <rFont val="Calibri"/>
        <family val="2"/>
      </rPr>
      <t>área acima de 20.000 m² até 200.000 m²</t>
    </r>
  </si>
  <si>
    <r>
      <rPr>
        <sz val="8.5"/>
        <rFont val="Calibri"/>
        <family val="2"/>
      </rPr>
      <t>01.20.771</t>
    </r>
  </si>
  <si>
    <r>
      <rPr>
        <sz val="8.5"/>
        <rFont val="Calibri"/>
        <family val="2"/>
      </rPr>
      <t xml:space="preserve">Levantamento planimétrico cadastral com áreas acima de 50% de ocupação ‐
</t>
    </r>
    <r>
      <rPr>
        <sz val="8.5"/>
        <rFont val="Calibri"/>
        <family val="2"/>
      </rPr>
      <t>área acima de 200.000 m²</t>
    </r>
  </si>
  <si>
    <r>
      <rPr>
        <sz val="8.5"/>
        <rFont val="Calibri"/>
        <family val="2"/>
      </rPr>
      <t>01.20.781</t>
    </r>
  </si>
  <si>
    <r>
      <rPr>
        <sz val="8.5"/>
        <rFont val="Calibri"/>
        <family val="2"/>
      </rPr>
      <t xml:space="preserve">Levantamento planialtimétrico cadastral com áreas ocupadas predominantemente por comunidades ‐ área até 20.000 m² (mínimo de 3.500
</t>
    </r>
    <r>
      <rPr>
        <sz val="8.5"/>
        <rFont val="Calibri"/>
        <family val="2"/>
      </rPr>
      <t>m²)</t>
    </r>
  </si>
  <si>
    <r>
      <rPr>
        <sz val="8.5"/>
        <rFont val="Calibri"/>
        <family val="2"/>
      </rPr>
      <t>01.20.791</t>
    </r>
  </si>
  <si>
    <r>
      <rPr>
        <sz val="8.5"/>
        <rFont val="Calibri"/>
        <family val="2"/>
      </rPr>
      <t xml:space="preserve">Levantamento planialtimétrico cadastral com áreas ocupadas
</t>
    </r>
    <r>
      <rPr>
        <sz val="8.5"/>
        <rFont val="Calibri"/>
        <family val="2"/>
      </rPr>
      <t>predominantemente por comunidades ‐ área acima de 20.000 m² até 200.000 m²</t>
    </r>
  </si>
  <si>
    <r>
      <rPr>
        <sz val="8.5"/>
        <rFont val="Calibri"/>
        <family val="2"/>
      </rPr>
      <t>01.20.801</t>
    </r>
  </si>
  <si>
    <r>
      <rPr>
        <sz val="8.5"/>
        <rFont val="Calibri"/>
        <family val="2"/>
      </rPr>
      <t xml:space="preserve">Levantamento planialtimétrico cadastral com áreas ocupadas
</t>
    </r>
    <r>
      <rPr>
        <sz val="8.5"/>
        <rFont val="Calibri"/>
        <family val="2"/>
      </rPr>
      <t>predominantemente por comunidades ‐ área acima de 200.000 m²</t>
    </r>
  </si>
  <si>
    <r>
      <rPr>
        <sz val="8.5"/>
        <rFont val="Calibri"/>
        <family val="2"/>
      </rPr>
      <t>01.20.811</t>
    </r>
  </si>
  <si>
    <r>
      <rPr>
        <sz val="8.5"/>
        <rFont val="Calibri"/>
        <family val="2"/>
      </rPr>
      <t xml:space="preserve">Levantamento planialtimétrico cadastral com áreas até 50% de ocupação ‐
</t>
    </r>
    <r>
      <rPr>
        <sz val="8.5"/>
        <rFont val="Calibri"/>
        <family val="2"/>
      </rPr>
      <t>área até 20.000 m² (mínimo de 4.000 m²)</t>
    </r>
  </si>
  <si>
    <r>
      <rPr>
        <sz val="8.5"/>
        <rFont val="Calibri"/>
        <family val="2"/>
      </rPr>
      <t>01.20.821</t>
    </r>
  </si>
  <si>
    <r>
      <rPr>
        <sz val="8.5"/>
        <rFont val="Calibri"/>
        <family val="2"/>
      </rPr>
      <t xml:space="preserve">Levantamento planialtimétrico cadastral com áreas até 50% de ocupação ‐
</t>
    </r>
    <r>
      <rPr>
        <sz val="8.5"/>
        <rFont val="Calibri"/>
        <family val="2"/>
      </rPr>
      <t>área acima de 20.000 m² até 200.000 m²</t>
    </r>
  </si>
  <si>
    <r>
      <rPr>
        <sz val="8.5"/>
        <rFont val="Calibri"/>
        <family val="2"/>
      </rPr>
      <t>01.20.831</t>
    </r>
  </si>
  <si>
    <r>
      <rPr>
        <sz val="8.5"/>
        <rFont val="Calibri"/>
        <family val="2"/>
      </rPr>
      <t xml:space="preserve">Levantamento planialtimétrico cadastral com áreas até 50% de ocupação ‐
</t>
    </r>
    <r>
      <rPr>
        <sz val="8.5"/>
        <rFont val="Calibri"/>
        <family val="2"/>
      </rPr>
      <t>área acima de 200.000 m²</t>
    </r>
  </si>
  <si>
    <r>
      <rPr>
        <sz val="8.5"/>
        <rFont val="Calibri"/>
        <family val="2"/>
      </rPr>
      <t>01.20.841</t>
    </r>
  </si>
  <si>
    <r>
      <rPr>
        <sz val="8.5"/>
        <rFont val="Calibri"/>
        <family val="2"/>
      </rPr>
      <t xml:space="preserve">Levantamento planialtimétrico cadastral com áreas acima de 50% de
</t>
    </r>
    <r>
      <rPr>
        <sz val="8.5"/>
        <rFont val="Calibri"/>
        <family val="2"/>
      </rPr>
      <t>ocupação ‐ área até 20.000 m² (mínimo de 3.500 m²)</t>
    </r>
  </si>
  <si>
    <r>
      <rPr>
        <sz val="8.5"/>
        <rFont val="Calibri"/>
        <family val="2"/>
      </rPr>
      <t>01.20.851</t>
    </r>
  </si>
  <si>
    <r>
      <rPr>
        <sz val="8.5"/>
        <rFont val="Calibri"/>
        <family val="2"/>
      </rPr>
      <t xml:space="preserve">Levantamento planialtimétrico cadastral com áreas acima de 50% de
</t>
    </r>
    <r>
      <rPr>
        <sz val="8.5"/>
        <rFont val="Calibri"/>
        <family val="2"/>
      </rPr>
      <t>ocupação ‐ área acima de 20.000 m² até 200.000 m²</t>
    </r>
  </si>
  <si>
    <r>
      <rPr>
        <sz val="8.5"/>
        <rFont val="Calibri"/>
        <family val="2"/>
      </rPr>
      <t>01.20.861</t>
    </r>
  </si>
  <si>
    <r>
      <rPr>
        <sz val="8.5"/>
        <rFont val="Calibri"/>
        <family val="2"/>
      </rPr>
      <t xml:space="preserve">Levantamento planialtimétrico cadastral com áreas acima de 50% de
</t>
    </r>
    <r>
      <rPr>
        <sz val="8.5"/>
        <rFont val="Calibri"/>
        <family val="2"/>
      </rPr>
      <t>ocupação ‐ área acima de 200.000 m²</t>
    </r>
  </si>
  <si>
    <r>
      <rPr>
        <sz val="8.5"/>
        <rFont val="Calibri"/>
        <family val="2"/>
      </rPr>
      <t>01.20.871</t>
    </r>
  </si>
  <si>
    <r>
      <rPr>
        <sz val="8.5"/>
        <rFont val="Calibri"/>
        <family val="2"/>
      </rPr>
      <t xml:space="preserve">Levantamento planialtimétrico cadastral em área rural até 2 alqueires
</t>
    </r>
    <r>
      <rPr>
        <sz val="8.5"/>
        <rFont val="Calibri"/>
        <family val="2"/>
      </rPr>
      <t>(mínimo de 10.000 m²)</t>
    </r>
  </si>
  <si>
    <r>
      <rPr>
        <sz val="8.5"/>
        <rFont val="Calibri"/>
        <family val="2"/>
      </rPr>
      <t>01.20.881</t>
    </r>
  </si>
  <si>
    <r>
      <rPr>
        <sz val="8.5"/>
        <rFont val="Calibri"/>
        <family val="2"/>
      </rPr>
      <t xml:space="preserve">Levantamento planialtimétrico cadastral em área rural acima de 2 até 5
</t>
    </r>
    <r>
      <rPr>
        <sz val="8.5"/>
        <rFont val="Calibri"/>
        <family val="2"/>
      </rPr>
      <t>alqueires</t>
    </r>
  </si>
  <si>
    <r>
      <rPr>
        <sz val="8.5"/>
        <rFont val="Calibri"/>
        <family val="2"/>
      </rPr>
      <t>01.20.891</t>
    </r>
  </si>
  <si>
    <r>
      <rPr>
        <sz val="8.5"/>
        <rFont val="Calibri"/>
        <family val="2"/>
      </rPr>
      <t xml:space="preserve">Levantamento planialtimétrico cadastral em área rural acima de 5 até 10
</t>
    </r>
    <r>
      <rPr>
        <sz val="8.5"/>
        <rFont val="Calibri"/>
        <family val="2"/>
      </rPr>
      <t>alqueires</t>
    </r>
  </si>
  <si>
    <r>
      <rPr>
        <sz val="8.5"/>
        <rFont val="Calibri"/>
        <family val="2"/>
      </rPr>
      <t>01.20.901</t>
    </r>
  </si>
  <si>
    <r>
      <rPr>
        <sz val="8.5"/>
        <rFont val="Calibri"/>
        <family val="2"/>
      </rPr>
      <t>Levantamento planialtimétrico cadastral em área rural acima de 10 alqueires</t>
    </r>
  </si>
  <si>
    <r>
      <rPr>
        <sz val="8.5"/>
        <rFont val="Calibri"/>
        <family val="2"/>
      </rPr>
      <t>01.20.911</t>
    </r>
  </si>
  <si>
    <r>
      <rPr>
        <sz val="8.5"/>
        <rFont val="Calibri"/>
        <family val="2"/>
      </rPr>
      <t>Transporte de referência de nível (RN) ‐ classe IIN (mínimo de 2 km)</t>
    </r>
  </si>
  <si>
    <r>
      <rPr>
        <sz val="8.5"/>
        <rFont val="Calibri"/>
        <family val="2"/>
      </rPr>
      <t>KM</t>
    </r>
  </si>
  <si>
    <r>
      <rPr>
        <sz val="8.5"/>
        <rFont val="Calibri"/>
        <family val="2"/>
      </rPr>
      <t>01.20.921</t>
    </r>
  </si>
  <si>
    <r>
      <rPr>
        <sz val="8.5"/>
        <rFont val="Calibri"/>
        <family val="2"/>
      </rPr>
      <t xml:space="preserve">Implantação de marcos através de levantamento com GPS (mínimo de 3
</t>
    </r>
    <r>
      <rPr>
        <sz val="8.5"/>
        <rFont val="Calibri"/>
        <family val="2"/>
      </rPr>
      <t>marcos)</t>
    </r>
  </si>
  <si>
    <r>
      <rPr>
        <sz val="8.5"/>
        <rFont val="Calibri"/>
        <family val="2"/>
      </rPr>
      <t>01.21</t>
    </r>
  </si>
  <si>
    <r>
      <rPr>
        <sz val="8.5"/>
        <rFont val="Calibri"/>
        <family val="2"/>
      </rPr>
      <t>Estudo geotecnico (sondagem)</t>
    </r>
  </si>
  <si>
    <r>
      <rPr>
        <sz val="8.5"/>
        <rFont val="Calibri"/>
        <family val="2"/>
      </rPr>
      <t>01.21.010</t>
    </r>
  </si>
  <si>
    <r>
      <rPr>
        <sz val="8.5"/>
        <rFont val="Calibri"/>
        <family val="2"/>
      </rPr>
      <t xml:space="preserve">Taxa de mobilização e desmobilização de equipamentos para execução de
</t>
    </r>
    <r>
      <rPr>
        <sz val="8.5"/>
        <rFont val="Calibri"/>
        <family val="2"/>
      </rPr>
      <t>sondagem</t>
    </r>
  </si>
  <si>
    <r>
      <rPr>
        <sz val="8.5"/>
        <rFont val="Calibri"/>
        <family val="2"/>
      </rPr>
      <t>01.21.090</t>
    </r>
  </si>
  <si>
    <r>
      <rPr>
        <sz val="8.5"/>
        <rFont val="Calibri"/>
        <family val="2"/>
      </rPr>
      <t xml:space="preserve">Taxa de mobilização e desmobilização de equipamentos para execução de
</t>
    </r>
    <r>
      <rPr>
        <sz val="8.5"/>
        <rFont val="Calibri"/>
        <family val="2"/>
      </rPr>
      <t>sondagem rotativa</t>
    </r>
  </si>
  <si>
    <r>
      <rPr>
        <sz val="8.5"/>
        <rFont val="Calibri"/>
        <family val="2"/>
      </rPr>
      <t>01.21.100</t>
    </r>
  </si>
  <si>
    <r>
      <rPr>
        <sz val="8.5"/>
        <rFont val="Calibri"/>
        <family val="2"/>
      </rPr>
      <t>Sondagem do terreno a trado</t>
    </r>
  </si>
  <si>
    <r>
      <rPr>
        <sz val="8.5"/>
        <rFont val="Calibri"/>
        <family val="2"/>
      </rPr>
      <t>M</t>
    </r>
  </si>
  <si>
    <r>
      <rPr>
        <sz val="8.5"/>
        <rFont val="Calibri"/>
        <family val="2"/>
      </rPr>
      <t>01.21.110</t>
    </r>
  </si>
  <si>
    <r>
      <rPr>
        <sz val="8.5"/>
        <rFont val="Calibri"/>
        <family val="2"/>
      </rPr>
      <t>Sondagem do terreno à percussão (mínimo de 30 m)</t>
    </r>
  </si>
  <si>
    <r>
      <rPr>
        <sz val="8.5"/>
        <rFont val="Calibri"/>
        <family val="2"/>
      </rPr>
      <t>01.21.120</t>
    </r>
  </si>
  <si>
    <r>
      <rPr>
        <sz val="8.5"/>
        <rFont val="Calibri"/>
        <family val="2"/>
      </rPr>
      <t>Sondagem do terreno rotativa em solo</t>
    </r>
  </si>
  <si>
    <r>
      <rPr>
        <sz val="8.5"/>
        <rFont val="Calibri"/>
        <family val="2"/>
      </rPr>
      <t>01.21.130</t>
    </r>
  </si>
  <si>
    <r>
      <rPr>
        <sz val="8.5"/>
        <rFont val="Calibri"/>
        <family val="2"/>
      </rPr>
      <t>Sondagem do terreno rotativa em rocha</t>
    </r>
  </si>
  <si>
    <r>
      <rPr>
        <sz val="8.5"/>
        <rFont val="Calibri"/>
        <family val="2"/>
      </rPr>
      <t>01.21.140</t>
    </r>
  </si>
  <si>
    <r>
      <rPr>
        <sz val="8.5"/>
        <rFont val="Calibri"/>
        <family val="2"/>
      </rPr>
      <t xml:space="preserve">Sondagem do terreno à percussão com a utilização de torquímetro (mínimo
</t>
    </r>
    <r>
      <rPr>
        <sz val="8.5"/>
        <rFont val="Calibri"/>
        <family val="2"/>
      </rPr>
      <t>de 30 m)</t>
    </r>
  </si>
  <si>
    <r>
      <rPr>
        <sz val="8.5"/>
        <rFont val="Calibri"/>
        <family val="2"/>
      </rPr>
      <t>01.23</t>
    </r>
  </si>
  <si>
    <r>
      <rPr>
        <sz val="8.5"/>
        <rFont val="Calibri"/>
        <family val="2"/>
      </rPr>
      <t>Tratamento, recuperação e trabalhos especiais em concreto</t>
    </r>
  </si>
  <si>
    <r>
      <rPr>
        <sz val="8.5"/>
        <rFont val="Calibri"/>
        <family val="2"/>
      </rPr>
      <t>01.23.010</t>
    </r>
  </si>
  <si>
    <r>
      <rPr>
        <sz val="8.5"/>
        <rFont val="Calibri"/>
        <family val="2"/>
      </rPr>
      <t xml:space="preserve">Taxa de mobilização e desmobilização de equipamentos para execução de
</t>
    </r>
    <r>
      <rPr>
        <sz val="8.5"/>
        <rFont val="Calibri"/>
        <family val="2"/>
      </rPr>
      <t>corte em concreto armado</t>
    </r>
  </si>
  <si>
    <r>
      <rPr>
        <sz val="8.5"/>
        <rFont val="Calibri"/>
        <family val="2"/>
      </rPr>
      <t>01.23.020</t>
    </r>
  </si>
  <si>
    <r>
      <rPr>
        <sz val="8.5"/>
        <rFont val="Calibri"/>
        <family val="2"/>
      </rPr>
      <t>Limpeza de armadura com escova de aço</t>
    </r>
  </si>
  <si>
    <r>
      <rPr>
        <sz val="8.5"/>
        <rFont val="Calibri"/>
        <family val="2"/>
      </rPr>
      <t>01.23.030</t>
    </r>
  </si>
  <si>
    <r>
      <rPr>
        <sz val="8.5"/>
        <rFont val="Calibri"/>
        <family val="2"/>
      </rPr>
      <t>Preparo de ponte de aderência com adesivo a base de epóxi</t>
    </r>
  </si>
  <si>
    <r>
      <rPr>
        <sz val="8.5"/>
        <rFont val="Calibri"/>
        <family val="2"/>
      </rPr>
      <t>01.23.056</t>
    </r>
  </si>
  <si>
    <r>
      <rPr>
        <sz val="8.5"/>
        <rFont val="Calibri"/>
        <family val="2"/>
      </rPr>
      <t>Tratamento de armadura com produto anticorrosivo a base de zinco</t>
    </r>
  </si>
  <si>
    <r>
      <rPr>
        <sz val="8.5"/>
        <rFont val="Calibri"/>
        <family val="2"/>
      </rPr>
      <t>01.23.060</t>
    </r>
  </si>
  <si>
    <r>
      <rPr>
        <sz val="8.5"/>
        <rFont val="Calibri"/>
        <family val="2"/>
      </rPr>
      <t>Corte de concreto deteriorado inclusive remoção dos detritos</t>
    </r>
  </si>
  <si>
    <r>
      <rPr>
        <sz val="8.5"/>
        <rFont val="Calibri"/>
        <family val="2"/>
      </rPr>
      <t>01.23.070</t>
    </r>
  </si>
  <si>
    <r>
      <rPr>
        <sz val="8.5"/>
        <rFont val="Calibri"/>
        <family val="2"/>
      </rPr>
      <t>Demarcação de área com disco de corte diamantado</t>
    </r>
  </si>
  <si>
    <r>
      <rPr>
        <sz val="8.5"/>
        <rFont val="Calibri"/>
        <family val="2"/>
      </rPr>
      <t>01.23.100</t>
    </r>
  </si>
  <si>
    <r>
      <rPr>
        <sz val="8.5"/>
        <rFont val="Calibri"/>
        <family val="2"/>
      </rPr>
      <t xml:space="preserve">Demolição de concreto armado com preservação de armadura, para reforço e
</t>
    </r>
    <r>
      <rPr>
        <sz val="8.5"/>
        <rFont val="Calibri"/>
        <family val="2"/>
      </rPr>
      <t>recuperação estrutural</t>
    </r>
  </si>
  <si>
    <r>
      <rPr>
        <sz val="8.5"/>
        <rFont val="Calibri"/>
        <family val="2"/>
      </rPr>
      <t>M3</t>
    </r>
  </si>
  <si>
    <r>
      <rPr>
        <sz val="8.5"/>
        <rFont val="Calibri"/>
        <family val="2"/>
      </rPr>
      <t>01.23.140</t>
    </r>
  </si>
  <si>
    <r>
      <rPr>
        <sz val="8.5"/>
        <rFont val="Calibri"/>
        <family val="2"/>
      </rPr>
      <t>Furação de 1 1/4´ em concreto armado</t>
    </r>
  </si>
  <si>
    <r>
      <rPr>
        <sz val="8.5"/>
        <rFont val="Calibri"/>
        <family val="2"/>
      </rPr>
      <t>01.23.150</t>
    </r>
  </si>
  <si>
    <r>
      <rPr>
        <sz val="8.5"/>
        <rFont val="Calibri"/>
        <family val="2"/>
      </rPr>
      <t>Furação de 1 1/2´ em concreto armado</t>
    </r>
  </si>
  <si>
    <r>
      <rPr>
        <sz val="8.5"/>
        <rFont val="Calibri"/>
        <family val="2"/>
      </rPr>
      <t>01.23.160</t>
    </r>
  </si>
  <si>
    <r>
      <rPr>
        <sz val="8.5"/>
        <rFont val="Calibri"/>
        <family val="2"/>
      </rPr>
      <t>Furação de 2 1/4´ em concreto armado</t>
    </r>
  </si>
  <si>
    <r>
      <rPr>
        <sz val="8.5"/>
        <rFont val="Calibri"/>
        <family val="2"/>
      </rPr>
      <t>01.23.190</t>
    </r>
  </si>
  <si>
    <r>
      <rPr>
        <sz val="8.5"/>
        <rFont val="Calibri"/>
        <family val="2"/>
      </rPr>
      <t>Furação de 2 1/2´ em concreto armado</t>
    </r>
  </si>
  <si>
    <r>
      <rPr>
        <sz val="8.5"/>
        <rFont val="Calibri"/>
        <family val="2"/>
      </rPr>
      <t>01.23.200</t>
    </r>
  </si>
  <si>
    <r>
      <rPr>
        <sz val="8.5"/>
        <rFont val="Calibri"/>
        <family val="2"/>
      </rPr>
      <t xml:space="preserve">Taxa de mobilização e desmobilização de equipamentos para execução de
</t>
    </r>
    <r>
      <rPr>
        <sz val="8.5"/>
        <rFont val="Calibri"/>
        <family val="2"/>
      </rPr>
      <t>perfuração em concreto</t>
    </r>
  </si>
  <si>
    <r>
      <rPr>
        <sz val="8.5"/>
        <rFont val="Calibri"/>
        <family val="2"/>
      </rPr>
      <t>01.23.221</t>
    </r>
  </si>
  <si>
    <r>
      <rPr>
        <sz val="8.5"/>
        <rFont val="Calibri"/>
        <family val="2"/>
      </rPr>
      <t xml:space="preserve">Furação para até 10mm x 100mm em concreto armado, inclusive colagem de
</t>
    </r>
    <r>
      <rPr>
        <sz val="8.5"/>
        <rFont val="Calibri"/>
        <family val="2"/>
      </rPr>
      <t>armadura (para até 8mm)</t>
    </r>
  </si>
  <si>
    <r>
      <rPr>
        <sz val="8.5"/>
        <rFont val="Calibri"/>
        <family val="2"/>
      </rPr>
      <t>01.23.222</t>
    </r>
  </si>
  <si>
    <r>
      <rPr>
        <sz val="8.5"/>
        <rFont val="Calibri"/>
        <family val="2"/>
      </rPr>
      <t xml:space="preserve">Furação para 12,5mm x 100mm em concreto armado, inclusive colagem de
</t>
    </r>
    <r>
      <rPr>
        <sz val="8.5"/>
        <rFont val="Calibri"/>
        <family val="2"/>
      </rPr>
      <t>armadura (para 10mm)</t>
    </r>
  </si>
  <si>
    <r>
      <rPr>
        <sz val="8.5"/>
        <rFont val="Calibri"/>
        <family val="2"/>
      </rPr>
      <t>01.23.223</t>
    </r>
  </si>
  <si>
    <r>
      <rPr>
        <sz val="8.5"/>
        <rFont val="Calibri"/>
        <family val="2"/>
      </rPr>
      <t xml:space="preserve">Furação para 16mm x 100mm em concreto armado, inclusive colagem de
</t>
    </r>
    <r>
      <rPr>
        <sz val="8.5"/>
        <rFont val="Calibri"/>
        <family val="2"/>
      </rPr>
      <t>armadura (para 12,5mm)</t>
    </r>
  </si>
  <si>
    <r>
      <rPr>
        <sz val="8.5"/>
        <rFont val="Calibri"/>
        <family val="2"/>
      </rPr>
      <t>01.23.231</t>
    </r>
  </si>
  <si>
    <r>
      <rPr>
        <sz val="8.5"/>
        <rFont val="Calibri"/>
        <family val="2"/>
      </rPr>
      <t xml:space="preserve">Furação para até 10mm x 150mm em concreto armado, inclusive colagem de
</t>
    </r>
    <r>
      <rPr>
        <sz val="8.5"/>
        <rFont val="Calibri"/>
        <family val="2"/>
      </rPr>
      <t>armadura (para até 8mm)</t>
    </r>
  </si>
  <si>
    <r>
      <rPr>
        <sz val="8.5"/>
        <rFont val="Calibri"/>
        <family val="2"/>
      </rPr>
      <t>01.23.232</t>
    </r>
  </si>
  <si>
    <r>
      <rPr>
        <sz val="8.5"/>
        <rFont val="Calibri"/>
        <family val="2"/>
      </rPr>
      <t xml:space="preserve">Furação para 12,5mm x 150mm em concreto armado, inclusive colagem de
</t>
    </r>
    <r>
      <rPr>
        <sz val="8.5"/>
        <rFont val="Calibri"/>
        <family val="2"/>
      </rPr>
      <t>armadura (para 10mm)</t>
    </r>
  </si>
  <si>
    <r>
      <rPr>
        <sz val="8.5"/>
        <rFont val="Calibri"/>
        <family val="2"/>
      </rPr>
      <t>01.23.233</t>
    </r>
  </si>
  <si>
    <r>
      <rPr>
        <sz val="8.5"/>
        <rFont val="Calibri"/>
        <family val="2"/>
      </rPr>
      <t xml:space="preserve">Furação para 16mm x 150mm em concreto armado, inclusive colagem de
</t>
    </r>
    <r>
      <rPr>
        <sz val="8.5"/>
        <rFont val="Calibri"/>
        <family val="2"/>
      </rPr>
      <t>armadura (para 12,5mm)</t>
    </r>
  </si>
  <si>
    <r>
      <rPr>
        <sz val="8.5"/>
        <rFont val="Calibri"/>
        <family val="2"/>
      </rPr>
      <t>01.23.234</t>
    </r>
  </si>
  <si>
    <r>
      <rPr>
        <sz val="8.5"/>
        <rFont val="Calibri"/>
        <family val="2"/>
      </rPr>
      <t xml:space="preserve">Furação para 20mm x 150mm em concreto armado, inclusive colagem de
</t>
    </r>
    <r>
      <rPr>
        <sz val="8.5"/>
        <rFont val="Calibri"/>
        <family val="2"/>
      </rPr>
      <t>armadura (para 16mm)</t>
    </r>
  </si>
  <si>
    <r>
      <rPr>
        <sz val="8.5"/>
        <rFont val="Calibri"/>
        <family val="2"/>
      </rPr>
      <t>01.23.236</t>
    </r>
  </si>
  <si>
    <r>
      <rPr>
        <sz val="8.5"/>
        <rFont val="Calibri"/>
        <family val="2"/>
      </rPr>
      <t xml:space="preserve">Furação para até 10mm x 200mm em concreto armado, inclusive colagem de
</t>
    </r>
    <r>
      <rPr>
        <sz val="8.5"/>
        <rFont val="Calibri"/>
        <family val="2"/>
      </rPr>
      <t>armadura (para 8mm)</t>
    </r>
  </si>
  <si>
    <r>
      <rPr>
        <sz val="8.5"/>
        <rFont val="Calibri"/>
        <family val="2"/>
      </rPr>
      <t>01.23.237</t>
    </r>
  </si>
  <si>
    <r>
      <rPr>
        <sz val="8.5"/>
        <rFont val="Calibri"/>
        <family val="2"/>
      </rPr>
      <t xml:space="preserve">Furação para 12,5mm x 200mm em concreto armado, inclusive colagem de
</t>
    </r>
    <r>
      <rPr>
        <sz val="8.5"/>
        <rFont val="Calibri"/>
        <family val="2"/>
      </rPr>
      <t>armadura (para 10mm)</t>
    </r>
  </si>
  <si>
    <r>
      <rPr>
        <sz val="8.5"/>
        <rFont val="Calibri"/>
        <family val="2"/>
      </rPr>
      <t>01.23.238</t>
    </r>
  </si>
  <si>
    <r>
      <rPr>
        <sz val="8.5"/>
        <rFont val="Calibri"/>
        <family val="2"/>
      </rPr>
      <t xml:space="preserve">Furação para 16mm x 200mm em concreto armado, inclusive colagem de
</t>
    </r>
    <r>
      <rPr>
        <sz val="8.5"/>
        <rFont val="Calibri"/>
        <family val="2"/>
      </rPr>
      <t>armadura (para 12,5mm)</t>
    </r>
  </si>
  <si>
    <r>
      <rPr>
        <sz val="8.5"/>
        <rFont val="Calibri"/>
        <family val="2"/>
      </rPr>
      <t>01.23.239</t>
    </r>
  </si>
  <si>
    <r>
      <rPr>
        <sz val="8.5"/>
        <rFont val="Calibri"/>
        <family val="2"/>
      </rPr>
      <t xml:space="preserve">Furação para 20mm x 200mm em concreto armado, inclusive colagem de
</t>
    </r>
    <r>
      <rPr>
        <sz val="8.5"/>
        <rFont val="Calibri"/>
        <family val="2"/>
      </rPr>
      <t>armadura (para 16mm)</t>
    </r>
  </si>
  <si>
    <r>
      <rPr>
        <sz val="8.5"/>
        <rFont val="Calibri"/>
        <family val="2"/>
      </rPr>
      <t>01.23.254</t>
    </r>
  </si>
  <si>
    <r>
      <rPr>
        <sz val="8.5"/>
        <rFont val="Calibri"/>
        <family val="2"/>
      </rPr>
      <t>Furação de 1´ em concreto armado</t>
    </r>
  </si>
  <si>
    <r>
      <rPr>
        <sz val="8.5"/>
        <rFont val="Calibri"/>
        <family val="2"/>
      </rPr>
      <t>01.23.260</t>
    </r>
  </si>
  <si>
    <r>
      <rPr>
        <sz val="8.5"/>
        <rFont val="Calibri"/>
        <family val="2"/>
      </rPr>
      <t>Furação de 2´ em concreto armado</t>
    </r>
  </si>
  <si>
    <r>
      <rPr>
        <sz val="8.5"/>
        <rFont val="Calibri"/>
        <family val="2"/>
      </rPr>
      <t>01.23.264</t>
    </r>
  </si>
  <si>
    <r>
      <rPr>
        <sz val="8.5"/>
        <rFont val="Calibri"/>
        <family val="2"/>
      </rPr>
      <t>Furação de 3´ em concreto armado</t>
    </r>
  </si>
  <si>
    <r>
      <rPr>
        <sz val="8.5"/>
        <rFont val="Calibri"/>
        <family val="2"/>
      </rPr>
      <t>01.23.270</t>
    </r>
  </si>
  <si>
    <r>
      <rPr>
        <sz val="8.5"/>
        <rFont val="Calibri"/>
        <family val="2"/>
      </rPr>
      <t>Furação de 4´ em concreto armado</t>
    </r>
  </si>
  <si>
    <r>
      <rPr>
        <sz val="8.5"/>
        <rFont val="Calibri"/>
        <family val="2"/>
      </rPr>
      <t>01.23.274</t>
    </r>
  </si>
  <si>
    <r>
      <rPr>
        <sz val="8.5"/>
        <rFont val="Calibri"/>
        <family val="2"/>
      </rPr>
      <t>Furação de 5´ em concreto armado</t>
    </r>
  </si>
  <si>
    <r>
      <rPr>
        <sz val="8.5"/>
        <rFont val="Calibri"/>
        <family val="2"/>
      </rPr>
      <t>01.23.280</t>
    </r>
  </si>
  <si>
    <r>
      <rPr>
        <sz val="8.5"/>
        <rFont val="Calibri"/>
        <family val="2"/>
      </rPr>
      <t>Furação de 6´ em concreto armado</t>
    </r>
  </si>
  <si>
    <r>
      <rPr>
        <sz val="8.5"/>
        <rFont val="Calibri"/>
        <family val="2"/>
      </rPr>
      <t>01.23.510</t>
    </r>
  </si>
  <si>
    <r>
      <rPr>
        <sz val="8.5"/>
        <rFont val="Calibri"/>
        <family val="2"/>
      </rPr>
      <t>Corte vertical em concreto armado, espessura de 15 cm</t>
    </r>
  </si>
  <si>
    <r>
      <rPr>
        <sz val="8.5"/>
        <rFont val="Calibri"/>
        <family val="2"/>
      </rPr>
      <t>01.23.700</t>
    </r>
  </si>
  <si>
    <r>
      <rPr>
        <sz val="8.5"/>
        <rFont val="Calibri"/>
        <family val="2"/>
      </rPr>
      <t xml:space="preserve">Taxa de mobilização e desmobilização para reforço estrutural com fibra de
</t>
    </r>
    <r>
      <rPr>
        <sz val="8.5"/>
        <rFont val="Calibri"/>
        <family val="2"/>
      </rPr>
      <t>carbono</t>
    </r>
  </si>
  <si>
    <r>
      <rPr>
        <sz val="8.5"/>
        <rFont val="Calibri"/>
        <family val="2"/>
      </rPr>
      <t>01.23.701</t>
    </r>
  </si>
  <si>
    <r>
      <rPr>
        <sz val="8.5"/>
        <rFont val="Calibri"/>
        <family val="2"/>
      </rPr>
      <t xml:space="preserve">Preparação de substrato para colagem de fibra de carbono, mediante
</t>
    </r>
    <r>
      <rPr>
        <sz val="8.5"/>
        <rFont val="Calibri"/>
        <family val="2"/>
      </rPr>
      <t>lixamento e/ou apicoamento e escovação</t>
    </r>
  </si>
  <si>
    <r>
      <rPr>
        <sz val="8.5"/>
        <rFont val="Calibri"/>
        <family val="2"/>
      </rPr>
      <t>01.23.702</t>
    </r>
  </si>
  <si>
    <r>
      <rPr>
        <sz val="8.5"/>
        <rFont val="Calibri"/>
        <family val="2"/>
      </rPr>
      <t>Fibra de carbono para reforço estrutural de alta resistência ‐ 300 g/m²</t>
    </r>
  </si>
  <si>
    <r>
      <rPr>
        <sz val="8.5"/>
        <rFont val="Calibri"/>
        <family val="2"/>
      </rPr>
      <t>01.27</t>
    </r>
  </si>
  <si>
    <r>
      <rPr>
        <sz val="8.5"/>
        <rFont val="Calibri"/>
        <family val="2"/>
      </rPr>
      <t>Estudo e programa ambientais</t>
    </r>
  </si>
  <si>
    <r>
      <rPr>
        <sz val="8.5"/>
        <rFont val="Calibri"/>
        <family val="2"/>
      </rPr>
      <t>01.27.011</t>
    </r>
  </si>
  <si>
    <r>
      <rPr>
        <sz val="8.5"/>
        <rFont val="Calibri"/>
        <family val="2"/>
      </rPr>
      <t xml:space="preserve">Projeto e implementação de gerenciamento integrado de resíduos sólidos e
</t>
    </r>
    <r>
      <rPr>
        <sz val="8.5"/>
        <rFont val="Calibri"/>
        <family val="2"/>
      </rPr>
      <t>gestão de perdas</t>
    </r>
  </si>
  <si>
    <r>
      <rPr>
        <sz val="8.5"/>
        <rFont val="Calibri"/>
        <family val="2"/>
      </rPr>
      <t>01.27.021</t>
    </r>
  </si>
  <si>
    <r>
      <rPr>
        <sz val="8.5"/>
        <rFont val="Calibri"/>
        <family val="2"/>
      </rPr>
      <t>Projeto e implementação de educação ambiental</t>
    </r>
  </si>
  <si>
    <r>
      <rPr>
        <sz val="8.5"/>
        <rFont val="Calibri"/>
        <family val="2"/>
      </rPr>
      <t>01.27.031</t>
    </r>
  </si>
  <si>
    <r>
      <rPr>
        <sz val="8.5"/>
        <rFont val="Calibri"/>
        <family val="2"/>
      </rPr>
      <t>Projeto e implementação de controle ambiental de obra</t>
    </r>
  </si>
  <si>
    <r>
      <rPr>
        <sz val="8.5"/>
        <rFont val="Calibri"/>
        <family val="2"/>
      </rPr>
      <t>01.27.041</t>
    </r>
  </si>
  <si>
    <r>
      <rPr>
        <sz val="8.5"/>
        <rFont val="Calibri"/>
        <family val="2"/>
      </rPr>
      <t>Laudo de caracterização de vegetação</t>
    </r>
  </si>
  <si>
    <r>
      <rPr>
        <sz val="8.5"/>
        <rFont val="Calibri"/>
        <family val="2"/>
      </rPr>
      <t>01.27.051</t>
    </r>
  </si>
  <si>
    <r>
      <rPr>
        <sz val="8.5"/>
        <rFont val="Calibri"/>
        <family val="2"/>
      </rPr>
      <t>Laudo de caracterização da fauna associada à flora</t>
    </r>
  </si>
  <si>
    <r>
      <rPr>
        <sz val="8.5"/>
        <rFont val="Calibri"/>
        <family val="2"/>
      </rPr>
      <t>01.27.061</t>
    </r>
  </si>
  <si>
    <r>
      <rPr>
        <sz val="8.5"/>
        <rFont val="Calibri"/>
        <family val="2"/>
      </rPr>
      <t>Projeto e implementação de monitoramento da fauna durante a obra</t>
    </r>
  </si>
  <si>
    <r>
      <rPr>
        <sz val="8.5"/>
        <rFont val="Calibri"/>
        <family val="2"/>
      </rPr>
      <t>01.27.071</t>
    </r>
  </si>
  <si>
    <r>
      <rPr>
        <sz val="8.5"/>
        <rFont val="Calibri"/>
        <family val="2"/>
      </rPr>
      <t>Laudo de autodepuração</t>
    </r>
  </si>
  <si>
    <r>
      <rPr>
        <sz val="8.5"/>
        <rFont val="Calibri"/>
        <family val="2"/>
      </rPr>
      <t>01.27.091</t>
    </r>
  </si>
  <si>
    <r>
      <rPr>
        <sz val="8.5"/>
        <rFont val="Calibri"/>
        <family val="2"/>
      </rPr>
      <t>Estudo de impacto de vizinhança, em área urbana até 10.000 m²</t>
    </r>
  </si>
  <si>
    <r>
      <rPr>
        <sz val="8.5"/>
        <rFont val="Calibri"/>
        <family val="2"/>
      </rPr>
      <t>01.28</t>
    </r>
  </si>
  <si>
    <r>
      <rPr>
        <sz val="8.5"/>
        <rFont val="Calibri"/>
        <family val="2"/>
      </rPr>
      <t>Poço profundo</t>
    </r>
  </si>
  <si>
    <r>
      <rPr>
        <sz val="8.5"/>
        <rFont val="Calibri"/>
        <family val="2"/>
      </rPr>
      <t>01.28.010</t>
    </r>
  </si>
  <si>
    <r>
      <rPr>
        <sz val="8.5"/>
        <rFont val="Calibri"/>
        <family val="2"/>
      </rPr>
      <t>Taxa de mobilização e desmobilização de equipamentos para execução de perfuração para poço profundo ‐ profundidade até 200 m</t>
    </r>
  </si>
  <si>
    <r>
      <rPr>
        <sz val="8.5"/>
        <rFont val="Calibri"/>
        <family val="2"/>
      </rPr>
      <t>01.28.020</t>
    </r>
  </si>
  <si>
    <r>
      <rPr>
        <sz val="8.5"/>
        <rFont val="Calibri"/>
        <family val="2"/>
      </rPr>
      <t>Taxa de mobilização e desmobilização de equipamentos para execução de perfuração para poço profundo ‐ profundidade acima de 200 m e até 300 m</t>
    </r>
  </si>
  <si>
    <r>
      <rPr>
        <sz val="8.5"/>
        <rFont val="Calibri"/>
        <family val="2"/>
      </rPr>
      <t>01.28.030</t>
    </r>
  </si>
  <si>
    <r>
      <rPr>
        <sz val="8.5"/>
        <rFont val="Calibri"/>
        <family val="2"/>
      </rPr>
      <t>Taxa de mobilização e desmobilização de equipamentos para execução de perfuração para poço profundo ‐ profundidade acima de 300 m</t>
    </r>
  </si>
  <si>
    <r>
      <rPr>
        <sz val="8.5"/>
        <rFont val="Calibri"/>
        <family val="2"/>
      </rPr>
      <t>01.28.040</t>
    </r>
  </si>
  <si>
    <r>
      <rPr>
        <sz val="8.5"/>
        <rFont val="Calibri"/>
        <family val="2"/>
      </rPr>
      <t xml:space="preserve">Perfuração rotativa para poço profundo em camadas de solos sedimentares,
</t>
    </r>
    <r>
      <rPr>
        <sz val="8.5"/>
        <rFont val="Calibri"/>
        <family val="2"/>
      </rPr>
      <t>diâmetro de 8 1/2" (215,90 mm)</t>
    </r>
  </si>
  <si>
    <r>
      <rPr>
        <sz val="8.5"/>
        <rFont val="Calibri"/>
        <family val="2"/>
      </rPr>
      <t>01.28.050</t>
    </r>
  </si>
  <si>
    <r>
      <rPr>
        <sz val="8.5"/>
        <rFont val="Calibri"/>
        <family val="2"/>
      </rPr>
      <t xml:space="preserve">Perfuração rotativa para poço profundo em aluvião, arenito, ou solos
</t>
    </r>
    <r>
      <rPr>
        <sz val="8.5"/>
        <rFont val="Calibri"/>
        <family val="2"/>
      </rPr>
      <t>sedimentados em geral, diâmetro de 10" (250 mm)</t>
    </r>
  </si>
  <si>
    <r>
      <rPr>
        <sz val="8.5"/>
        <rFont val="Calibri"/>
        <family val="2"/>
      </rPr>
      <t>01.28.060</t>
    </r>
  </si>
  <si>
    <r>
      <rPr>
        <sz val="8.5"/>
        <rFont val="Calibri"/>
        <family val="2"/>
      </rPr>
      <t xml:space="preserve">Perfuração rotativa para poço profundo em aluvião, arenito, ou solos
</t>
    </r>
    <r>
      <rPr>
        <sz val="8.5"/>
        <rFont val="Calibri"/>
        <family val="2"/>
      </rPr>
      <t>sedimentados em geral, diâmetro de 12" (300 mm)</t>
    </r>
  </si>
  <si>
    <r>
      <rPr>
        <sz val="8.5"/>
        <rFont val="Calibri"/>
        <family val="2"/>
      </rPr>
      <t>01.28.070</t>
    </r>
  </si>
  <si>
    <r>
      <rPr>
        <sz val="8.5"/>
        <rFont val="Calibri"/>
        <family val="2"/>
      </rPr>
      <t xml:space="preserve">Perfuração rotativa para poço profundo em aluvião, arenito, ou solos
</t>
    </r>
    <r>
      <rPr>
        <sz val="8.5"/>
        <rFont val="Calibri"/>
        <family val="2"/>
      </rPr>
      <t>sedimentados em geral, diâmetro de 14" (350 mm)</t>
    </r>
  </si>
  <si>
    <r>
      <rPr>
        <sz val="8.5"/>
        <rFont val="Calibri"/>
        <family val="2"/>
      </rPr>
      <t>01.28.080</t>
    </r>
  </si>
  <si>
    <r>
      <rPr>
        <sz val="8.5"/>
        <rFont val="Calibri"/>
        <family val="2"/>
      </rPr>
      <t xml:space="preserve">Perfuração rotativa para poço profundo em aluvião, arenito, ou solos
</t>
    </r>
    <r>
      <rPr>
        <sz val="8.5"/>
        <rFont val="Calibri"/>
        <family val="2"/>
      </rPr>
      <t>sedimentados em geral, diâmetro de 16" (400 mm)</t>
    </r>
  </si>
  <si>
    <r>
      <rPr>
        <sz val="8.5"/>
        <rFont val="Calibri"/>
        <family val="2"/>
      </rPr>
      <t>01.28.090</t>
    </r>
  </si>
  <si>
    <r>
      <rPr>
        <sz val="8.5"/>
        <rFont val="Calibri"/>
        <family val="2"/>
      </rPr>
      <t xml:space="preserve">Perfuração rotativa para poço profundo em aluvião, arenito, ou solos
</t>
    </r>
    <r>
      <rPr>
        <sz val="8.5"/>
        <rFont val="Calibri"/>
        <family val="2"/>
      </rPr>
      <t>sedimentados em geral, diâmetro de 18" (450 mm)</t>
    </r>
  </si>
  <si>
    <r>
      <rPr>
        <sz val="8.5"/>
        <rFont val="Calibri"/>
        <family val="2"/>
      </rPr>
      <t>01.28.100</t>
    </r>
  </si>
  <si>
    <r>
      <rPr>
        <sz val="8.5"/>
        <rFont val="Calibri"/>
        <family val="2"/>
      </rPr>
      <t xml:space="preserve">Perfuração rotativa para poço profundo em aluvião, arenito, ou solos
</t>
    </r>
    <r>
      <rPr>
        <sz val="8.5"/>
        <rFont val="Calibri"/>
        <family val="2"/>
      </rPr>
      <t>sedimentados em geral, diâmetro de 20" (500 mm)</t>
    </r>
  </si>
  <si>
    <r>
      <rPr>
        <sz val="8.5"/>
        <rFont val="Calibri"/>
        <family val="2"/>
      </rPr>
      <t>01.28.110</t>
    </r>
  </si>
  <si>
    <r>
      <rPr>
        <sz val="8.5"/>
        <rFont val="Calibri"/>
        <family val="2"/>
      </rPr>
      <t xml:space="preserve">Perfuração rotativa para poço profundo em aluvião, arenito, ou solos
</t>
    </r>
    <r>
      <rPr>
        <sz val="8.5"/>
        <rFont val="Calibri"/>
        <family val="2"/>
      </rPr>
      <t>sedimentados em geral, diâmetro de 22" (550 mm)</t>
    </r>
  </si>
  <si>
    <r>
      <rPr>
        <sz val="8.5"/>
        <rFont val="Calibri"/>
        <family val="2"/>
      </rPr>
      <t>01.28.120</t>
    </r>
  </si>
  <si>
    <r>
      <rPr>
        <sz val="8.5"/>
        <rFont val="Calibri"/>
        <family val="2"/>
      </rPr>
      <t xml:space="preserve">Perfuração rotativa para poço profundo em aluvião, arenito, ou solos
</t>
    </r>
    <r>
      <rPr>
        <sz val="8.5"/>
        <rFont val="Calibri"/>
        <family val="2"/>
      </rPr>
      <t>sedimentados em geral, diâmetro de 26" (650 mm)</t>
    </r>
  </si>
  <si>
    <r>
      <rPr>
        <sz val="8.5"/>
        <rFont val="Calibri"/>
        <family val="2"/>
      </rPr>
      <t>01.28.130</t>
    </r>
  </si>
  <si>
    <r>
      <rPr>
        <sz val="8.5"/>
        <rFont val="Calibri"/>
        <family val="2"/>
      </rPr>
      <t xml:space="preserve">Perfuração rotativa para poço profundo em solos e/ou rocha
</t>
    </r>
    <r>
      <rPr>
        <sz val="8.5"/>
        <rFont val="Calibri"/>
        <family val="2"/>
      </rPr>
      <t>metassedimentar alterada em geral, diâmetro de 20" (508 mm)</t>
    </r>
  </si>
  <si>
    <r>
      <rPr>
        <sz val="8.5"/>
        <rFont val="Calibri"/>
        <family val="2"/>
      </rPr>
      <t>01.28.140</t>
    </r>
  </si>
  <si>
    <r>
      <rPr>
        <sz val="8.5"/>
        <rFont val="Calibri"/>
        <family val="2"/>
      </rPr>
      <t xml:space="preserve">Perfuração roto‐pneumática para poço profundo em rocha metassedimentar
</t>
    </r>
    <r>
      <rPr>
        <sz val="8.5"/>
        <rFont val="Calibri"/>
        <family val="2"/>
      </rPr>
      <t>em geral, diâmetro de 12 1/4" (311,15 mm)</t>
    </r>
  </si>
  <si>
    <r>
      <rPr>
        <sz val="8.5"/>
        <rFont val="Calibri"/>
        <family val="2"/>
      </rPr>
      <t>01.28.150</t>
    </r>
  </si>
  <si>
    <r>
      <rPr>
        <sz val="8.5"/>
        <rFont val="Calibri"/>
        <family val="2"/>
      </rPr>
      <t xml:space="preserve">Perfuração rotativa para poço profundo em rocha sã (basalto), diâmetro de
</t>
    </r>
    <r>
      <rPr>
        <sz val="8.5"/>
        <rFont val="Calibri"/>
        <family val="2"/>
      </rPr>
      <t>14" (350 mm)</t>
    </r>
  </si>
  <si>
    <r>
      <rPr>
        <sz val="8.5"/>
        <rFont val="Calibri"/>
        <family val="2"/>
      </rPr>
      <t>01.28.160</t>
    </r>
  </si>
  <si>
    <r>
      <rPr>
        <sz val="8.5"/>
        <rFont val="Calibri"/>
        <family val="2"/>
      </rPr>
      <t xml:space="preserve">Perfuração rotativa para poço profundo em rocha alterada (basalto alterado),
</t>
    </r>
    <r>
      <rPr>
        <sz val="8.5"/>
        <rFont val="Calibri"/>
        <family val="2"/>
      </rPr>
      <t>diâmetro de 8" (200 mm)</t>
    </r>
  </si>
  <si>
    <r>
      <rPr>
        <sz val="8.5"/>
        <rFont val="Calibri"/>
        <family val="2"/>
      </rPr>
      <t>01.28.170</t>
    </r>
  </si>
  <si>
    <r>
      <rPr>
        <sz val="8.5"/>
        <rFont val="Calibri"/>
        <family val="2"/>
      </rPr>
      <t xml:space="preserve">Perfuração rotativa para poço profundo em rocha alterada (basalto alterado),
</t>
    </r>
    <r>
      <rPr>
        <sz val="8.5"/>
        <rFont val="Calibri"/>
        <family val="2"/>
      </rPr>
      <t>diâmetro de 10" (250 mm)</t>
    </r>
  </si>
  <si>
    <r>
      <rPr>
        <sz val="8.5"/>
        <rFont val="Calibri"/>
        <family val="2"/>
      </rPr>
      <t>01.28.180</t>
    </r>
  </si>
  <si>
    <r>
      <rPr>
        <sz val="8.5"/>
        <rFont val="Calibri"/>
        <family val="2"/>
      </rPr>
      <t xml:space="preserve">Perfuração rotativa para poço profundo em rocha alterada (basalto alterado),
</t>
    </r>
    <r>
      <rPr>
        <sz val="8.5"/>
        <rFont val="Calibri"/>
        <family val="2"/>
      </rPr>
      <t>diâmetro de 12" (300 mm)</t>
    </r>
  </si>
  <si>
    <r>
      <rPr>
        <sz val="8.5"/>
        <rFont val="Calibri"/>
        <family val="2"/>
      </rPr>
      <t>01.28.190</t>
    </r>
  </si>
  <si>
    <r>
      <rPr>
        <sz val="8.5"/>
        <rFont val="Calibri"/>
        <family val="2"/>
      </rPr>
      <t xml:space="preserve">Perfuração roto‐pneumática para poço profundo em rocha sã (basalto),
</t>
    </r>
    <r>
      <rPr>
        <sz val="8.5"/>
        <rFont val="Calibri"/>
        <family val="2"/>
      </rPr>
      <t>diâmetro de 6" (150 mm)</t>
    </r>
  </si>
  <si>
    <r>
      <rPr>
        <sz val="8.5"/>
        <rFont val="Calibri"/>
        <family val="2"/>
      </rPr>
      <t>01.28.200</t>
    </r>
  </si>
  <si>
    <r>
      <rPr>
        <sz val="8.5"/>
        <rFont val="Calibri"/>
        <family val="2"/>
      </rPr>
      <t xml:space="preserve">Perfuração roto‐pneumática para poço profundo em rocha sã (basalto),
</t>
    </r>
    <r>
      <rPr>
        <sz val="8.5"/>
        <rFont val="Calibri"/>
        <family val="2"/>
      </rPr>
      <t>diâmetro de 8" (200 mm)</t>
    </r>
  </si>
  <si>
    <r>
      <rPr>
        <sz val="8.5"/>
        <rFont val="Calibri"/>
        <family val="2"/>
      </rPr>
      <t>01.28.210</t>
    </r>
  </si>
  <si>
    <r>
      <rPr>
        <sz val="8.5"/>
        <rFont val="Calibri"/>
        <family val="2"/>
      </rPr>
      <t xml:space="preserve">Perfuração roto‐pneumática para poço profundo em rocha sã (basalto),
</t>
    </r>
    <r>
      <rPr>
        <sz val="8.5"/>
        <rFont val="Calibri"/>
        <family val="2"/>
      </rPr>
      <t>diâmetro de 10" (250 mm)</t>
    </r>
  </si>
  <si>
    <r>
      <rPr>
        <sz val="8.5"/>
        <rFont val="Calibri"/>
        <family val="2"/>
      </rPr>
      <t>01.28.220</t>
    </r>
  </si>
  <si>
    <r>
      <rPr>
        <sz val="8.5"/>
        <rFont val="Calibri"/>
        <family val="2"/>
      </rPr>
      <t xml:space="preserve">Perfuração roto‐pneumática para poço profundo em rocha sã (basalto),
</t>
    </r>
    <r>
      <rPr>
        <sz val="8.5"/>
        <rFont val="Calibri"/>
        <family val="2"/>
      </rPr>
      <t>diâmetro de 12" (300 mm)</t>
    </r>
  </si>
  <si>
    <r>
      <rPr>
        <sz val="8.5"/>
        <rFont val="Calibri"/>
        <family val="2"/>
      </rPr>
      <t>01.28.230</t>
    </r>
  </si>
  <si>
    <r>
      <rPr>
        <sz val="8.5"/>
        <rFont val="Calibri"/>
        <family val="2"/>
      </rPr>
      <t xml:space="preserve">Perfuração roto‐pneumática para poço profundo em rocha sã (basalto),
</t>
    </r>
    <r>
      <rPr>
        <sz val="8.5"/>
        <rFont val="Calibri"/>
        <family val="2"/>
      </rPr>
      <t>diâmetro de 14" (350 mm)</t>
    </r>
  </si>
  <si>
    <r>
      <rPr>
        <sz val="8.5"/>
        <rFont val="Calibri"/>
        <family val="2"/>
      </rPr>
      <t>01.28.240</t>
    </r>
  </si>
  <si>
    <r>
      <rPr>
        <sz val="8.5"/>
        <rFont val="Calibri"/>
        <family val="2"/>
      </rPr>
      <t xml:space="preserve">Perfuração roto‐pneumática para poço profundo em rocha sã (basalto),
</t>
    </r>
    <r>
      <rPr>
        <sz val="8.5"/>
        <rFont val="Calibri"/>
        <family val="2"/>
      </rPr>
      <t>diâmetro de 18" (450 mm)</t>
    </r>
  </si>
  <si>
    <r>
      <rPr>
        <sz val="8.5"/>
        <rFont val="Calibri"/>
        <family val="2"/>
      </rPr>
      <t>01.28.250</t>
    </r>
  </si>
  <si>
    <r>
      <rPr>
        <sz val="8.5"/>
        <rFont val="Calibri"/>
        <family val="2"/>
      </rPr>
      <t xml:space="preserve">Revestimento interno de poço profundo tubo liso em aço galvanizado,
</t>
    </r>
    <r>
      <rPr>
        <sz val="8.5"/>
        <rFont val="Calibri"/>
        <family val="2"/>
      </rPr>
      <t>diâmetro de 6" (152,40 mm) ‐ união solda</t>
    </r>
  </si>
  <si>
    <r>
      <rPr>
        <sz val="8.5"/>
        <rFont val="Calibri"/>
        <family val="2"/>
      </rPr>
      <t>01.28.260</t>
    </r>
  </si>
  <si>
    <r>
      <rPr>
        <sz val="8.5"/>
        <rFont val="Calibri"/>
        <family val="2"/>
      </rPr>
      <t xml:space="preserve">Revestimento interno de poço profundo tubo PVC geomecânico nervurado
</t>
    </r>
    <r>
      <rPr>
        <sz val="8.5"/>
        <rFont val="Calibri"/>
        <family val="2"/>
      </rPr>
      <t>standard, diâmetro de 6" (150 mm)</t>
    </r>
  </si>
  <si>
    <r>
      <rPr>
        <sz val="8.5"/>
        <rFont val="Calibri"/>
        <family val="2"/>
      </rPr>
      <t>01.28.270</t>
    </r>
  </si>
  <si>
    <r>
      <rPr>
        <sz val="8.5"/>
        <rFont val="Calibri"/>
        <family val="2"/>
      </rPr>
      <t xml:space="preserve">Revestimento interno de poço profundo tubo PVC geomecânico nervurado
</t>
    </r>
    <r>
      <rPr>
        <sz val="8.5"/>
        <rFont val="Calibri"/>
        <family val="2"/>
      </rPr>
      <t>reforçado, diâmetro de 8" (200 mm)</t>
    </r>
  </si>
  <si>
    <r>
      <rPr>
        <sz val="8.5"/>
        <rFont val="Calibri"/>
        <family val="2"/>
      </rPr>
      <t>01.28.280</t>
    </r>
  </si>
  <si>
    <r>
      <rPr>
        <sz val="8.5"/>
        <rFont val="Calibri"/>
        <family val="2"/>
      </rPr>
      <t xml:space="preserve">Revestimento interno de poço profundo tubo de aço preto, diâmetro de 6"
</t>
    </r>
    <r>
      <rPr>
        <sz val="8.5"/>
        <rFont val="Calibri"/>
        <family val="2"/>
      </rPr>
      <t>(152,40 mm)</t>
    </r>
  </si>
  <si>
    <r>
      <rPr>
        <sz val="8.5"/>
        <rFont val="Calibri"/>
        <family val="2"/>
      </rPr>
      <t>01.28.290</t>
    </r>
  </si>
  <si>
    <r>
      <rPr>
        <sz val="8.5"/>
        <rFont val="Calibri"/>
        <family val="2"/>
      </rPr>
      <t xml:space="preserve">Revestimento interno de poço profundo tubo preto DIN 2440, diâmetro de 6"
</t>
    </r>
    <r>
      <rPr>
        <sz val="8.5"/>
        <rFont val="Calibri"/>
        <family val="2"/>
      </rPr>
      <t>(150 mm)</t>
    </r>
  </si>
  <si>
    <r>
      <rPr>
        <sz val="8.5"/>
        <rFont val="Calibri"/>
        <family val="2"/>
      </rPr>
      <t>01.28.300</t>
    </r>
  </si>
  <si>
    <r>
      <rPr>
        <sz val="8.5"/>
        <rFont val="Calibri"/>
        <family val="2"/>
      </rPr>
      <t xml:space="preserve">Revestimento interno de poço profundo tubo preto DIN 2440, diâmetro de 8"
</t>
    </r>
    <r>
      <rPr>
        <sz val="8.5"/>
        <rFont val="Calibri"/>
        <family val="2"/>
      </rPr>
      <t>(200 mm)</t>
    </r>
  </si>
  <si>
    <r>
      <rPr>
        <sz val="8.5"/>
        <rFont val="Calibri"/>
        <family val="2"/>
      </rPr>
      <t>01.28.310</t>
    </r>
  </si>
  <si>
    <r>
      <rPr>
        <sz val="8.5"/>
        <rFont val="Calibri"/>
        <family val="2"/>
      </rPr>
      <t xml:space="preserve">Revestimento interno de poço profundo tubo de aço preto liso calandrado,
</t>
    </r>
    <r>
      <rPr>
        <sz val="8.5"/>
        <rFont val="Calibri"/>
        <family val="2"/>
      </rPr>
      <t>diâmetro de 16" (406,40 mm)</t>
    </r>
  </si>
  <si>
    <r>
      <rPr>
        <sz val="8.5"/>
        <rFont val="Calibri"/>
        <family val="2"/>
      </rPr>
      <t>01.28.350</t>
    </r>
  </si>
  <si>
    <r>
      <rPr>
        <sz val="8.5"/>
        <rFont val="Calibri"/>
        <family val="2"/>
      </rPr>
      <t>Revestimento da boca de poço profundo tubo chapa 3/16", diâmetro de 12"</t>
    </r>
  </si>
  <si>
    <r>
      <rPr>
        <sz val="8.5"/>
        <rFont val="Calibri"/>
        <family val="2"/>
      </rPr>
      <t>01.28.360</t>
    </r>
  </si>
  <si>
    <r>
      <rPr>
        <sz val="8.5"/>
        <rFont val="Calibri"/>
        <family val="2"/>
      </rPr>
      <t>Revestimento da boca de poço profundo tubo chapa 3/16", diâmetro de 14"</t>
    </r>
  </si>
  <si>
    <r>
      <rPr>
        <sz val="8.5"/>
        <rFont val="Calibri"/>
        <family val="2"/>
      </rPr>
      <t>01.28.370</t>
    </r>
  </si>
  <si>
    <r>
      <rPr>
        <sz val="8.5"/>
        <rFont val="Calibri"/>
        <family val="2"/>
      </rPr>
      <t>Revestimento da boca de poço profundo tubo chapa 3/16", diâmetro de 16"</t>
    </r>
  </si>
  <si>
    <r>
      <rPr>
        <sz val="8.5"/>
        <rFont val="Calibri"/>
        <family val="2"/>
      </rPr>
      <t>01.28.380</t>
    </r>
  </si>
  <si>
    <r>
      <rPr>
        <sz val="8.5"/>
        <rFont val="Calibri"/>
        <family val="2"/>
      </rPr>
      <t>Revestimento da boca de poço profundo tubo chapa 3/16", diâmetro de 20"</t>
    </r>
  </si>
  <si>
    <r>
      <rPr>
        <sz val="8.5"/>
        <rFont val="Calibri"/>
        <family val="2"/>
      </rPr>
      <t>01.28.390</t>
    </r>
  </si>
  <si>
    <r>
      <rPr>
        <sz val="8.5"/>
        <rFont val="Calibri"/>
        <family val="2"/>
      </rPr>
      <t xml:space="preserve">Filtro PVC geomecânico nervurado tipo standard para poço profundo,
</t>
    </r>
    <r>
      <rPr>
        <sz val="8.5"/>
        <rFont val="Calibri"/>
        <family val="2"/>
      </rPr>
      <t>diâmetro de 6" (150 mm)</t>
    </r>
  </si>
  <si>
    <r>
      <rPr>
        <sz val="8.5"/>
        <rFont val="Calibri"/>
        <family val="2"/>
      </rPr>
      <t>01.28.400</t>
    </r>
  </si>
  <si>
    <r>
      <rPr>
        <sz val="8.5"/>
        <rFont val="Calibri"/>
        <family val="2"/>
      </rPr>
      <t xml:space="preserve">Filtro PVC geomecânico nervurado tipo reforçado para poço profundo,
</t>
    </r>
    <r>
      <rPr>
        <sz val="8.5"/>
        <rFont val="Calibri"/>
        <family val="2"/>
      </rPr>
      <t>diâmetro de 8" (200 mm)</t>
    </r>
  </si>
  <si>
    <r>
      <rPr>
        <sz val="8.5"/>
        <rFont val="Calibri"/>
        <family val="2"/>
      </rPr>
      <t>01.28.410</t>
    </r>
  </si>
  <si>
    <r>
      <rPr>
        <sz val="8.5"/>
        <rFont val="Calibri"/>
        <family val="2"/>
      </rPr>
      <t xml:space="preserve">Filtro espiralado galvanizado simples (standard) para poço profundo,
</t>
    </r>
    <r>
      <rPr>
        <sz val="8.5"/>
        <rFont val="Calibri"/>
        <family val="2"/>
      </rPr>
      <t>diâmetro de 6" (152,40 mm)</t>
    </r>
  </si>
  <si>
    <r>
      <rPr>
        <sz val="8.5"/>
        <rFont val="Calibri"/>
        <family val="2"/>
      </rPr>
      <t>01.28.420</t>
    </r>
  </si>
  <si>
    <r>
      <rPr>
        <sz val="8.5"/>
        <rFont val="Calibri"/>
        <family val="2"/>
      </rPr>
      <t xml:space="preserve">Filtro espiralado galvanizado reforçado para poço profundo, diâmetro de 6"
</t>
    </r>
    <r>
      <rPr>
        <sz val="8.5"/>
        <rFont val="Calibri"/>
        <family val="2"/>
      </rPr>
      <t>(152,40 mm)</t>
    </r>
  </si>
  <si>
    <r>
      <rPr>
        <sz val="8.5"/>
        <rFont val="Calibri"/>
        <family val="2"/>
      </rPr>
      <t>01.28.430</t>
    </r>
  </si>
  <si>
    <r>
      <rPr>
        <sz val="8.5"/>
        <rFont val="Calibri"/>
        <family val="2"/>
      </rPr>
      <t xml:space="preserve">Filtro espiralado em aço inoxidável reforçado para poço profundo, diâmetro
</t>
    </r>
    <r>
      <rPr>
        <sz val="8.5"/>
        <rFont val="Calibri"/>
        <family val="2"/>
      </rPr>
      <t>de 6" (152,40 mm)</t>
    </r>
  </si>
  <si>
    <r>
      <rPr>
        <sz val="8.5"/>
        <rFont val="Calibri"/>
        <family val="2"/>
      </rPr>
      <t>01.28.440</t>
    </r>
  </si>
  <si>
    <r>
      <rPr>
        <sz val="8.5"/>
        <rFont val="Calibri"/>
        <family val="2"/>
      </rPr>
      <t>Filtro galvanizado tipo NOLD para poço profundo, diâmetro de 6" (150 mm)</t>
    </r>
  </si>
  <si>
    <r>
      <rPr>
        <sz val="8.5"/>
        <rFont val="Calibri"/>
        <family val="2"/>
      </rPr>
      <t>01.28.450</t>
    </r>
  </si>
  <si>
    <r>
      <rPr>
        <sz val="8.5"/>
        <rFont val="Calibri"/>
        <family val="2"/>
      </rPr>
      <t>Pré‐filtro tipo pérola para poço profundo</t>
    </r>
  </si>
  <si>
    <r>
      <rPr>
        <sz val="8.5"/>
        <rFont val="Calibri"/>
        <family val="2"/>
      </rPr>
      <t>01.28.460</t>
    </r>
  </si>
  <si>
    <r>
      <rPr>
        <sz val="8.5"/>
        <rFont val="Calibri"/>
        <family val="2"/>
      </rPr>
      <t>Pré‐filtro tipo Jacareí para poço profundo</t>
    </r>
  </si>
  <si>
    <r>
      <rPr>
        <sz val="8.5"/>
        <rFont val="Calibri"/>
        <family val="2"/>
      </rPr>
      <t>01.28.470</t>
    </r>
  </si>
  <si>
    <r>
      <rPr>
        <sz val="8.5"/>
        <rFont val="Calibri"/>
        <family val="2"/>
      </rPr>
      <t>Perfilagem ótica (filmagem / endoscopia) para poço profundo</t>
    </r>
  </si>
  <si>
    <r>
      <rPr>
        <sz val="8.5"/>
        <rFont val="Calibri"/>
        <family val="2"/>
      </rPr>
      <t>01.28.480</t>
    </r>
  </si>
  <si>
    <r>
      <rPr>
        <sz val="8.5"/>
        <rFont val="Calibri"/>
        <family val="2"/>
      </rPr>
      <t>Perfilagem elétrica de poço profundo</t>
    </r>
  </si>
  <si>
    <r>
      <rPr>
        <sz val="8.5"/>
        <rFont val="Calibri"/>
        <family val="2"/>
      </rPr>
      <t>01.28.490</t>
    </r>
  </si>
  <si>
    <r>
      <rPr>
        <sz val="8.5"/>
        <rFont val="Calibri"/>
        <family val="2"/>
      </rPr>
      <t>Taxa de mobilização e desmobilização de equipamentos para execução de bombeamento, limpeza, desenvolvimento e teste de vazão</t>
    </r>
  </si>
  <si>
    <r>
      <rPr>
        <sz val="8.5"/>
        <rFont val="Calibri"/>
        <family val="2"/>
      </rPr>
      <t>01.28.500</t>
    </r>
  </si>
  <si>
    <r>
      <rPr>
        <sz val="8.5"/>
        <rFont val="Calibri"/>
        <family val="2"/>
      </rPr>
      <t>Limpeza e desenvolvimento do poço profundo</t>
    </r>
  </si>
  <si>
    <r>
      <rPr>
        <sz val="8.5"/>
        <rFont val="Calibri"/>
        <family val="2"/>
      </rPr>
      <t>H</t>
    </r>
  </si>
  <si>
    <r>
      <rPr>
        <sz val="8.5"/>
        <rFont val="Calibri"/>
        <family val="2"/>
      </rPr>
      <t>01.28.510</t>
    </r>
  </si>
  <si>
    <r>
      <rPr>
        <sz val="8.5"/>
        <rFont val="Calibri"/>
        <family val="2"/>
      </rPr>
      <t>Ensaio de vazão (bombeamento) para poço profundo, com bomba submersa</t>
    </r>
  </si>
  <si>
    <r>
      <rPr>
        <sz val="8.5"/>
        <rFont val="Calibri"/>
        <family val="2"/>
      </rPr>
      <t>01.28.520</t>
    </r>
  </si>
  <si>
    <r>
      <rPr>
        <sz val="8.5"/>
        <rFont val="Calibri"/>
        <family val="2"/>
      </rPr>
      <t>Ensaio de vazão escalonado para poço profundo</t>
    </r>
  </si>
  <si>
    <r>
      <rPr>
        <sz val="8.5"/>
        <rFont val="Calibri"/>
        <family val="2"/>
      </rPr>
      <t>01.28.530</t>
    </r>
  </si>
  <si>
    <r>
      <rPr>
        <sz val="8.5"/>
        <rFont val="Calibri"/>
        <family val="2"/>
      </rPr>
      <t>Ensaio de recuperação de nível para poço profundo</t>
    </r>
  </si>
  <si>
    <r>
      <rPr>
        <sz val="8.5"/>
        <rFont val="Calibri"/>
        <family val="2"/>
      </rPr>
      <t>01.28.540</t>
    </r>
  </si>
  <si>
    <r>
      <rPr>
        <sz val="8.5"/>
        <rFont val="Calibri"/>
        <family val="2"/>
      </rPr>
      <t>Desinfecção de poço profundo</t>
    </r>
  </si>
  <si>
    <r>
      <rPr>
        <sz val="8.5"/>
        <rFont val="Calibri"/>
        <family val="2"/>
      </rPr>
      <t>01.28.550</t>
    </r>
  </si>
  <si>
    <r>
      <rPr>
        <sz val="8.5"/>
        <rFont val="Calibri"/>
        <family val="2"/>
      </rPr>
      <t>Análise físico‐química e bacteriológica da água para poço profundo</t>
    </r>
  </si>
  <si>
    <r>
      <rPr>
        <sz val="8.5"/>
        <rFont val="Calibri"/>
        <family val="2"/>
      </rPr>
      <t>CJ</t>
    </r>
  </si>
  <si>
    <r>
      <rPr>
        <sz val="8.5"/>
        <rFont val="Calibri"/>
        <family val="2"/>
      </rPr>
      <t>01.28.560</t>
    </r>
  </si>
  <si>
    <r>
      <rPr>
        <sz val="8.5"/>
        <rFont val="Calibri"/>
        <family val="2"/>
      </rPr>
      <t>Centralizador de coluna para poço profundo, diâmetro de 4" ou 6"</t>
    </r>
  </si>
  <si>
    <r>
      <rPr>
        <sz val="8.5"/>
        <rFont val="Calibri"/>
        <family val="2"/>
      </rPr>
      <t>01.28.570</t>
    </r>
  </si>
  <si>
    <r>
      <rPr>
        <sz val="8.5"/>
        <rFont val="Calibri"/>
        <family val="2"/>
      </rPr>
      <t xml:space="preserve">Cimentação de boca do poço profundo, entre perfuração de maior diâmetro
</t>
    </r>
    <r>
      <rPr>
        <sz val="8.5"/>
        <rFont val="Calibri"/>
        <family val="2"/>
      </rPr>
      <t>(cimentação do espaço anular)</t>
    </r>
  </si>
  <si>
    <r>
      <rPr>
        <sz val="8.5"/>
        <rFont val="Calibri"/>
        <family val="2"/>
      </rPr>
      <t>01.28.580</t>
    </r>
  </si>
  <si>
    <r>
      <rPr>
        <sz val="8.5"/>
        <rFont val="Calibri"/>
        <family val="2"/>
      </rPr>
      <t xml:space="preserve">Laje de proteção em concreto armado para poço profundo (área mínimo de
</t>
    </r>
    <r>
      <rPr>
        <sz val="8.5"/>
        <rFont val="Calibri"/>
        <family val="2"/>
      </rPr>
      <t>3,00 m²)</t>
    </r>
  </si>
  <si>
    <r>
      <rPr>
        <sz val="8.5"/>
        <rFont val="Calibri"/>
        <family val="2"/>
      </rPr>
      <t>01.28.590</t>
    </r>
  </si>
  <si>
    <r>
      <rPr>
        <sz val="8.5"/>
        <rFont val="Calibri"/>
        <family val="2"/>
      </rPr>
      <t>Lacre do poço profundo (tampa)</t>
    </r>
  </si>
  <si>
    <r>
      <rPr>
        <sz val="8.5"/>
        <rFont val="Calibri"/>
        <family val="2"/>
      </rPr>
      <t>01.28.600</t>
    </r>
  </si>
  <si>
    <r>
      <rPr>
        <sz val="8.5"/>
        <rFont val="Calibri"/>
        <family val="2"/>
      </rPr>
      <t>Licença de perfuração para poço profundo</t>
    </r>
  </si>
  <si>
    <r>
      <rPr>
        <sz val="8.5"/>
        <rFont val="Calibri"/>
        <family val="2"/>
      </rPr>
      <t>01.28.610</t>
    </r>
  </si>
  <si>
    <r>
      <rPr>
        <sz val="8.5"/>
        <rFont val="Calibri"/>
        <family val="2"/>
      </rPr>
      <t>Outorga de direito de uso para poço profundo</t>
    </r>
  </si>
  <si>
    <r>
      <rPr>
        <sz val="8.5"/>
        <rFont val="Calibri"/>
        <family val="2"/>
      </rPr>
      <t>01.28.620</t>
    </r>
  </si>
  <si>
    <r>
      <rPr>
        <sz val="8.5"/>
        <rFont val="Calibri"/>
        <family val="2"/>
      </rPr>
      <t>Parecer técnico junto a CETESB</t>
    </r>
  </si>
  <si>
    <r>
      <rPr>
        <sz val="8.5"/>
        <rFont val="Calibri"/>
        <family val="2"/>
      </rPr>
      <t>INICIO, APOIO E ADMINISTRACAO DA OBRA</t>
    </r>
  </si>
  <si>
    <r>
      <rPr>
        <sz val="8.5"/>
        <rFont val="Calibri"/>
        <family val="2"/>
      </rPr>
      <t>02.01</t>
    </r>
  </si>
  <si>
    <r>
      <rPr>
        <sz val="8.5"/>
        <rFont val="Calibri"/>
        <family val="2"/>
      </rPr>
      <t>Construção provisória</t>
    </r>
  </si>
  <si>
    <r>
      <rPr>
        <sz val="8.5"/>
        <rFont val="Calibri"/>
        <family val="2"/>
      </rPr>
      <t>02.01.021</t>
    </r>
  </si>
  <si>
    <r>
      <rPr>
        <sz val="8.5"/>
        <rFont val="Calibri"/>
        <family val="2"/>
      </rPr>
      <t>Construção provisória em madeira ‐ fornecimento e montagem</t>
    </r>
  </si>
  <si>
    <r>
      <rPr>
        <sz val="8.5"/>
        <rFont val="Calibri"/>
        <family val="2"/>
      </rPr>
      <t>02.01.171</t>
    </r>
  </si>
  <si>
    <r>
      <rPr>
        <sz val="8.5"/>
        <rFont val="Calibri"/>
        <family val="2"/>
      </rPr>
      <t>Sanitário/vestiário provisório em alvenaria</t>
    </r>
  </si>
  <si>
    <r>
      <rPr>
        <sz val="8.5"/>
        <rFont val="Calibri"/>
        <family val="2"/>
      </rPr>
      <t>02.01.180</t>
    </r>
  </si>
  <si>
    <r>
      <rPr>
        <sz val="8.5"/>
        <rFont val="Calibri"/>
        <family val="2"/>
      </rPr>
      <t xml:space="preserve">Banheiro químico modelo Standard, com manutenção conforme exigências da
</t>
    </r>
    <r>
      <rPr>
        <sz val="8.5"/>
        <rFont val="Calibri"/>
        <family val="2"/>
      </rPr>
      <t>CETESB</t>
    </r>
  </si>
  <si>
    <r>
      <rPr>
        <sz val="8.5"/>
        <rFont val="Calibri"/>
        <family val="2"/>
      </rPr>
      <t>UNMES</t>
    </r>
  </si>
  <si>
    <r>
      <rPr>
        <sz val="8.5"/>
        <rFont val="Calibri"/>
        <family val="2"/>
      </rPr>
      <t>02.01.200</t>
    </r>
  </si>
  <si>
    <r>
      <rPr>
        <sz val="8.5"/>
        <rFont val="Calibri"/>
        <family val="2"/>
      </rPr>
      <t>Desmobilização de construção provisória</t>
    </r>
  </si>
  <si>
    <r>
      <rPr>
        <sz val="8.5"/>
        <rFont val="Calibri"/>
        <family val="2"/>
      </rPr>
      <t>02.02</t>
    </r>
  </si>
  <si>
    <r>
      <rPr>
        <sz val="8.5"/>
        <rFont val="Calibri"/>
        <family val="2"/>
      </rPr>
      <t>Container</t>
    </r>
  </si>
  <si>
    <r>
      <rPr>
        <sz val="8.5"/>
        <rFont val="Calibri"/>
        <family val="2"/>
      </rPr>
      <t>02.02.120</t>
    </r>
  </si>
  <si>
    <r>
      <rPr>
        <sz val="8.5"/>
        <rFont val="Calibri"/>
        <family val="2"/>
      </rPr>
      <t>Locação de container tipo alojamento ‐ área mínima de 13,80 m²</t>
    </r>
  </si>
  <si>
    <r>
      <rPr>
        <sz val="8.5"/>
        <rFont val="Calibri"/>
        <family val="2"/>
      </rPr>
      <t>02.02.130</t>
    </r>
  </si>
  <si>
    <r>
      <rPr>
        <sz val="8.5"/>
        <rFont val="Calibri"/>
        <family val="2"/>
      </rPr>
      <t xml:space="preserve">Locação de container tipo escritório com 1 vaso sanitário, 1 lavatório e 1
</t>
    </r>
    <r>
      <rPr>
        <sz val="8.5"/>
        <rFont val="Calibri"/>
        <family val="2"/>
      </rPr>
      <t>ponto para chuveiro ‐ área mínima de 13,80 m²</t>
    </r>
  </si>
  <si>
    <r>
      <rPr>
        <sz val="8.5"/>
        <rFont val="Calibri"/>
        <family val="2"/>
      </rPr>
      <t>02.02.140</t>
    </r>
  </si>
  <si>
    <r>
      <rPr>
        <sz val="8.5"/>
        <rFont val="Calibri"/>
        <family val="2"/>
      </rPr>
      <t>Locação de container tipo sanitário com 2 vasos sanitários, 2 lavatórios, 2 mictórios e 4 pontos para chuveiro ‐ área mínima de 13,80 m²</t>
    </r>
  </si>
  <si>
    <r>
      <rPr>
        <sz val="8.5"/>
        <rFont val="Calibri"/>
        <family val="2"/>
      </rPr>
      <t>02.02.150</t>
    </r>
  </si>
  <si>
    <r>
      <rPr>
        <sz val="8.5"/>
        <rFont val="Calibri"/>
        <family val="2"/>
      </rPr>
      <t>Locação de container tipo depósito ‐ área mínima de 13,80 m²</t>
    </r>
  </si>
  <si>
    <r>
      <rPr>
        <sz val="8.5"/>
        <rFont val="Calibri"/>
        <family val="2"/>
      </rPr>
      <t>02.02.160</t>
    </r>
  </si>
  <si>
    <r>
      <rPr>
        <sz val="8.5"/>
        <rFont val="Calibri"/>
        <family val="2"/>
      </rPr>
      <t>Locação de container tipo guarita ‐ área mínima de 4,60 m²</t>
    </r>
  </si>
  <si>
    <r>
      <rPr>
        <sz val="8.5"/>
        <rFont val="Calibri"/>
        <family val="2"/>
      </rPr>
      <t>02.03</t>
    </r>
  </si>
  <si>
    <r>
      <rPr>
        <sz val="8.5"/>
        <rFont val="Calibri"/>
        <family val="2"/>
      </rPr>
      <t>Tapume, vedação e proteções diversas</t>
    </r>
  </si>
  <si>
    <r>
      <rPr>
        <sz val="8.5"/>
        <rFont val="Calibri"/>
        <family val="2"/>
      </rPr>
      <t>02.03.030</t>
    </r>
  </si>
  <si>
    <r>
      <rPr>
        <sz val="8.5"/>
        <rFont val="Calibri"/>
        <family val="2"/>
      </rPr>
      <t>Proteção de superfícies em geral com plástico bolha</t>
    </r>
  </si>
  <si>
    <r>
      <rPr>
        <sz val="8.5"/>
        <rFont val="Calibri"/>
        <family val="2"/>
      </rPr>
      <t>02.03.060</t>
    </r>
  </si>
  <si>
    <r>
      <rPr>
        <sz val="8.5"/>
        <rFont val="Calibri"/>
        <family val="2"/>
      </rPr>
      <t>Proteção de fachada com tela de nylon</t>
    </r>
  </si>
  <si>
    <r>
      <rPr>
        <sz val="8.5"/>
        <rFont val="Calibri"/>
        <family val="2"/>
      </rPr>
      <t>02.03.080</t>
    </r>
  </si>
  <si>
    <r>
      <rPr>
        <sz val="8.5"/>
        <rFont val="Calibri"/>
        <family val="2"/>
      </rPr>
      <t>Fechamento provisório de vãos em chapa de madeira compensada</t>
    </r>
  </si>
  <si>
    <r>
      <rPr>
        <sz val="8.5"/>
        <rFont val="Calibri"/>
        <family val="2"/>
      </rPr>
      <t>02.03.110</t>
    </r>
  </si>
  <si>
    <r>
      <rPr>
        <sz val="8.5"/>
        <rFont val="Calibri"/>
        <family val="2"/>
      </rPr>
      <t>Tapume móvel para fechamento de áreas</t>
    </r>
  </si>
  <si>
    <r>
      <rPr>
        <sz val="8.5"/>
        <rFont val="Calibri"/>
        <family val="2"/>
      </rPr>
      <t>02.03.120</t>
    </r>
  </si>
  <si>
    <r>
      <rPr>
        <sz val="8.5"/>
        <rFont val="Calibri"/>
        <family val="2"/>
      </rPr>
      <t>Tapume fixo para fechamento de áreas, com portão</t>
    </r>
  </si>
  <si>
    <r>
      <rPr>
        <sz val="8.5"/>
        <rFont val="Calibri"/>
        <family val="2"/>
      </rPr>
      <t>02.03.200</t>
    </r>
  </si>
  <si>
    <r>
      <rPr>
        <sz val="8.5"/>
        <rFont val="Calibri"/>
        <family val="2"/>
      </rPr>
      <t xml:space="preserve">Locação de quadros metálicos para plataforma de proteção, inclusive o
</t>
    </r>
    <r>
      <rPr>
        <sz val="8.5"/>
        <rFont val="Calibri"/>
        <family val="2"/>
      </rPr>
      <t>madeiramento</t>
    </r>
  </si>
  <si>
    <r>
      <rPr>
        <sz val="8.5"/>
        <rFont val="Calibri"/>
        <family val="2"/>
      </rPr>
      <t>M2MES</t>
    </r>
  </si>
  <si>
    <r>
      <rPr>
        <sz val="8.5"/>
        <rFont val="Calibri"/>
        <family val="2"/>
      </rPr>
      <t>02.03.240</t>
    </r>
  </si>
  <si>
    <r>
      <rPr>
        <sz val="8.5"/>
        <rFont val="Calibri"/>
        <family val="2"/>
      </rPr>
      <t>Proteção de piso com tecido de aniagem e gesso</t>
    </r>
  </si>
  <si>
    <r>
      <rPr>
        <sz val="8.5"/>
        <rFont val="Calibri"/>
        <family val="2"/>
      </rPr>
      <t>02.03.250</t>
    </r>
  </si>
  <si>
    <r>
      <rPr>
        <sz val="8.5"/>
        <rFont val="Calibri"/>
        <family val="2"/>
      </rPr>
      <t>Tapume fixo em painel OSB ‐ espessura 8 mm</t>
    </r>
  </si>
  <si>
    <r>
      <rPr>
        <sz val="8.5"/>
        <rFont val="Calibri"/>
        <family val="2"/>
      </rPr>
      <t>02.03.260</t>
    </r>
  </si>
  <si>
    <r>
      <rPr>
        <sz val="8.5"/>
        <rFont val="Calibri"/>
        <family val="2"/>
      </rPr>
      <t>Tapume fixo em painel OSB ‐ espessura 10 mm</t>
    </r>
  </si>
  <si>
    <r>
      <rPr>
        <sz val="8.5"/>
        <rFont val="Calibri"/>
        <family val="2"/>
      </rPr>
      <t>02.03.270</t>
    </r>
  </si>
  <si>
    <r>
      <rPr>
        <sz val="8.5"/>
        <rFont val="Calibri"/>
        <family val="2"/>
      </rPr>
      <t>Tapume fixo em painel OSB ‐ espessura 12 mm</t>
    </r>
  </si>
  <si>
    <r>
      <rPr>
        <sz val="8.5"/>
        <rFont val="Calibri"/>
        <family val="2"/>
      </rPr>
      <t>02.03.500</t>
    </r>
  </si>
  <si>
    <r>
      <rPr>
        <sz val="8.5"/>
        <rFont val="Calibri"/>
        <family val="2"/>
      </rPr>
      <t xml:space="preserve">Proteção em madeira e lona plástica para equipamento mecânico ou
</t>
    </r>
    <r>
      <rPr>
        <sz val="8.5"/>
        <rFont val="Calibri"/>
        <family val="2"/>
      </rPr>
      <t>informática ‐ para obras de reforma</t>
    </r>
  </si>
  <si>
    <r>
      <rPr>
        <sz val="8.5"/>
        <rFont val="Calibri"/>
        <family val="2"/>
      </rPr>
      <t>02.05</t>
    </r>
  </si>
  <si>
    <r>
      <rPr>
        <sz val="8.5"/>
        <rFont val="Calibri"/>
        <family val="2"/>
      </rPr>
      <t>Andaime e balancim</t>
    </r>
  </si>
  <si>
    <r>
      <rPr>
        <sz val="8.5"/>
        <rFont val="Calibri"/>
        <family val="2"/>
      </rPr>
      <t>02.05.060</t>
    </r>
  </si>
  <si>
    <r>
      <rPr>
        <sz val="8.5"/>
        <rFont val="Calibri"/>
        <family val="2"/>
      </rPr>
      <t>Montagem e desmontagem de andaime torre metálica com altura até 10 m</t>
    </r>
  </si>
  <si>
    <r>
      <rPr>
        <sz val="8.5"/>
        <rFont val="Calibri"/>
        <family val="2"/>
      </rPr>
      <t>02.05.080</t>
    </r>
  </si>
  <si>
    <r>
      <rPr>
        <sz val="8.5"/>
        <rFont val="Calibri"/>
        <family val="2"/>
      </rPr>
      <t xml:space="preserve">Montagem e desmontagem de andaime torre metálica com altura superior a
</t>
    </r>
    <r>
      <rPr>
        <sz val="8.5"/>
        <rFont val="Calibri"/>
        <family val="2"/>
      </rPr>
      <t>10 m</t>
    </r>
  </si>
  <si>
    <r>
      <rPr>
        <sz val="8.5"/>
        <rFont val="Calibri"/>
        <family val="2"/>
      </rPr>
      <t>02.05.090</t>
    </r>
  </si>
  <si>
    <r>
      <rPr>
        <sz val="8.5"/>
        <rFont val="Calibri"/>
        <family val="2"/>
      </rPr>
      <t xml:space="preserve">Montagem e desmontagem de andaime tubular fachadeiro com altura até 10
</t>
    </r>
    <r>
      <rPr>
        <sz val="8.5"/>
        <rFont val="Calibri"/>
        <family val="2"/>
      </rPr>
      <t>m</t>
    </r>
  </si>
  <si>
    <r>
      <rPr>
        <sz val="8.5"/>
        <rFont val="Calibri"/>
        <family val="2"/>
      </rPr>
      <t>02.05.100</t>
    </r>
  </si>
  <si>
    <r>
      <rPr>
        <sz val="8.5"/>
        <rFont val="Calibri"/>
        <family val="2"/>
      </rPr>
      <t xml:space="preserve">Montagem e desmontagem de andaime tubular fachadeiro com altura
</t>
    </r>
    <r>
      <rPr>
        <sz val="8.5"/>
        <rFont val="Calibri"/>
        <family val="2"/>
      </rPr>
      <t>superior a 10 m</t>
    </r>
  </si>
  <si>
    <r>
      <rPr>
        <sz val="8.5"/>
        <rFont val="Calibri"/>
        <family val="2"/>
      </rPr>
      <t>02.05.195</t>
    </r>
  </si>
  <si>
    <r>
      <rPr>
        <sz val="8.5"/>
        <rFont val="Calibri"/>
        <family val="2"/>
      </rPr>
      <t xml:space="preserve">Balancim elétrico tipo plataforma para transporte vertical, com altura até 60
</t>
    </r>
    <r>
      <rPr>
        <sz val="8.5"/>
        <rFont val="Calibri"/>
        <family val="2"/>
      </rPr>
      <t>m</t>
    </r>
  </si>
  <si>
    <r>
      <rPr>
        <sz val="8.5"/>
        <rFont val="Calibri"/>
        <family val="2"/>
      </rPr>
      <t>02.05.202</t>
    </r>
  </si>
  <si>
    <r>
      <rPr>
        <sz val="8.5"/>
        <rFont val="Calibri"/>
        <family val="2"/>
      </rPr>
      <t>Andaime torre metálico (1,5 x 1,5 m) com piso metálico</t>
    </r>
  </si>
  <si>
    <r>
      <rPr>
        <sz val="8.5"/>
        <rFont val="Calibri"/>
        <family val="2"/>
      </rPr>
      <t>MXMES</t>
    </r>
  </si>
  <si>
    <r>
      <rPr>
        <sz val="8.5"/>
        <rFont val="Calibri"/>
        <family val="2"/>
      </rPr>
      <t>02.05.212</t>
    </r>
  </si>
  <si>
    <r>
      <rPr>
        <sz val="8.5"/>
        <rFont val="Calibri"/>
        <family val="2"/>
      </rPr>
      <t>Andaime tubular fachadeiro com piso metálico e sapatas ajustáveis</t>
    </r>
  </si>
  <si>
    <r>
      <rPr>
        <sz val="8.5"/>
        <rFont val="Calibri"/>
        <family val="2"/>
      </rPr>
      <t>02.06</t>
    </r>
  </si>
  <si>
    <r>
      <rPr>
        <sz val="8.5"/>
        <rFont val="Calibri"/>
        <family val="2"/>
      </rPr>
      <t>Alocação de equipe, equipamento e ferramental</t>
    </r>
  </si>
  <si>
    <r>
      <rPr>
        <sz val="8.5"/>
        <rFont val="Calibri"/>
        <family val="2"/>
      </rPr>
      <t>02.06.030</t>
    </r>
  </si>
  <si>
    <r>
      <rPr>
        <sz val="8.5"/>
        <rFont val="Calibri"/>
        <family val="2"/>
      </rPr>
      <t xml:space="preserve">Locação de plataforma elevatória articulada, com altura aproximada de
</t>
    </r>
    <r>
      <rPr>
        <sz val="8.5"/>
        <rFont val="Calibri"/>
        <family val="2"/>
      </rPr>
      <t>12,5m, capacidade de carga de 227 kg, elétrica</t>
    </r>
  </si>
  <si>
    <r>
      <rPr>
        <sz val="8.5"/>
        <rFont val="Calibri"/>
        <family val="2"/>
      </rPr>
      <t>02.06.040</t>
    </r>
  </si>
  <si>
    <r>
      <rPr>
        <sz val="8.5"/>
        <rFont val="Calibri"/>
        <family val="2"/>
      </rPr>
      <t xml:space="preserve">Locação de plataforma elevatória articulada, com altura aproximada de 20 m,
</t>
    </r>
    <r>
      <rPr>
        <sz val="8.5"/>
        <rFont val="Calibri"/>
        <family val="2"/>
      </rPr>
      <t>capacidade de carga de 227 kg, diesel</t>
    </r>
  </si>
  <si>
    <r>
      <rPr>
        <sz val="8.5"/>
        <rFont val="Calibri"/>
        <family val="2"/>
      </rPr>
      <t>02.08</t>
    </r>
  </si>
  <si>
    <r>
      <rPr>
        <sz val="8.5"/>
        <rFont val="Calibri"/>
        <family val="2"/>
      </rPr>
      <t>Sinalização de obra</t>
    </r>
  </si>
  <si>
    <r>
      <rPr>
        <sz val="8.5"/>
        <rFont val="Calibri"/>
        <family val="2"/>
      </rPr>
      <t>02.08.020</t>
    </r>
  </si>
  <si>
    <r>
      <rPr>
        <sz val="8.5"/>
        <rFont val="Calibri"/>
        <family val="2"/>
      </rPr>
      <t>Placa de identificação para obra</t>
    </r>
  </si>
  <si>
    <r>
      <rPr>
        <sz val="8.5"/>
        <rFont val="Calibri"/>
        <family val="2"/>
      </rPr>
      <t>02.08.040</t>
    </r>
  </si>
  <si>
    <r>
      <rPr>
        <sz val="8.5"/>
        <rFont val="Calibri"/>
        <family val="2"/>
      </rPr>
      <t>Placa em lona com impressão digital e requadro em metalon</t>
    </r>
  </si>
  <si>
    <r>
      <rPr>
        <sz val="8.5"/>
        <rFont val="Calibri"/>
        <family val="2"/>
      </rPr>
      <t>02.08.050</t>
    </r>
  </si>
  <si>
    <r>
      <rPr>
        <sz val="8.5"/>
        <rFont val="Calibri"/>
        <family val="2"/>
      </rPr>
      <t>Placa em lona com impressão digital e estrutura em madeira</t>
    </r>
  </si>
  <si>
    <r>
      <rPr>
        <sz val="8.5"/>
        <rFont val="Calibri"/>
        <family val="2"/>
      </rPr>
      <t>02.09</t>
    </r>
  </si>
  <si>
    <r>
      <rPr>
        <sz val="8.5"/>
        <rFont val="Calibri"/>
        <family val="2"/>
      </rPr>
      <t>Limpeza de terreno</t>
    </r>
  </si>
  <si>
    <r>
      <rPr>
        <sz val="8.5"/>
        <rFont val="Calibri"/>
        <family val="2"/>
      </rPr>
      <t>02.09.030</t>
    </r>
  </si>
  <si>
    <r>
      <rPr>
        <sz val="8.5"/>
        <rFont val="Calibri"/>
        <family val="2"/>
      </rPr>
      <t xml:space="preserve">Limpeza manual do terreno, inclusive troncos até 5 cm de diâmetro, com
</t>
    </r>
    <r>
      <rPr>
        <sz val="8.5"/>
        <rFont val="Calibri"/>
        <family val="2"/>
      </rPr>
      <t>caminhão à disposição dentro da obra, até o raio de 1 km</t>
    </r>
  </si>
  <si>
    <r>
      <rPr>
        <sz val="8.5"/>
        <rFont val="Calibri"/>
        <family val="2"/>
      </rPr>
      <t>02.09.040</t>
    </r>
  </si>
  <si>
    <r>
      <rPr>
        <sz val="8.5"/>
        <rFont val="Calibri"/>
        <family val="2"/>
      </rPr>
      <t xml:space="preserve">Limpeza mecanizada do terreno, inclusive troncos até 15 cm de diâmetro,
</t>
    </r>
    <r>
      <rPr>
        <sz val="8.5"/>
        <rFont val="Calibri"/>
        <family val="2"/>
      </rPr>
      <t>com caminhão à disposição dentro e fora da obra, com transporte no raio de até 1 km</t>
    </r>
  </si>
  <si>
    <r>
      <rPr>
        <sz val="8.5"/>
        <rFont val="Calibri"/>
        <family val="2"/>
      </rPr>
      <t>02.09.130</t>
    </r>
  </si>
  <si>
    <r>
      <rPr>
        <sz val="8.5"/>
        <rFont val="Calibri"/>
        <family val="2"/>
      </rPr>
      <t>Limpeza mecanizada do terreno, inclusive troncos com diâmetro acima de 15 cm até 50 cm, com caminhão à disposição dentro da obra, até o raio de 1 km</t>
    </r>
  </si>
  <si>
    <r>
      <rPr>
        <sz val="8.5"/>
        <rFont val="Calibri"/>
        <family val="2"/>
      </rPr>
      <t>02.09.150</t>
    </r>
  </si>
  <si>
    <r>
      <rPr>
        <sz val="8.5"/>
        <rFont val="Calibri"/>
        <family val="2"/>
      </rPr>
      <t>Corte e derrubada de eucalipto (1° corte) ‐ idade até 4 anos</t>
    </r>
  </si>
  <si>
    <r>
      <rPr>
        <sz val="8.5"/>
        <rFont val="Calibri"/>
        <family val="2"/>
      </rPr>
      <t>02.09.160</t>
    </r>
  </si>
  <si>
    <r>
      <rPr>
        <sz val="8.5"/>
        <rFont val="Calibri"/>
        <family val="2"/>
      </rPr>
      <t>Corte e derrubada de eucalipto (1° corte) ‐ idade acima de 4 anos</t>
    </r>
  </si>
  <si>
    <r>
      <rPr>
        <sz val="8.5"/>
        <rFont val="Calibri"/>
        <family val="2"/>
      </rPr>
      <t>02.10</t>
    </r>
  </si>
  <si>
    <r>
      <rPr>
        <sz val="8.5"/>
        <rFont val="Calibri"/>
        <family val="2"/>
      </rPr>
      <t>Locação de obra</t>
    </r>
  </si>
  <si>
    <r>
      <rPr>
        <sz val="8.5"/>
        <rFont val="Calibri"/>
        <family val="2"/>
      </rPr>
      <t>02.10.020</t>
    </r>
  </si>
  <si>
    <r>
      <rPr>
        <sz val="8.5"/>
        <rFont val="Calibri"/>
        <family val="2"/>
      </rPr>
      <t>Locação de obra de edificação</t>
    </r>
  </si>
  <si>
    <r>
      <rPr>
        <sz val="8.5"/>
        <rFont val="Calibri"/>
        <family val="2"/>
      </rPr>
      <t>02.10.040</t>
    </r>
  </si>
  <si>
    <r>
      <rPr>
        <sz val="8.5"/>
        <rFont val="Calibri"/>
        <family val="2"/>
      </rPr>
      <t>Locação de rede de canalização</t>
    </r>
  </si>
  <si>
    <r>
      <rPr>
        <sz val="8.5"/>
        <rFont val="Calibri"/>
        <family val="2"/>
      </rPr>
      <t>02.10.050</t>
    </r>
  </si>
  <si>
    <r>
      <rPr>
        <sz val="8.5"/>
        <rFont val="Calibri"/>
        <family val="2"/>
      </rPr>
      <t>Locação para muros, cercas e alambrados</t>
    </r>
  </si>
  <si>
    <r>
      <rPr>
        <sz val="8.5"/>
        <rFont val="Calibri"/>
        <family val="2"/>
      </rPr>
      <t>02.10.060</t>
    </r>
  </si>
  <si>
    <r>
      <rPr>
        <sz val="8.5"/>
        <rFont val="Calibri"/>
        <family val="2"/>
      </rPr>
      <t>Locação de vias, calçadas, tanques e lagoas</t>
    </r>
  </si>
  <si>
    <r>
      <rPr>
        <sz val="8.5"/>
        <rFont val="Calibri"/>
        <family val="2"/>
      </rPr>
      <t>DEMOLICAO SEM REAPROVEITAMENTO</t>
    </r>
  </si>
  <si>
    <r>
      <rPr>
        <sz val="8.5"/>
        <rFont val="Calibri"/>
        <family val="2"/>
      </rPr>
      <t>03.01</t>
    </r>
  </si>
  <si>
    <r>
      <rPr>
        <sz val="8.5"/>
        <rFont val="Calibri"/>
        <family val="2"/>
      </rPr>
      <t>Demolição de concreto, lastro, mistura e afins</t>
    </r>
  </si>
  <si>
    <r>
      <rPr>
        <sz val="8.5"/>
        <rFont val="Calibri"/>
        <family val="2"/>
      </rPr>
      <t>03.01.020</t>
    </r>
  </si>
  <si>
    <r>
      <rPr>
        <sz val="8.5"/>
        <rFont val="Calibri"/>
        <family val="2"/>
      </rPr>
      <t>Demolição manual de concreto simples</t>
    </r>
  </si>
  <si>
    <r>
      <rPr>
        <sz val="8.5"/>
        <rFont val="Calibri"/>
        <family val="2"/>
      </rPr>
      <t>03.01.040</t>
    </r>
  </si>
  <si>
    <r>
      <rPr>
        <sz val="8.5"/>
        <rFont val="Calibri"/>
        <family val="2"/>
      </rPr>
      <t>Demolição manual de concreto armado</t>
    </r>
  </si>
  <si>
    <r>
      <rPr>
        <sz val="8.5"/>
        <rFont val="Calibri"/>
        <family val="2"/>
      </rPr>
      <t>03.01.060</t>
    </r>
  </si>
  <si>
    <r>
      <rPr>
        <sz val="8.5"/>
        <rFont val="Calibri"/>
        <family val="2"/>
      </rPr>
      <t>Demolição manual de lajes pré‐moldadas, incluindo revestimento</t>
    </r>
  </si>
  <si>
    <r>
      <rPr>
        <sz val="8.5"/>
        <rFont val="Calibri"/>
        <family val="2"/>
      </rPr>
      <t>03.01.200</t>
    </r>
  </si>
  <si>
    <r>
      <rPr>
        <sz val="8.5"/>
        <rFont val="Calibri"/>
        <family val="2"/>
      </rPr>
      <t>Demolição mecanizada de concreto armado, inclusive fragmentação, carregamento, transporte até 1 quilômetro e descarregamento</t>
    </r>
  </si>
  <si>
    <r>
      <rPr>
        <sz val="8.5"/>
        <rFont val="Calibri"/>
        <family val="2"/>
      </rPr>
      <t>03.01.210</t>
    </r>
  </si>
  <si>
    <r>
      <rPr>
        <sz val="8.5"/>
        <rFont val="Calibri"/>
        <family val="2"/>
      </rPr>
      <t xml:space="preserve">Demolição mecanizada de concreto armado, inclusive fragmentação e
</t>
    </r>
    <r>
      <rPr>
        <sz val="8.5"/>
        <rFont val="Calibri"/>
        <family val="2"/>
      </rPr>
      <t>acomodação do material</t>
    </r>
  </si>
  <si>
    <r>
      <rPr>
        <sz val="8.5"/>
        <rFont val="Calibri"/>
        <family val="2"/>
      </rPr>
      <t>03.01.220</t>
    </r>
  </si>
  <si>
    <r>
      <rPr>
        <sz val="8.5"/>
        <rFont val="Calibri"/>
        <family val="2"/>
      </rPr>
      <t>Demolição mecanizada de concreto simples, inclusive fragmentação, carregamento, transporte até 1 quilômetro e descarregamento</t>
    </r>
  </si>
  <si>
    <r>
      <rPr>
        <sz val="8.5"/>
        <rFont val="Calibri"/>
        <family val="2"/>
      </rPr>
      <t>03.01.230</t>
    </r>
  </si>
  <si>
    <r>
      <rPr>
        <sz val="8.5"/>
        <rFont val="Calibri"/>
        <family val="2"/>
      </rPr>
      <t xml:space="preserve">Demolição mecanizada de concreto simples, inclusive fragmentação e
</t>
    </r>
    <r>
      <rPr>
        <sz val="8.5"/>
        <rFont val="Calibri"/>
        <family val="2"/>
      </rPr>
      <t>acomodação do material</t>
    </r>
  </si>
  <si>
    <r>
      <rPr>
        <sz val="8.5"/>
        <rFont val="Calibri"/>
        <family val="2"/>
      </rPr>
      <t>03.01.240</t>
    </r>
  </si>
  <si>
    <r>
      <rPr>
        <sz val="8.5"/>
        <rFont val="Calibri"/>
        <family val="2"/>
      </rPr>
      <t>Demolição mecanizada de pavimento ou piso em concreto, inclusive fragmentação, carregamento, transporte até 1 quilômetro e descarregamento</t>
    </r>
  </si>
  <si>
    <r>
      <rPr>
        <sz val="8.5"/>
        <rFont val="Calibri"/>
        <family val="2"/>
      </rPr>
      <t>03.01.250</t>
    </r>
  </si>
  <si>
    <r>
      <rPr>
        <sz val="8.5"/>
        <rFont val="Calibri"/>
        <family val="2"/>
      </rPr>
      <t xml:space="preserve">Demolição mecanizada de pavimento ou piso em concreto, inclusive
</t>
    </r>
    <r>
      <rPr>
        <sz val="8.5"/>
        <rFont val="Calibri"/>
        <family val="2"/>
      </rPr>
      <t>fragmentação e acomodação do material</t>
    </r>
  </si>
  <si>
    <r>
      <rPr>
        <sz val="8.5"/>
        <rFont val="Calibri"/>
        <family val="2"/>
      </rPr>
      <t>03.01.260</t>
    </r>
  </si>
  <si>
    <r>
      <rPr>
        <sz val="8.5"/>
        <rFont val="Calibri"/>
        <family val="2"/>
      </rPr>
      <t>Demolição mecanizada de sarjeta ou sarjetão, inclusive fragmentação, carregamento, transporte até 1 quilômetro e descarregamento</t>
    </r>
  </si>
  <si>
    <r>
      <rPr>
        <sz val="8.5"/>
        <rFont val="Calibri"/>
        <family val="2"/>
      </rPr>
      <t>03.01.270</t>
    </r>
  </si>
  <si>
    <r>
      <rPr>
        <sz val="8.5"/>
        <rFont val="Calibri"/>
        <family val="2"/>
      </rPr>
      <t xml:space="preserve">Demolição mecanizada de sarjeta ou sarjetão, inclusive fragmentação e
</t>
    </r>
    <r>
      <rPr>
        <sz val="8.5"/>
        <rFont val="Calibri"/>
        <family val="2"/>
      </rPr>
      <t>acomodação do material</t>
    </r>
  </si>
  <si>
    <r>
      <rPr>
        <sz val="8.5"/>
        <rFont val="Calibri"/>
        <family val="2"/>
      </rPr>
      <t>03.02</t>
    </r>
  </si>
  <si>
    <r>
      <rPr>
        <sz val="8.5"/>
        <rFont val="Calibri"/>
        <family val="2"/>
      </rPr>
      <t>Demolição de alvenaria</t>
    </r>
  </si>
  <si>
    <r>
      <rPr>
        <sz val="8.5"/>
        <rFont val="Calibri"/>
        <family val="2"/>
      </rPr>
      <t>03.02.020</t>
    </r>
  </si>
  <si>
    <r>
      <rPr>
        <sz val="8.5"/>
        <rFont val="Calibri"/>
        <family val="2"/>
      </rPr>
      <t>Demolição manual de alvenaria de fundação/embasamento</t>
    </r>
  </si>
  <si>
    <r>
      <rPr>
        <sz val="8.5"/>
        <rFont val="Calibri"/>
        <family val="2"/>
      </rPr>
      <t>03.02.040</t>
    </r>
  </si>
  <si>
    <r>
      <rPr>
        <sz val="8.5"/>
        <rFont val="Calibri"/>
        <family val="2"/>
      </rPr>
      <t xml:space="preserve">Demolição manual de alvenaria de elevação ou elemento vazado, incluindo
</t>
    </r>
    <r>
      <rPr>
        <sz val="8.5"/>
        <rFont val="Calibri"/>
        <family val="2"/>
      </rPr>
      <t>revestimento</t>
    </r>
  </si>
  <si>
    <r>
      <rPr>
        <sz val="8.5"/>
        <rFont val="Calibri"/>
        <family val="2"/>
      </rPr>
      <t>03.03</t>
    </r>
  </si>
  <si>
    <r>
      <rPr>
        <sz val="8.5"/>
        <rFont val="Calibri"/>
        <family val="2"/>
      </rPr>
      <t>Demolição de revestimento em massa</t>
    </r>
  </si>
  <si>
    <r>
      <rPr>
        <sz val="8.5"/>
        <rFont val="Calibri"/>
        <family val="2"/>
      </rPr>
      <t>03.03.020</t>
    </r>
  </si>
  <si>
    <r>
      <rPr>
        <sz val="8.5"/>
        <rFont val="Calibri"/>
        <family val="2"/>
      </rPr>
      <t>Apicoamento manual de piso, parede ou teto</t>
    </r>
  </si>
  <si>
    <r>
      <rPr>
        <sz val="8.5"/>
        <rFont val="Calibri"/>
        <family val="2"/>
      </rPr>
      <t>03.03.040</t>
    </r>
  </si>
  <si>
    <r>
      <rPr>
        <sz val="8.5"/>
        <rFont val="Calibri"/>
        <family val="2"/>
      </rPr>
      <t>Demolição manual de revestimento em massa de parede ou teto</t>
    </r>
  </si>
  <si>
    <r>
      <rPr>
        <sz val="8.5"/>
        <rFont val="Calibri"/>
        <family val="2"/>
      </rPr>
      <t>03.03.060</t>
    </r>
  </si>
  <si>
    <r>
      <rPr>
        <sz val="8.5"/>
        <rFont val="Calibri"/>
        <family val="2"/>
      </rPr>
      <t>Demolição manual de revestimento em massa de piso</t>
    </r>
  </si>
  <si>
    <r>
      <rPr>
        <sz val="8.5"/>
        <rFont val="Calibri"/>
        <family val="2"/>
      </rPr>
      <t>03.04</t>
    </r>
  </si>
  <si>
    <r>
      <rPr>
        <sz val="8.5"/>
        <rFont val="Calibri"/>
        <family val="2"/>
      </rPr>
      <t>Demolição de revestimento cerâmico e ladrilho hidráulico</t>
    </r>
  </si>
  <si>
    <r>
      <rPr>
        <sz val="8.5"/>
        <rFont val="Calibri"/>
        <family val="2"/>
      </rPr>
      <t>03.04.020</t>
    </r>
  </si>
  <si>
    <r>
      <rPr>
        <sz val="8.5"/>
        <rFont val="Calibri"/>
        <family val="2"/>
      </rPr>
      <t>Demolição manual de revestimento cerâmico, incluindo a base</t>
    </r>
  </si>
  <si>
    <r>
      <rPr>
        <sz val="8.5"/>
        <rFont val="Calibri"/>
        <family val="2"/>
      </rPr>
      <t>03.04.030</t>
    </r>
  </si>
  <si>
    <r>
      <rPr>
        <sz val="8.5"/>
        <rFont val="Calibri"/>
        <family val="2"/>
      </rPr>
      <t>Demolição manual de revestimento em ladrilho hidráulico, incluindo a base</t>
    </r>
  </si>
  <si>
    <r>
      <rPr>
        <sz val="8.5"/>
        <rFont val="Calibri"/>
        <family val="2"/>
      </rPr>
      <t>03.04.040</t>
    </r>
  </si>
  <si>
    <r>
      <rPr>
        <sz val="8.5"/>
        <rFont val="Calibri"/>
        <family val="2"/>
      </rPr>
      <t xml:space="preserve">Demolição manual de rodapé, soleira ou peitoril, em material cerâmico e/ou
</t>
    </r>
    <r>
      <rPr>
        <sz val="8.5"/>
        <rFont val="Calibri"/>
        <family val="2"/>
      </rPr>
      <t>ladrilho hidráulico, incluindo a base</t>
    </r>
  </si>
  <si>
    <r>
      <rPr>
        <sz val="8.5"/>
        <rFont val="Calibri"/>
        <family val="2"/>
      </rPr>
      <t>03.05</t>
    </r>
  </si>
  <si>
    <r>
      <rPr>
        <sz val="8.5"/>
        <rFont val="Calibri"/>
        <family val="2"/>
      </rPr>
      <t>Demolição de revestimento sintético</t>
    </r>
  </si>
  <si>
    <r>
      <rPr>
        <sz val="8.5"/>
        <rFont val="Calibri"/>
        <family val="2"/>
      </rPr>
      <t>03.05.020</t>
    </r>
  </si>
  <si>
    <r>
      <rPr>
        <sz val="8.5"/>
        <rFont val="Calibri"/>
        <family val="2"/>
      </rPr>
      <t>Demolição manual de revestimento sintético, incluindo a base</t>
    </r>
  </si>
  <si>
    <r>
      <rPr>
        <sz val="8.5"/>
        <rFont val="Calibri"/>
        <family val="2"/>
      </rPr>
      <t>03.06</t>
    </r>
  </si>
  <si>
    <r>
      <rPr>
        <sz val="8.5"/>
        <rFont val="Calibri"/>
        <family val="2"/>
      </rPr>
      <t>Demolição de revestimento em pedra e blocos maciços</t>
    </r>
  </si>
  <si>
    <r>
      <rPr>
        <sz val="8.5"/>
        <rFont val="Calibri"/>
        <family val="2"/>
      </rPr>
      <t>03.06.050</t>
    </r>
  </si>
  <si>
    <r>
      <rPr>
        <sz val="8.5"/>
        <rFont val="Calibri"/>
        <family val="2"/>
      </rPr>
      <t xml:space="preserve">Desmonte (levantamento) mecanizado de pavimento em paralelepípedo ou lajota de concreto, inclusive carregamento, transporte até 1 quilômetro e
</t>
    </r>
    <r>
      <rPr>
        <sz val="8.5"/>
        <rFont val="Calibri"/>
        <family val="2"/>
      </rPr>
      <t>descarregamento</t>
    </r>
  </si>
  <si>
    <r>
      <rPr>
        <sz val="8.5"/>
        <rFont val="Calibri"/>
        <family val="2"/>
      </rPr>
      <t>03.06.060</t>
    </r>
  </si>
  <si>
    <r>
      <rPr>
        <sz val="8.5"/>
        <rFont val="Calibri"/>
        <family val="2"/>
      </rPr>
      <t>Desmonte (levantamento) mecanizado de pavimento em paralelepípedo ou lajota de concreto, inclusive acomodação do material</t>
    </r>
  </si>
  <si>
    <r>
      <rPr>
        <sz val="8.5"/>
        <rFont val="Calibri"/>
        <family val="2"/>
      </rPr>
      <t>03.07</t>
    </r>
  </si>
  <si>
    <r>
      <rPr>
        <sz val="8.5"/>
        <rFont val="Calibri"/>
        <family val="2"/>
      </rPr>
      <t>Demolição de revestimento asfáltico</t>
    </r>
  </si>
  <si>
    <r>
      <rPr>
        <sz val="8.5"/>
        <rFont val="Calibri"/>
        <family val="2"/>
      </rPr>
      <t>03.07.010</t>
    </r>
  </si>
  <si>
    <r>
      <rPr>
        <sz val="8.5"/>
        <rFont val="Calibri"/>
        <family val="2"/>
      </rPr>
      <t>Demolição (levantamento) mecanizada de pavimento asfáltico, inclusive carregamento, transporte até 1 quilômetro e descarregamento</t>
    </r>
  </si>
  <si>
    <r>
      <rPr>
        <sz val="8.5"/>
        <rFont val="Calibri"/>
        <family val="2"/>
      </rPr>
      <t>03.07.030</t>
    </r>
  </si>
  <si>
    <r>
      <rPr>
        <sz val="8.5"/>
        <rFont val="Calibri"/>
        <family val="2"/>
      </rPr>
      <t xml:space="preserve">Demolição (levantamento) mecanizada de pavimento asfáltico, inclusive
</t>
    </r>
    <r>
      <rPr>
        <sz val="8.5"/>
        <rFont val="Calibri"/>
        <family val="2"/>
      </rPr>
      <t>fragmentação e acomodação do material</t>
    </r>
  </si>
  <si>
    <r>
      <rPr>
        <sz val="8.5"/>
        <rFont val="Calibri"/>
        <family val="2"/>
      </rPr>
      <t>03.07.050</t>
    </r>
  </si>
  <si>
    <r>
      <rPr>
        <sz val="8.5"/>
        <rFont val="Calibri"/>
        <family val="2"/>
      </rPr>
      <t xml:space="preserve">Fresagem de pavimento asfáltico com espessura até 5 cm, inclusive
</t>
    </r>
    <r>
      <rPr>
        <sz val="8.5"/>
        <rFont val="Calibri"/>
        <family val="2"/>
      </rPr>
      <t>carregamento, transporte até 1 quilômetro e descarregamento</t>
    </r>
  </si>
  <si>
    <r>
      <rPr>
        <sz val="8.5"/>
        <rFont val="Calibri"/>
        <family val="2"/>
      </rPr>
      <t>03.07.070</t>
    </r>
  </si>
  <si>
    <r>
      <rPr>
        <sz val="8.5"/>
        <rFont val="Calibri"/>
        <family val="2"/>
      </rPr>
      <t xml:space="preserve">Fresagem de pavimento asfáltico com espessura até 5 cm, inclusive
</t>
    </r>
    <r>
      <rPr>
        <sz val="8.5"/>
        <rFont val="Calibri"/>
        <family val="2"/>
      </rPr>
      <t>acomodação do material</t>
    </r>
  </si>
  <si>
    <r>
      <rPr>
        <sz val="8.5"/>
        <rFont val="Calibri"/>
        <family val="2"/>
      </rPr>
      <t>03.07.080</t>
    </r>
  </si>
  <si>
    <r>
      <rPr>
        <sz val="8.5"/>
        <rFont val="Calibri"/>
        <family val="2"/>
      </rPr>
      <t xml:space="preserve">Fresagem de pavimento asfáltico com espessura até 5 cm, inclusive remoção
</t>
    </r>
    <r>
      <rPr>
        <sz val="8.5"/>
        <rFont val="Calibri"/>
        <family val="2"/>
      </rPr>
      <t>do material fresado até 10 quilômetros e varrição</t>
    </r>
  </si>
  <si>
    <r>
      <rPr>
        <sz val="8.5"/>
        <rFont val="Calibri"/>
        <family val="2"/>
      </rPr>
      <t>03.08</t>
    </r>
  </si>
  <si>
    <r>
      <rPr>
        <sz val="8.5"/>
        <rFont val="Calibri"/>
        <family val="2"/>
      </rPr>
      <t>Demolição de forro / divisórias</t>
    </r>
  </si>
  <si>
    <r>
      <rPr>
        <sz val="8.5"/>
        <rFont val="Calibri"/>
        <family val="2"/>
      </rPr>
      <t>03.08.020</t>
    </r>
  </si>
  <si>
    <r>
      <rPr>
        <sz val="8.5"/>
        <rFont val="Calibri"/>
        <family val="2"/>
      </rPr>
      <t xml:space="preserve">Demolição manual de forro em estuque, inclusive sistema de
</t>
    </r>
    <r>
      <rPr>
        <sz val="8.5"/>
        <rFont val="Calibri"/>
        <family val="2"/>
      </rPr>
      <t>fixação/tarugamento</t>
    </r>
  </si>
  <si>
    <r>
      <rPr>
        <sz val="8.5"/>
        <rFont val="Calibri"/>
        <family val="2"/>
      </rPr>
      <t>03.08.040</t>
    </r>
  </si>
  <si>
    <r>
      <rPr>
        <sz val="8.5"/>
        <rFont val="Calibri"/>
        <family val="2"/>
      </rPr>
      <t xml:space="preserve">Demolição manual de forro qualquer, inclusive sistema de
</t>
    </r>
    <r>
      <rPr>
        <sz val="8.5"/>
        <rFont val="Calibri"/>
        <family val="2"/>
      </rPr>
      <t>fixação/tarugamento</t>
    </r>
  </si>
  <si>
    <r>
      <rPr>
        <sz val="8.5"/>
        <rFont val="Calibri"/>
        <family val="2"/>
      </rPr>
      <t>03.08.060</t>
    </r>
  </si>
  <si>
    <r>
      <rPr>
        <sz val="8.5"/>
        <rFont val="Calibri"/>
        <family val="2"/>
      </rPr>
      <t>Demolição manual de forro em gesso, inclusive sistema de fixação</t>
    </r>
  </si>
  <si>
    <r>
      <rPr>
        <sz val="8.5"/>
        <rFont val="Calibri"/>
        <family val="2"/>
      </rPr>
      <t>03.08.200</t>
    </r>
  </si>
  <si>
    <r>
      <rPr>
        <sz val="8.5"/>
        <rFont val="Calibri"/>
        <family val="2"/>
      </rPr>
      <t>Demolição manual de painéis divisórias, inclusive montantes metálicos</t>
    </r>
  </si>
  <si>
    <r>
      <rPr>
        <sz val="8.5"/>
        <rFont val="Calibri"/>
        <family val="2"/>
      </rPr>
      <t>03.09</t>
    </r>
  </si>
  <si>
    <r>
      <rPr>
        <sz val="8.5"/>
        <rFont val="Calibri"/>
        <family val="2"/>
      </rPr>
      <t>Demolição de impermeabilização e afins</t>
    </r>
  </si>
  <si>
    <r>
      <rPr>
        <sz val="8.5"/>
        <rFont val="Calibri"/>
        <family val="2"/>
      </rPr>
      <t>03.09.020</t>
    </r>
  </si>
  <si>
    <r>
      <rPr>
        <sz val="8.5"/>
        <rFont val="Calibri"/>
        <family val="2"/>
      </rPr>
      <t>Demolição manual de camada impermeabilizante</t>
    </r>
  </si>
  <si>
    <r>
      <rPr>
        <sz val="8.5"/>
        <rFont val="Calibri"/>
        <family val="2"/>
      </rPr>
      <t>03.09.040</t>
    </r>
  </si>
  <si>
    <r>
      <rPr>
        <sz val="8.5"/>
        <rFont val="Calibri"/>
        <family val="2"/>
      </rPr>
      <t xml:space="preserve">Demolição manual de argamassa regularizante, isolante ou protetora e papel
</t>
    </r>
    <r>
      <rPr>
        <sz val="8.5"/>
        <rFont val="Calibri"/>
        <family val="2"/>
      </rPr>
      <t>Kraft</t>
    </r>
  </si>
  <si>
    <r>
      <rPr>
        <sz val="8.5"/>
        <rFont val="Calibri"/>
        <family val="2"/>
      </rPr>
      <t>03.09.060</t>
    </r>
  </si>
  <si>
    <r>
      <rPr>
        <sz val="8.5"/>
        <rFont val="Calibri"/>
        <family val="2"/>
      </rPr>
      <t>Remoção manual de junta de dilatação ou retração, inclusive apoio</t>
    </r>
  </si>
  <si>
    <r>
      <rPr>
        <sz val="8.5"/>
        <rFont val="Calibri"/>
        <family val="2"/>
      </rPr>
      <t>03.10</t>
    </r>
  </si>
  <si>
    <r>
      <rPr>
        <sz val="8.5"/>
        <rFont val="Calibri"/>
        <family val="2"/>
      </rPr>
      <t>Remoção de pintura</t>
    </r>
  </si>
  <si>
    <r>
      <rPr>
        <sz val="8.5"/>
        <rFont val="Calibri"/>
        <family val="2"/>
      </rPr>
      <t>03.10.020</t>
    </r>
  </si>
  <si>
    <r>
      <rPr>
        <sz val="8.5"/>
        <rFont val="Calibri"/>
        <family val="2"/>
      </rPr>
      <t>Remoção de pintura em rodapé, baguete ou moldura com lixa</t>
    </r>
  </si>
  <si>
    <r>
      <rPr>
        <sz val="8.5"/>
        <rFont val="Calibri"/>
        <family val="2"/>
      </rPr>
      <t>03.10.040</t>
    </r>
  </si>
  <si>
    <r>
      <rPr>
        <sz val="8.5"/>
        <rFont val="Calibri"/>
        <family val="2"/>
      </rPr>
      <t>Remoção de pintura em rodapé, baguete ou moldura com produto químico</t>
    </r>
  </si>
  <si>
    <r>
      <rPr>
        <sz val="8.5"/>
        <rFont val="Calibri"/>
        <family val="2"/>
      </rPr>
      <t>03.10.080</t>
    </r>
  </si>
  <si>
    <r>
      <rPr>
        <sz val="8.5"/>
        <rFont val="Calibri"/>
        <family val="2"/>
      </rPr>
      <t xml:space="preserve">Remoção de pintura em superfícies de madeira e/ou metálicas com produtos
</t>
    </r>
    <r>
      <rPr>
        <sz val="8.5"/>
        <rFont val="Calibri"/>
        <family val="2"/>
      </rPr>
      <t>químicos</t>
    </r>
  </si>
  <si>
    <r>
      <rPr>
        <sz val="8.5"/>
        <rFont val="Calibri"/>
        <family val="2"/>
      </rPr>
      <t>03.10.100</t>
    </r>
  </si>
  <si>
    <r>
      <rPr>
        <sz val="8.5"/>
        <rFont val="Calibri"/>
        <family val="2"/>
      </rPr>
      <t>Remoção de pintura em superfícies de madeira e/ou metálicas com lixamento</t>
    </r>
  </si>
  <si>
    <r>
      <rPr>
        <sz val="8.5"/>
        <rFont val="Calibri"/>
        <family val="2"/>
      </rPr>
      <t>03.10.120</t>
    </r>
  </si>
  <si>
    <r>
      <rPr>
        <sz val="8.5"/>
        <rFont val="Calibri"/>
        <family val="2"/>
      </rPr>
      <t>Remoção de pintura em massa com produtos químicos</t>
    </r>
  </si>
  <si>
    <r>
      <rPr>
        <sz val="8.5"/>
        <rFont val="Calibri"/>
        <family val="2"/>
      </rPr>
      <t>03.10.140</t>
    </r>
  </si>
  <si>
    <r>
      <rPr>
        <sz val="8.5"/>
        <rFont val="Calibri"/>
        <family val="2"/>
      </rPr>
      <t>Remoção de pintura em massa com lixamento</t>
    </r>
  </si>
  <si>
    <r>
      <rPr>
        <sz val="8.5"/>
        <rFont val="Calibri"/>
        <family val="2"/>
      </rPr>
      <t>03.16</t>
    </r>
  </si>
  <si>
    <r>
      <rPr>
        <sz val="8.5"/>
        <rFont val="Calibri"/>
        <family val="2"/>
      </rPr>
      <t>Remoção de sinalização horizontal</t>
    </r>
  </si>
  <si>
    <r>
      <rPr>
        <sz val="8.5"/>
        <rFont val="Calibri"/>
        <family val="2"/>
      </rPr>
      <t>03.16.010</t>
    </r>
  </si>
  <si>
    <r>
      <rPr>
        <sz val="8.5"/>
        <rFont val="Calibri"/>
        <family val="2"/>
      </rPr>
      <t>Remoção de sinalização horizontal existente</t>
    </r>
  </si>
  <si>
    <r>
      <rPr>
        <sz val="8.5"/>
        <rFont val="Calibri"/>
        <family val="2"/>
      </rPr>
      <t>03.16.011</t>
    </r>
  </si>
  <si>
    <r>
      <rPr>
        <sz val="8.5"/>
        <rFont val="Calibri"/>
        <family val="2"/>
      </rPr>
      <t>Remoção de tacha/tachões</t>
    </r>
  </si>
  <si>
    <r>
      <rPr>
        <sz val="8.5"/>
        <rFont val="Calibri"/>
        <family val="2"/>
      </rPr>
      <t>RETIRADA COM PROVAVEL REAPROVEITAMENTO</t>
    </r>
  </si>
  <si>
    <r>
      <rPr>
        <sz val="8.5"/>
        <rFont val="Calibri"/>
        <family val="2"/>
      </rPr>
      <t>04.01</t>
    </r>
  </si>
  <si>
    <r>
      <rPr>
        <sz val="8.5"/>
        <rFont val="Calibri"/>
        <family val="2"/>
      </rPr>
      <t>Retirada de fechamento e elemento divisor</t>
    </r>
  </si>
  <si>
    <r>
      <rPr>
        <sz val="8.5"/>
        <rFont val="Calibri"/>
        <family val="2"/>
      </rPr>
      <t>04.01.020</t>
    </r>
  </si>
  <si>
    <r>
      <rPr>
        <sz val="8.5"/>
        <rFont val="Calibri"/>
        <family val="2"/>
      </rPr>
      <t>Retirada de divisória em placa de madeira ou fibrocimento tarugada</t>
    </r>
  </si>
  <si>
    <r>
      <rPr>
        <sz val="8.5"/>
        <rFont val="Calibri"/>
        <family val="2"/>
      </rPr>
      <t>04.01.040</t>
    </r>
  </si>
  <si>
    <r>
      <rPr>
        <sz val="8.5"/>
        <rFont val="Calibri"/>
        <family val="2"/>
      </rPr>
      <t xml:space="preserve">Retirada de divisória em placa de madeira ou fibrocimento com montantes
</t>
    </r>
    <r>
      <rPr>
        <sz val="8.5"/>
        <rFont val="Calibri"/>
        <family val="2"/>
      </rPr>
      <t>metálicos</t>
    </r>
  </si>
  <si>
    <r>
      <rPr>
        <sz val="8.5"/>
        <rFont val="Calibri"/>
        <family val="2"/>
      </rPr>
      <t>04.01.060</t>
    </r>
  </si>
  <si>
    <r>
      <rPr>
        <sz val="8.5"/>
        <rFont val="Calibri"/>
        <family val="2"/>
      </rPr>
      <t>Retirada de divisória em placa de concreto, granito, granilite ou mármore</t>
    </r>
  </si>
  <si>
    <r>
      <rPr>
        <sz val="8.5"/>
        <rFont val="Calibri"/>
        <family val="2"/>
      </rPr>
      <t>04.01.080</t>
    </r>
  </si>
  <si>
    <r>
      <rPr>
        <sz val="8.5"/>
        <rFont val="Calibri"/>
        <family val="2"/>
      </rPr>
      <t>Retirada de fechamento em placas pré‐moldadas, inclusive pilares</t>
    </r>
  </si>
  <si>
    <r>
      <rPr>
        <sz val="8.5"/>
        <rFont val="Calibri"/>
        <family val="2"/>
      </rPr>
      <t>04.01.090</t>
    </r>
  </si>
  <si>
    <r>
      <rPr>
        <sz val="8.5"/>
        <rFont val="Calibri"/>
        <family val="2"/>
      </rPr>
      <t xml:space="preserve">Retirada de barreira de proteção com arame de alta segurança, simples ou
</t>
    </r>
    <r>
      <rPr>
        <sz val="8.5"/>
        <rFont val="Calibri"/>
        <family val="2"/>
      </rPr>
      <t>duplo</t>
    </r>
  </si>
  <si>
    <r>
      <rPr>
        <sz val="8.5"/>
        <rFont val="Calibri"/>
        <family val="2"/>
      </rPr>
      <t>04.01.100</t>
    </r>
  </si>
  <si>
    <r>
      <rPr>
        <sz val="8.5"/>
        <rFont val="Calibri"/>
        <family val="2"/>
      </rPr>
      <t>Retirada de cerca</t>
    </r>
  </si>
  <si>
    <r>
      <rPr>
        <sz val="8.5"/>
        <rFont val="Calibri"/>
        <family val="2"/>
      </rPr>
      <t>04.02</t>
    </r>
  </si>
  <si>
    <r>
      <rPr>
        <sz val="8.5"/>
        <rFont val="Calibri"/>
        <family val="2"/>
      </rPr>
      <t>Retirada de elementos de estrutura (concreto, ferro, alumínio e madeira)</t>
    </r>
  </si>
  <si>
    <r>
      <rPr>
        <sz val="8.5"/>
        <rFont val="Calibri"/>
        <family val="2"/>
      </rPr>
      <t>04.02.020</t>
    </r>
  </si>
  <si>
    <r>
      <rPr>
        <sz val="8.5"/>
        <rFont val="Calibri"/>
        <family val="2"/>
      </rPr>
      <t>Retirada de peças lineares em madeira com seção até 60 cm²</t>
    </r>
  </si>
  <si>
    <r>
      <rPr>
        <sz val="8.5"/>
        <rFont val="Calibri"/>
        <family val="2"/>
      </rPr>
      <t>04.02.030</t>
    </r>
  </si>
  <si>
    <r>
      <rPr>
        <sz val="8.5"/>
        <rFont val="Calibri"/>
        <family val="2"/>
      </rPr>
      <t>Retirada de peças lineares em madeira com seção superior a 60 cm²</t>
    </r>
  </si>
  <si>
    <r>
      <rPr>
        <sz val="8.5"/>
        <rFont val="Calibri"/>
        <family val="2"/>
      </rPr>
      <t>04.02.050</t>
    </r>
  </si>
  <si>
    <r>
      <rPr>
        <sz val="8.5"/>
        <rFont val="Calibri"/>
        <family val="2"/>
      </rPr>
      <t>Retirada de estrutura em madeira tesoura ‐ telhas de barro</t>
    </r>
  </si>
  <si>
    <r>
      <rPr>
        <sz val="8.5"/>
        <rFont val="Calibri"/>
        <family val="2"/>
      </rPr>
      <t>04.02.070</t>
    </r>
  </si>
  <si>
    <r>
      <rPr>
        <sz val="8.5"/>
        <rFont val="Calibri"/>
        <family val="2"/>
      </rPr>
      <t>Retirada de estrutura em madeira tesoura ‐ telhas perfil qualquer</t>
    </r>
  </si>
  <si>
    <r>
      <rPr>
        <sz val="8.5"/>
        <rFont val="Calibri"/>
        <family val="2"/>
      </rPr>
      <t>04.02.090</t>
    </r>
  </si>
  <si>
    <r>
      <rPr>
        <sz val="8.5"/>
        <rFont val="Calibri"/>
        <family val="2"/>
      </rPr>
      <t>Retirada de estrutura em madeira pontaletada ‐ telhas de barro</t>
    </r>
  </si>
  <si>
    <r>
      <rPr>
        <sz val="8.5"/>
        <rFont val="Calibri"/>
        <family val="2"/>
      </rPr>
      <t>04.02.110</t>
    </r>
  </si>
  <si>
    <r>
      <rPr>
        <sz val="8.5"/>
        <rFont val="Calibri"/>
        <family val="2"/>
      </rPr>
      <t>Retirada de estrutura em madeira pontaletada ‐ telhas perfil qualquer</t>
    </r>
  </si>
  <si>
    <r>
      <rPr>
        <sz val="8.5"/>
        <rFont val="Calibri"/>
        <family val="2"/>
      </rPr>
      <t>04.02.140</t>
    </r>
  </si>
  <si>
    <r>
      <rPr>
        <sz val="8.5"/>
        <rFont val="Calibri"/>
        <family val="2"/>
      </rPr>
      <t>Retirada de estrutura metálica</t>
    </r>
  </si>
  <si>
    <r>
      <rPr>
        <sz val="8.5"/>
        <rFont val="Calibri"/>
        <family val="2"/>
      </rPr>
      <t>KG</t>
    </r>
  </si>
  <si>
    <r>
      <rPr>
        <sz val="8.5"/>
        <rFont val="Calibri"/>
        <family val="2"/>
      </rPr>
      <t>04.03</t>
    </r>
  </si>
  <si>
    <r>
      <rPr>
        <sz val="8.5"/>
        <rFont val="Calibri"/>
        <family val="2"/>
      </rPr>
      <t>Retirada de telhamento e proteção</t>
    </r>
  </si>
  <si>
    <r>
      <rPr>
        <sz val="8.5"/>
        <rFont val="Calibri"/>
        <family val="2"/>
      </rPr>
      <t>04.03.020</t>
    </r>
  </si>
  <si>
    <r>
      <rPr>
        <sz val="8.5"/>
        <rFont val="Calibri"/>
        <family val="2"/>
      </rPr>
      <t>Retirada de telhamento em barro</t>
    </r>
  </si>
  <si>
    <r>
      <rPr>
        <sz val="8.5"/>
        <rFont val="Calibri"/>
        <family val="2"/>
      </rPr>
      <t>04.03.040</t>
    </r>
  </si>
  <si>
    <r>
      <rPr>
        <sz val="8.5"/>
        <rFont val="Calibri"/>
        <family val="2"/>
      </rPr>
      <t>Retirada de telhamento perfil e material qualquer, exceto barro</t>
    </r>
  </si>
  <si>
    <r>
      <rPr>
        <sz val="8.5"/>
        <rFont val="Calibri"/>
        <family val="2"/>
      </rPr>
      <t>04.03.060</t>
    </r>
  </si>
  <si>
    <r>
      <rPr>
        <sz val="8.5"/>
        <rFont val="Calibri"/>
        <family val="2"/>
      </rPr>
      <t>Retirada de cumeeira ou espigão em barro</t>
    </r>
  </si>
  <si>
    <r>
      <rPr>
        <sz val="8.5"/>
        <rFont val="Calibri"/>
        <family val="2"/>
      </rPr>
      <t>04.03.080</t>
    </r>
  </si>
  <si>
    <r>
      <rPr>
        <sz val="8.5"/>
        <rFont val="Calibri"/>
        <family val="2"/>
      </rPr>
      <t>Retirada de cumeeira, espigão ou rufo perfil qualquer</t>
    </r>
  </si>
  <si>
    <r>
      <rPr>
        <sz val="8.5"/>
        <rFont val="Calibri"/>
        <family val="2"/>
      </rPr>
      <t>04.03.090</t>
    </r>
  </si>
  <si>
    <r>
      <rPr>
        <sz val="8.5"/>
        <rFont val="Calibri"/>
        <family val="2"/>
      </rPr>
      <t>Retirada de domo de acrílico, inclusive perfis metálicos de fixação</t>
    </r>
  </si>
  <si>
    <r>
      <rPr>
        <sz val="8.5"/>
        <rFont val="Calibri"/>
        <family val="2"/>
      </rPr>
      <t>04.04</t>
    </r>
  </si>
  <si>
    <r>
      <rPr>
        <sz val="8.5"/>
        <rFont val="Calibri"/>
        <family val="2"/>
      </rPr>
      <t>Retirada de revestimento em pedra e blocos maciços</t>
    </r>
  </si>
  <si>
    <r>
      <rPr>
        <sz val="8.5"/>
        <rFont val="Calibri"/>
        <family val="2"/>
      </rPr>
      <t>04.04.010</t>
    </r>
  </si>
  <si>
    <r>
      <rPr>
        <sz val="8.5"/>
        <rFont val="Calibri"/>
        <family val="2"/>
      </rPr>
      <t xml:space="preserve">Retirada de revestimento em pedra, granito ou mármore, em parede ou
</t>
    </r>
    <r>
      <rPr>
        <sz val="8.5"/>
        <rFont val="Calibri"/>
        <family val="2"/>
      </rPr>
      <t>fachada</t>
    </r>
  </si>
  <si>
    <r>
      <rPr>
        <sz val="8.5"/>
        <rFont val="Calibri"/>
        <family val="2"/>
      </rPr>
      <t>04.04.020</t>
    </r>
  </si>
  <si>
    <r>
      <rPr>
        <sz val="8.5"/>
        <rFont val="Calibri"/>
        <family val="2"/>
      </rPr>
      <t>Retirada de revestimento em pedra, granito ou mármore, em piso</t>
    </r>
  </si>
  <si>
    <r>
      <rPr>
        <sz val="8.5"/>
        <rFont val="Calibri"/>
        <family val="2"/>
      </rPr>
      <t>04.04.030</t>
    </r>
  </si>
  <si>
    <r>
      <rPr>
        <sz val="8.5"/>
        <rFont val="Calibri"/>
        <family val="2"/>
      </rPr>
      <t>Retirada de soleira ou peitoril em pedra, granito ou mármore</t>
    </r>
  </si>
  <si>
    <r>
      <rPr>
        <sz val="8.5"/>
        <rFont val="Calibri"/>
        <family val="2"/>
      </rPr>
      <t>04.04.040</t>
    </r>
  </si>
  <si>
    <r>
      <rPr>
        <sz val="8.5"/>
        <rFont val="Calibri"/>
        <family val="2"/>
      </rPr>
      <t>Retirada de degrau em pedra, granito ou mármore</t>
    </r>
  </si>
  <si>
    <r>
      <rPr>
        <sz val="8.5"/>
        <rFont val="Calibri"/>
        <family val="2"/>
      </rPr>
      <t>04.04.060</t>
    </r>
  </si>
  <si>
    <r>
      <rPr>
        <sz val="8.5"/>
        <rFont val="Calibri"/>
        <family val="2"/>
      </rPr>
      <t>Retirada de rodapé em pedra, granito ou mármore</t>
    </r>
  </si>
  <si>
    <r>
      <rPr>
        <sz val="8.5"/>
        <rFont val="Calibri"/>
        <family val="2"/>
      </rPr>
      <t>04.05</t>
    </r>
  </si>
  <si>
    <r>
      <rPr>
        <sz val="8.5"/>
        <rFont val="Calibri"/>
        <family val="2"/>
      </rPr>
      <t>Retirada de revestimentos em madeira</t>
    </r>
  </si>
  <si>
    <r>
      <rPr>
        <sz val="8.5"/>
        <rFont val="Calibri"/>
        <family val="2"/>
      </rPr>
      <t>04.05.010</t>
    </r>
  </si>
  <si>
    <r>
      <rPr>
        <sz val="8.5"/>
        <rFont val="Calibri"/>
        <family val="2"/>
      </rPr>
      <t>Retirada de revestimento em lambris de madeira</t>
    </r>
  </si>
  <si>
    <r>
      <rPr>
        <sz val="8.5"/>
        <rFont val="Calibri"/>
        <family val="2"/>
      </rPr>
      <t>04.05.020</t>
    </r>
  </si>
  <si>
    <r>
      <rPr>
        <sz val="8.5"/>
        <rFont val="Calibri"/>
        <family val="2"/>
      </rPr>
      <t>Retirada de piso em tacos de madeira</t>
    </r>
  </si>
  <si>
    <r>
      <rPr>
        <sz val="8.5"/>
        <rFont val="Calibri"/>
        <family val="2"/>
      </rPr>
      <t>04.05.040</t>
    </r>
  </si>
  <si>
    <r>
      <rPr>
        <sz val="8.5"/>
        <rFont val="Calibri"/>
        <family val="2"/>
      </rPr>
      <t>Retirada de soalho somente o tablado</t>
    </r>
  </si>
  <si>
    <r>
      <rPr>
        <sz val="8.5"/>
        <rFont val="Calibri"/>
        <family val="2"/>
      </rPr>
      <t>04.05.060</t>
    </r>
  </si>
  <si>
    <r>
      <rPr>
        <sz val="8.5"/>
        <rFont val="Calibri"/>
        <family val="2"/>
      </rPr>
      <t>Retirada de soalho inclusive vigamento</t>
    </r>
  </si>
  <si>
    <r>
      <rPr>
        <sz val="8.5"/>
        <rFont val="Calibri"/>
        <family val="2"/>
      </rPr>
      <t>04.05.080</t>
    </r>
  </si>
  <si>
    <r>
      <rPr>
        <sz val="8.5"/>
        <rFont val="Calibri"/>
        <family val="2"/>
      </rPr>
      <t>Retirada de degrau em madeira</t>
    </r>
  </si>
  <si>
    <r>
      <rPr>
        <sz val="8.5"/>
        <rFont val="Calibri"/>
        <family val="2"/>
      </rPr>
      <t>04.05.100</t>
    </r>
  </si>
  <si>
    <r>
      <rPr>
        <sz val="8.5"/>
        <rFont val="Calibri"/>
        <family val="2"/>
      </rPr>
      <t>Retirada de rodapé inclusive cordão em madeira</t>
    </r>
  </si>
  <si>
    <r>
      <rPr>
        <sz val="8.5"/>
        <rFont val="Calibri"/>
        <family val="2"/>
      </rPr>
      <t>04.06</t>
    </r>
  </si>
  <si>
    <r>
      <rPr>
        <sz val="8.5"/>
        <rFont val="Calibri"/>
        <family val="2"/>
      </rPr>
      <t>Retirada de revestimentos sintéticos e metálicos</t>
    </r>
  </si>
  <si>
    <r>
      <rPr>
        <sz val="8.5"/>
        <rFont val="Calibri"/>
        <family val="2"/>
      </rPr>
      <t>04.06.010</t>
    </r>
  </si>
  <si>
    <r>
      <rPr>
        <sz val="8.5"/>
        <rFont val="Calibri"/>
        <family val="2"/>
      </rPr>
      <t>Retirada de revestimento em lambris metálicos</t>
    </r>
  </si>
  <si>
    <r>
      <rPr>
        <sz val="8.5"/>
        <rFont val="Calibri"/>
        <family val="2"/>
      </rPr>
      <t>04.06.020</t>
    </r>
  </si>
  <si>
    <r>
      <rPr>
        <sz val="8.5"/>
        <rFont val="Calibri"/>
        <family val="2"/>
      </rPr>
      <t>Retirada de piso em material sintético assentado a cola</t>
    </r>
  </si>
  <si>
    <r>
      <rPr>
        <sz val="8.5"/>
        <rFont val="Calibri"/>
        <family val="2"/>
      </rPr>
      <t>04.06.040</t>
    </r>
  </si>
  <si>
    <r>
      <rPr>
        <sz val="8.5"/>
        <rFont val="Calibri"/>
        <family val="2"/>
      </rPr>
      <t>Retirada de degrau em material sintético assentado a cola</t>
    </r>
  </si>
  <si>
    <r>
      <rPr>
        <sz val="8.5"/>
        <rFont val="Calibri"/>
        <family val="2"/>
      </rPr>
      <t>04.06.060</t>
    </r>
  </si>
  <si>
    <r>
      <rPr>
        <sz val="8.5"/>
        <rFont val="Calibri"/>
        <family val="2"/>
      </rPr>
      <t>Retirada de rodapé inclusive cordão em material sintético</t>
    </r>
  </si>
  <si>
    <r>
      <rPr>
        <sz val="8.5"/>
        <rFont val="Calibri"/>
        <family val="2"/>
      </rPr>
      <t>04.06.100</t>
    </r>
  </si>
  <si>
    <r>
      <rPr>
        <sz val="8.5"/>
        <rFont val="Calibri"/>
        <family val="2"/>
      </rPr>
      <t xml:space="preserve">Retirada de piso elevado telescópico metálico, inclusive estrutura de
</t>
    </r>
    <r>
      <rPr>
        <sz val="8.5"/>
        <rFont val="Calibri"/>
        <family val="2"/>
      </rPr>
      <t>sustentação</t>
    </r>
  </si>
  <si>
    <r>
      <rPr>
        <sz val="8.5"/>
        <rFont val="Calibri"/>
        <family val="2"/>
      </rPr>
      <t>04.07</t>
    </r>
  </si>
  <si>
    <r>
      <rPr>
        <sz val="8.5"/>
        <rFont val="Calibri"/>
        <family val="2"/>
      </rPr>
      <t>Retirada de forro, brise e fachada</t>
    </r>
  </si>
  <si>
    <r>
      <rPr>
        <sz val="8.5"/>
        <rFont val="Calibri"/>
        <family val="2"/>
      </rPr>
      <t>04.07.020</t>
    </r>
  </si>
  <si>
    <r>
      <rPr>
        <sz val="8.5"/>
        <rFont val="Calibri"/>
        <family val="2"/>
      </rPr>
      <t>Retirada de forro qualquer em placas ou tiras fixadas</t>
    </r>
  </si>
  <si>
    <r>
      <rPr>
        <sz val="8.5"/>
        <rFont val="Calibri"/>
        <family val="2"/>
      </rPr>
      <t>04.07.040</t>
    </r>
  </si>
  <si>
    <r>
      <rPr>
        <sz val="8.5"/>
        <rFont val="Calibri"/>
        <family val="2"/>
      </rPr>
      <t>Retirada de forro qualquer em placas ou tiras apoiadas</t>
    </r>
  </si>
  <si>
    <r>
      <rPr>
        <sz val="8.5"/>
        <rFont val="Calibri"/>
        <family val="2"/>
      </rPr>
      <t>04.07.060</t>
    </r>
  </si>
  <si>
    <r>
      <rPr>
        <sz val="8.5"/>
        <rFont val="Calibri"/>
        <family val="2"/>
      </rPr>
      <t>Retirada de sistema de fixação ou tarugamento de forro</t>
    </r>
  </si>
  <si>
    <r>
      <rPr>
        <sz val="8.5"/>
        <rFont val="Calibri"/>
        <family val="2"/>
      </rPr>
      <t>04.08</t>
    </r>
  </si>
  <si>
    <r>
      <rPr>
        <sz val="8.5"/>
        <rFont val="Calibri"/>
        <family val="2"/>
      </rPr>
      <t>Retirada de esquadria e elemento de madeira</t>
    </r>
  </si>
  <si>
    <r>
      <rPr>
        <sz val="8.5"/>
        <rFont val="Calibri"/>
        <family val="2"/>
      </rPr>
      <t>04.08.020</t>
    </r>
  </si>
  <si>
    <r>
      <rPr>
        <sz val="8.5"/>
        <rFont val="Calibri"/>
        <family val="2"/>
      </rPr>
      <t>Retirada de folha de esquadria em madeira</t>
    </r>
  </si>
  <si>
    <r>
      <rPr>
        <sz val="8.5"/>
        <rFont val="Calibri"/>
        <family val="2"/>
      </rPr>
      <t>04.08.040</t>
    </r>
  </si>
  <si>
    <r>
      <rPr>
        <sz val="8.5"/>
        <rFont val="Calibri"/>
        <family val="2"/>
      </rPr>
      <t>Retirada de guarnição, moldura e peças lineares em madeira, fixadas</t>
    </r>
  </si>
  <si>
    <r>
      <rPr>
        <sz val="8.5"/>
        <rFont val="Calibri"/>
        <family val="2"/>
      </rPr>
      <t>04.08.060</t>
    </r>
  </si>
  <si>
    <r>
      <rPr>
        <sz val="8.5"/>
        <rFont val="Calibri"/>
        <family val="2"/>
      </rPr>
      <t>Retirada de batente com guarnição e peças lineares em madeira, chumbados</t>
    </r>
  </si>
  <si>
    <r>
      <rPr>
        <sz val="8.5"/>
        <rFont val="Calibri"/>
        <family val="2"/>
      </rPr>
      <t>04.08.080</t>
    </r>
  </si>
  <si>
    <r>
      <rPr>
        <sz val="8.5"/>
        <rFont val="Calibri"/>
        <family val="2"/>
      </rPr>
      <t xml:space="preserve">Retirada de elemento em madeira e sistema de fixação tipo quadro, lousa,
</t>
    </r>
    <r>
      <rPr>
        <sz val="8.5"/>
        <rFont val="Calibri"/>
        <family val="2"/>
      </rPr>
      <t>etc.</t>
    </r>
  </si>
  <si>
    <r>
      <rPr>
        <sz val="8.5"/>
        <rFont val="Calibri"/>
        <family val="2"/>
      </rPr>
      <t>04.08.100</t>
    </r>
  </si>
  <si>
    <r>
      <rPr>
        <sz val="8.5"/>
        <rFont val="Calibri"/>
        <family val="2"/>
      </rPr>
      <t>Retirada de armário em madeira ou metal</t>
    </r>
  </si>
  <si>
    <r>
      <rPr>
        <sz val="8.5"/>
        <rFont val="Calibri"/>
        <family val="2"/>
      </rPr>
      <t>04.09</t>
    </r>
  </si>
  <si>
    <r>
      <rPr>
        <sz val="8.5"/>
        <rFont val="Calibri"/>
        <family val="2"/>
      </rPr>
      <t>Retirada de esquadria e elementos metálicos</t>
    </r>
  </si>
  <si>
    <r>
      <rPr>
        <sz val="8.5"/>
        <rFont val="Calibri"/>
        <family val="2"/>
      </rPr>
      <t>04.09.020</t>
    </r>
  </si>
  <si>
    <r>
      <rPr>
        <sz val="8.5"/>
        <rFont val="Calibri"/>
        <family val="2"/>
      </rPr>
      <t>Retirada de esquadria metálica em geral</t>
    </r>
  </si>
  <si>
    <r>
      <rPr>
        <sz val="8.5"/>
        <rFont val="Calibri"/>
        <family val="2"/>
      </rPr>
      <t>04.09.040</t>
    </r>
  </si>
  <si>
    <r>
      <rPr>
        <sz val="8.5"/>
        <rFont val="Calibri"/>
        <family val="2"/>
      </rPr>
      <t>Retirada de folha de esquadria metálica</t>
    </r>
  </si>
  <si>
    <r>
      <rPr>
        <sz val="8.5"/>
        <rFont val="Calibri"/>
        <family val="2"/>
      </rPr>
      <t>04.09.060</t>
    </r>
  </si>
  <si>
    <r>
      <rPr>
        <sz val="8.5"/>
        <rFont val="Calibri"/>
        <family val="2"/>
      </rPr>
      <t>Retirada de batente, corrimão ou peças lineares metálicas, chumbados</t>
    </r>
  </si>
  <si>
    <r>
      <rPr>
        <sz val="8.5"/>
        <rFont val="Calibri"/>
        <family val="2"/>
      </rPr>
      <t>04.09.080</t>
    </r>
  </si>
  <si>
    <r>
      <rPr>
        <sz val="8.5"/>
        <rFont val="Calibri"/>
        <family val="2"/>
      </rPr>
      <t>Retirada de batente, corrimão ou peças lineares metálicas, fixados</t>
    </r>
  </si>
  <si>
    <r>
      <rPr>
        <sz val="8.5"/>
        <rFont val="Calibri"/>
        <family val="2"/>
      </rPr>
      <t>04.09.100</t>
    </r>
  </si>
  <si>
    <r>
      <rPr>
        <sz val="8.5"/>
        <rFont val="Calibri"/>
        <family val="2"/>
      </rPr>
      <t>Retirada de guarda‐corpo ou gradil em geral</t>
    </r>
  </si>
  <si>
    <r>
      <rPr>
        <sz val="8.5"/>
        <rFont val="Calibri"/>
        <family val="2"/>
      </rPr>
      <t>04.09.120</t>
    </r>
  </si>
  <si>
    <r>
      <rPr>
        <sz val="8.5"/>
        <rFont val="Calibri"/>
        <family val="2"/>
      </rPr>
      <t>Retirada de escada de marinheiro com ou sem guarda‐corpo</t>
    </r>
  </si>
  <si>
    <r>
      <rPr>
        <sz val="8.5"/>
        <rFont val="Calibri"/>
        <family val="2"/>
      </rPr>
      <t>04.09.140</t>
    </r>
  </si>
  <si>
    <r>
      <rPr>
        <sz val="8.5"/>
        <rFont val="Calibri"/>
        <family val="2"/>
      </rPr>
      <t>Retirada de poste ou sistema de sustentação para alambrado ou fechamento</t>
    </r>
  </si>
  <si>
    <r>
      <rPr>
        <sz val="8.5"/>
        <rFont val="Calibri"/>
        <family val="2"/>
      </rPr>
      <t>04.09.160</t>
    </r>
  </si>
  <si>
    <r>
      <rPr>
        <sz val="8.5"/>
        <rFont val="Calibri"/>
        <family val="2"/>
      </rPr>
      <t>Retirada de entelamento metálico em geral</t>
    </r>
  </si>
  <si>
    <r>
      <rPr>
        <sz val="8.5"/>
        <rFont val="Calibri"/>
        <family val="2"/>
      </rPr>
      <t>04.10</t>
    </r>
  </si>
  <si>
    <r>
      <rPr>
        <sz val="8.5"/>
        <rFont val="Calibri"/>
        <family val="2"/>
      </rPr>
      <t>Retirada de ferragens e acessórios para esquadrias</t>
    </r>
  </si>
  <si>
    <r>
      <rPr>
        <sz val="8.5"/>
        <rFont val="Calibri"/>
        <family val="2"/>
      </rPr>
      <t>04.10.020</t>
    </r>
  </si>
  <si>
    <r>
      <rPr>
        <sz val="8.5"/>
        <rFont val="Calibri"/>
        <family val="2"/>
      </rPr>
      <t>Retirada de fechadura ou fecho de embutir</t>
    </r>
  </si>
  <si>
    <r>
      <rPr>
        <sz val="8.5"/>
        <rFont val="Calibri"/>
        <family val="2"/>
      </rPr>
      <t>04.10.040</t>
    </r>
  </si>
  <si>
    <r>
      <rPr>
        <sz val="8.5"/>
        <rFont val="Calibri"/>
        <family val="2"/>
      </rPr>
      <t>Retirada de fechadura ou fecho de sobrepor</t>
    </r>
  </si>
  <si>
    <r>
      <rPr>
        <sz val="8.5"/>
        <rFont val="Calibri"/>
        <family val="2"/>
      </rPr>
      <t>04.10.060</t>
    </r>
  </si>
  <si>
    <r>
      <rPr>
        <sz val="8.5"/>
        <rFont val="Calibri"/>
        <family val="2"/>
      </rPr>
      <t>Retirada de dobradiça</t>
    </r>
  </si>
  <si>
    <r>
      <rPr>
        <sz val="8.5"/>
        <rFont val="Calibri"/>
        <family val="2"/>
      </rPr>
      <t>04.10.080</t>
    </r>
  </si>
  <si>
    <r>
      <rPr>
        <sz val="8.5"/>
        <rFont val="Calibri"/>
        <family val="2"/>
      </rPr>
      <t>Retirada de peça ou acessório complementar em geral de esquadria</t>
    </r>
  </si>
  <si>
    <r>
      <rPr>
        <sz val="8.5"/>
        <rFont val="Calibri"/>
        <family val="2"/>
      </rPr>
      <t>04.11</t>
    </r>
  </si>
  <si>
    <r>
      <rPr>
        <sz val="8.5"/>
        <rFont val="Calibri"/>
        <family val="2"/>
      </rPr>
      <t>Retirada de aparelhos, metais sanitários e registro</t>
    </r>
  </si>
  <si>
    <r>
      <rPr>
        <sz val="8.5"/>
        <rFont val="Calibri"/>
        <family val="2"/>
      </rPr>
      <t>04.11.020</t>
    </r>
  </si>
  <si>
    <r>
      <rPr>
        <sz val="8.5"/>
        <rFont val="Calibri"/>
        <family val="2"/>
      </rPr>
      <t>Retirada de aparelho sanitário incluindo acessórios</t>
    </r>
  </si>
  <si>
    <r>
      <rPr>
        <sz val="8.5"/>
        <rFont val="Calibri"/>
        <family val="2"/>
      </rPr>
      <t>04.11.030</t>
    </r>
  </si>
  <si>
    <r>
      <rPr>
        <sz val="8.5"/>
        <rFont val="Calibri"/>
        <family val="2"/>
      </rPr>
      <t>Retirada de bancada incluindo pertences</t>
    </r>
  </si>
  <si>
    <r>
      <rPr>
        <sz val="8.5"/>
        <rFont val="Calibri"/>
        <family val="2"/>
      </rPr>
      <t>04.11.040</t>
    </r>
  </si>
  <si>
    <r>
      <rPr>
        <sz val="8.5"/>
        <rFont val="Calibri"/>
        <family val="2"/>
      </rPr>
      <t>Retirada de complemento sanitário chumbado</t>
    </r>
  </si>
  <si>
    <r>
      <rPr>
        <sz val="8.5"/>
        <rFont val="Calibri"/>
        <family val="2"/>
      </rPr>
      <t>04.11.060</t>
    </r>
  </si>
  <si>
    <r>
      <rPr>
        <sz val="8.5"/>
        <rFont val="Calibri"/>
        <family val="2"/>
      </rPr>
      <t>Retirada de complemento sanitário fixado ou de sobrepor</t>
    </r>
  </si>
  <si>
    <r>
      <rPr>
        <sz val="8.5"/>
        <rFont val="Calibri"/>
        <family val="2"/>
      </rPr>
      <t>04.11.080</t>
    </r>
  </si>
  <si>
    <r>
      <rPr>
        <sz val="8.5"/>
        <rFont val="Calibri"/>
        <family val="2"/>
      </rPr>
      <t>Retirada de registro ou válvula embutidos</t>
    </r>
  </si>
  <si>
    <r>
      <rPr>
        <sz val="8.5"/>
        <rFont val="Calibri"/>
        <family val="2"/>
      </rPr>
      <t>04.11.100</t>
    </r>
  </si>
  <si>
    <r>
      <rPr>
        <sz val="8.5"/>
        <rFont val="Calibri"/>
        <family val="2"/>
      </rPr>
      <t>Retirada de registro ou válvula aparentes</t>
    </r>
  </si>
  <si>
    <r>
      <rPr>
        <sz val="8.5"/>
        <rFont val="Calibri"/>
        <family val="2"/>
      </rPr>
      <t>04.11.110</t>
    </r>
  </si>
  <si>
    <r>
      <rPr>
        <sz val="8.5"/>
        <rFont val="Calibri"/>
        <family val="2"/>
      </rPr>
      <t>Retirada de purificador/bebedouro</t>
    </r>
  </si>
  <si>
    <r>
      <rPr>
        <sz val="8.5"/>
        <rFont val="Calibri"/>
        <family val="2"/>
      </rPr>
      <t>04.11.120</t>
    </r>
  </si>
  <si>
    <r>
      <rPr>
        <sz val="8.5"/>
        <rFont val="Calibri"/>
        <family val="2"/>
      </rPr>
      <t>Retirada de torneira ou chuveiro</t>
    </r>
  </si>
  <si>
    <r>
      <rPr>
        <sz val="8.5"/>
        <rFont val="Calibri"/>
        <family val="2"/>
      </rPr>
      <t>04.11.140</t>
    </r>
  </si>
  <si>
    <r>
      <rPr>
        <sz val="8.5"/>
        <rFont val="Calibri"/>
        <family val="2"/>
      </rPr>
      <t>Retirada de sifão ou metais sanitários diversos</t>
    </r>
  </si>
  <si>
    <r>
      <rPr>
        <sz val="8.5"/>
        <rFont val="Calibri"/>
        <family val="2"/>
      </rPr>
      <t>04.11.160</t>
    </r>
  </si>
  <si>
    <r>
      <rPr>
        <sz val="8.5"/>
        <rFont val="Calibri"/>
        <family val="2"/>
      </rPr>
      <t>Retirada de caixa de descarga de sobrepor ou acoplada</t>
    </r>
  </si>
  <si>
    <r>
      <rPr>
        <sz val="8.5"/>
        <rFont val="Calibri"/>
        <family val="2"/>
      </rPr>
      <t>04.12</t>
    </r>
  </si>
  <si>
    <r>
      <rPr>
        <sz val="8.5"/>
        <rFont val="Calibri"/>
        <family val="2"/>
      </rPr>
      <t>Retirada de aparelhos elétricos e hidráulicos</t>
    </r>
  </si>
  <si>
    <r>
      <rPr>
        <sz val="8.5"/>
        <rFont val="Calibri"/>
        <family val="2"/>
      </rPr>
      <t>04.12.020</t>
    </r>
  </si>
  <si>
    <r>
      <rPr>
        <sz val="8.5"/>
        <rFont val="Calibri"/>
        <family val="2"/>
      </rPr>
      <t>Retirada de conjunto motor‐bomba</t>
    </r>
  </si>
  <si>
    <r>
      <rPr>
        <sz val="8.5"/>
        <rFont val="Calibri"/>
        <family val="2"/>
      </rPr>
      <t>04.12.040</t>
    </r>
  </si>
  <si>
    <r>
      <rPr>
        <sz val="8.5"/>
        <rFont val="Calibri"/>
        <family val="2"/>
      </rPr>
      <t>Retirada de motor de bomba de recalque</t>
    </r>
  </si>
  <si>
    <r>
      <rPr>
        <sz val="8.5"/>
        <rFont val="Calibri"/>
        <family val="2"/>
      </rPr>
      <t>04.13</t>
    </r>
  </si>
  <si>
    <r>
      <rPr>
        <sz val="8.5"/>
        <rFont val="Calibri"/>
        <family val="2"/>
      </rPr>
      <t>Retirada de impermeabilização e afins</t>
    </r>
  </si>
  <si>
    <r>
      <rPr>
        <sz val="8.5"/>
        <rFont val="Calibri"/>
        <family val="2"/>
      </rPr>
      <t>04.13.020</t>
    </r>
  </si>
  <si>
    <r>
      <rPr>
        <sz val="8.5"/>
        <rFont val="Calibri"/>
        <family val="2"/>
      </rPr>
      <t>Retirada de isolamento térmico com material monolítico</t>
    </r>
  </si>
  <si>
    <r>
      <rPr>
        <sz val="8.5"/>
        <rFont val="Calibri"/>
        <family val="2"/>
      </rPr>
      <t>04.13.060</t>
    </r>
  </si>
  <si>
    <r>
      <rPr>
        <sz val="8.5"/>
        <rFont val="Calibri"/>
        <family val="2"/>
      </rPr>
      <t>Retirada de isolamento térmico com material em panos</t>
    </r>
  </si>
  <si>
    <r>
      <rPr>
        <sz val="8.5"/>
        <rFont val="Calibri"/>
        <family val="2"/>
      </rPr>
      <t>04.14</t>
    </r>
  </si>
  <si>
    <r>
      <rPr>
        <sz val="8.5"/>
        <rFont val="Calibri"/>
        <family val="2"/>
      </rPr>
      <t>Retirada de vidro</t>
    </r>
  </si>
  <si>
    <r>
      <rPr>
        <sz val="8.5"/>
        <rFont val="Calibri"/>
        <family val="2"/>
      </rPr>
      <t>04.14.020</t>
    </r>
  </si>
  <si>
    <r>
      <rPr>
        <sz val="8.5"/>
        <rFont val="Calibri"/>
        <family val="2"/>
      </rPr>
      <t>Retirada de vidro ou espelho com raspagem da massa ou retirada de baguete</t>
    </r>
  </si>
  <si>
    <r>
      <rPr>
        <sz val="8.5"/>
        <rFont val="Calibri"/>
        <family val="2"/>
      </rPr>
      <t>04.14.040</t>
    </r>
  </si>
  <si>
    <r>
      <rPr>
        <sz val="8.5"/>
        <rFont val="Calibri"/>
        <family val="2"/>
      </rPr>
      <t>Retirada de esquadria em vidro</t>
    </r>
  </si>
  <si>
    <r>
      <rPr>
        <sz val="8.5"/>
        <rFont val="Calibri"/>
        <family val="2"/>
      </rPr>
      <t>04.17</t>
    </r>
  </si>
  <si>
    <r>
      <rPr>
        <sz val="8.5"/>
        <rFont val="Calibri"/>
        <family val="2"/>
      </rPr>
      <t>Retirada em instalação elétrica ‐ letra A ate B</t>
    </r>
  </si>
  <si>
    <r>
      <rPr>
        <sz val="8.5"/>
        <rFont val="Calibri"/>
        <family val="2"/>
      </rPr>
      <t>04.17.020</t>
    </r>
  </si>
  <si>
    <r>
      <rPr>
        <sz val="8.5"/>
        <rFont val="Calibri"/>
        <family val="2"/>
      </rPr>
      <t>Remoção de aparelho de iluminação ou projetor fixo em teto, piso ou parede</t>
    </r>
  </si>
  <si>
    <r>
      <rPr>
        <sz val="8.5"/>
        <rFont val="Calibri"/>
        <family val="2"/>
      </rPr>
      <t>04.17.040</t>
    </r>
  </si>
  <si>
    <r>
      <rPr>
        <sz val="8.5"/>
        <rFont val="Calibri"/>
        <family val="2"/>
      </rPr>
      <t>Remoção de aparelho de iluminação ou projetor fixo em poste ou braço</t>
    </r>
  </si>
  <si>
    <r>
      <rPr>
        <sz val="8.5"/>
        <rFont val="Calibri"/>
        <family val="2"/>
      </rPr>
      <t>04.17.060</t>
    </r>
  </si>
  <si>
    <r>
      <rPr>
        <sz val="8.5"/>
        <rFont val="Calibri"/>
        <family val="2"/>
      </rPr>
      <t>Remoção de suporte tipo braquet</t>
    </r>
  </si>
  <si>
    <r>
      <rPr>
        <sz val="8.5"/>
        <rFont val="Calibri"/>
        <family val="2"/>
      </rPr>
      <t>04.17.080</t>
    </r>
  </si>
  <si>
    <r>
      <rPr>
        <sz val="8.5"/>
        <rFont val="Calibri"/>
        <family val="2"/>
      </rPr>
      <t>Remoção de barramento de cobre</t>
    </r>
  </si>
  <si>
    <r>
      <rPr>
        <sz val="8.5"/>
        <rFont val="Calibri"/>
        <family val="2"/>
      </rPr>
      <t>04.17.100</t>
    </r>
  </si>
  <si>
    <r>
      <rPr>
        <sz val="8.5"/>
        <rFont val="Calibri"/>
        <family val="2"/>
      </rPr>
      <t>Remoção de base de disjuntor tipo QUIK‐LAG</t>
    </r>
  </si>
  <si>
    <r>
      <rPr>
        <sz val="8.5"/>
        <rFont val="Calibri"/>
        <family val="2"/>
      </rPr>
      <t>04.17.120</t>
    </r>
  </si>
  <si>
    <r>
      <rPr>
        <sz val="8.5"/>
        <rFont val="Calibri"/>
        <family val="2"/>
      </rPr>
      <t>Remoção de base de fusível tipo Diazed</t>
    </r>
  </si>
  <si>
    <r>
      <rPr>
        <sz val="8.5"/>
        <rFont val="Calibri"/>
        <family val="2"/>
      </rPr>
      <t>04.17.140</t>
    </r>
  </si>
  <si>
    <r>
      <rPr>
        <sz val="8.5"/>
        <rFont val="Calibri"/>
        <family val="2"/>
      </rPr>
      <t>Remoção de base e haste de para‐raios</t>
    </r>
  </si>
  <si>
    <r>
      <rPr>
        <sz val="8.5"/>
        <rFont val="Calibri"/>
        <family val="2"/>
      </rPr>
      <t>04.17.160</t>
    </r>
  </si>
  <si>
    <r>
      <rPr>
        <sz val="8.5"/>
        <rFont val="Calibri"/>
        <family val="2"/>
      </rPr>
      <t>Remoção de base ou chave para fusível NH tipo tripolar</t>
    </r>
  </si>
  <si>
    <r>
      <rPr>
        <sz val="8.5"/>
        <rFont val="Calibri"/>
        <family val="2"/>
      </rPr>
      <t>04.17.180</t>
    </r>
  </si>
  <si>
    <r>
      <rPr>
        <sz val="8.5"/>
        <rFont val="Calibri"/>
        <family val="2"/>
      </rPr>
      <t>Remoção de base ou chave para fusível NH tipo unipolar</t>
    </r>
  </si>
  <si>
    <r>
      <rPr>
        <sz val="8.5"/>
        <rFont val="Calibri"/>
        <family val="2"/>
      </rPr>
      <t>04.17.200</t>
    </r>
  </si>
  <si>
    <r>
      <rPr>
        <sz val="8.5"/>
        <rFont val="Calibri"/>
        <family val="2"/>
      </rPr>
      <t>Remoção de braçadeira para passagem de cordoalha</t>
    </r>
  </si>
  <si>
    <r>
      <rPr>
        <sz val="8.5"/>
        <rFont val="Calibri"/>
        <family val="2"/>
      </rPr>
      <t>04.17.220</t>
    </r>
  </si>
  <si>
    <r>
      <rPr>
        <sz val="8.5"/>
        <rFont val="Calibri"/>
        <family val="2"/>
      </rPr>
      <t>Remoção de bucha de passagem interna ou externa</t>
    </r>
  </si>
  <si>
    <r>
      <rPr>
        <sz val="8.5"/>
        <rFont val="Calibri"/>
        <family val="2"/>
      </rPr>
      <t>04.17.240</t>
    </r>
  </si>
  <si>
    <r>
      <rPr>
        <sz val="8.5"/>
        <rFont val="Calibri"/>
        <family val="2"/>
      </rPr>
      <t>Remoção de bucha de passagem para neutro</t>
    </r>
  </si>
  <si>
    <r>
      <rPr>
        <sz val="8.5"/>
        <rFont val="Calibri"/>
        <family val="2"/>
      </rPr>
      <t>04.18</t>
    </r>
  </si>
  <si>
    <r>
      <rPr>
        <sz val="8.5"/>
        <rFont val="Calibri"/>
        <family val="2"/>
      </rPr>
      <t>Retirada em instalação elétrica ‐ letra C</t>
    </r>
  </si>
  <si>
    <r>
      <rPr>
        <sz val="8.5"/>
        <rFont val="Calibri"/>
        <family val="2"/>
      </rPr>
      <t>04.18.020</t>
    </r>
  </si>
  <si>
    <r>
      <rPr>
        <sz val="8.5"/>
        <rFont val="Calibri"/>
        <family val="2"/>
      </rPr>
      <t>Remoção de cabeçote em rede de telefonia</t>
    </r>
  </si>
  <si>
    <r>
      <rPr>
        <sz val="8.5"/>
        <rFont val="Calibri"/>
        <family val="2"/>
      </rPr>
      <t>04.18.040</t>
    </r>
  </si>
  <si>
    <r>
      <rPr>
        <sz val="8.5"/>
        <rFont val="Calibri"/>
        <family val="2"/>
      </rPr>
      <t>Remoção de cabo de aço e esticadores de para‐raios</t>
    </r>
  </si>
  <si>
    <r>
      <rPr>
        <sz val="8.5"/>
        <rFont val="Calibri"/>
        <family val="2"/>
      </rPr>
      <t>04.18.060</t>
    </r>
  </si>
  <si>
    <r>
      <rPr>
        <sz val="8.5"/>
        <rFont val="Calibri"/>
        <family val="2"/>
      </rPr>
      <t>Remoção de caixa de entrada de energia padrão medição indireta completa</t>
    </r>
  </si>
  <si>
    <r>
      <rPr>
        <sz val="8.5"/>
        <rFont val="Calibri"/>
        <family val="2"/>
      </rPr>
      <t>04.18.070</t>
    </r>
  </si>
  <si>
    <r>
      <rPr>
        <sz val="8.5"/>
        <rFont val="Calibri"/>
        <family val="2"/>
      </rPr>
      <t>Remoção de caixa de entrada de energia padrão residencial completa</t>
    </r>
  </si>
  <si>
    <r>
      <rPr>
        <sz val="8.5"/>
        <rFont val="Calibri"/>
        <family val="2"/>
      </rPr>
      <t>04.18.080</t>
    </r>
  </si>
  <si>
    <r>
      <rPr>
        <sz val="8.5"/>
        <rFont val="Calibri"/>
        <family val="2"/>
      </rPr>
      <t>Remoção de caixa de entrada telefônica completa</t>
    </r>
  </si>
  <si>
    <r>
      <rPr>
        <sz val="8.5"/>
        <rFont val="Calibri"/>
        <family val="2"/>
      </rPr>
      <t>04.18.090</t>
    </r>
  </si>
  <si>
    <r>
      <rPr>
        <sz val="8.5"/>
        <rFont val="Calibri"/>
        <family val="2"/>
      </rPr>
      <t>Remoção de caixa de medição padrão completa</t>
    </r>
  </si>
  <si>
    <r>
      <rPr>
        <sz val="8.5"/>
        <rFont val="Calibri"/>
        <family val="2"/>
      </rPr>
      <t>04.18.120</t>
    </r>
  </si>
  <si>
    <r>
      <rPr>
        <sz val="8.5"/>
        <rFont val="Calibri"/>
        <family val="2"/>
      </rPr>
      <t>Remoção de caixa estampada</t>
    </r>
  </si>
  <si>
    <r>
      <rPr>
        <sz val="8.5"/>
        <rFont val="Calibri"/>
        <family val="2"/>
      </rPr>
      <t>04.18.130</t>
    </r>
  </si>
  <si>
    <r>
      <rPr>
        <sz val="8.5"/>
        <rFont val="Calibri"/>
        <family val="2"/>
      </rPr>
      <t>Remoção de caixa para fusível ou tomada instalada em perfilado</t>
    </r>
  </si>
  <si>
    <r>
      <rPr>
        <sz val="8.5"/>
        <rFont val="Calibri"/>
        <family val="2"/>
      </rPr>
      <t>04.18.140</t>
    </r>
  </si>
  <si>
    <r>
      <rPr>
        <sz val="8.5"/>
        <rFont val="Calibri"/>
        <family val="2"/>
      </rPr>
      <t>Remoção de caixa para transformador de corrente</t>
    </r>
  </si>
  <si>
    <r>
      <rPr>
        <sz val="8.5"/>
        <rFont val="Calibri"/>
        <family val="2"/>
      </rPr>
      <t>04.18.180</t>
    </r>
  </si>
  <si>
    <r>
      <rPr>
        <sz val="8.5"/>
        <rFont val="Calibri"/>
        <family val="2"/>
      </rPr>
      <t>Remoção de cantoneira metálica</t>
    </r>
  </si>
  <si>
    <r>
      <rPr>
        <sz val="8.5"/>
        <rFont val="Calibri"/>
        <family val="2"/>
      </rPr>
      <t>04.18.200</t>
    </r>
  </si>
  <si>
    <r>
      <rPr>
        <sz val="8.5"/>
        <rFont val="Calibri"/>
        <family val="2"/>
      </rPr>
      <t>Remoção de captor de para‐raios tipo Franklin</t>
    </r>
  </si>
  <si>
    <r>
      <rPr>
        <sz val="8.5"/>
        <rFont val="Calibri"/>
        <family val="2"/>
      </rPr>
      <t>04.18.220</t>
    </r>
  </si>
  <si>
    <r>
      <rPr>
        <sz val="8.5"/>
        <rFont val="Calibri"/>
        <family val="2"/>
      </rPr>
      <t>Remoção de chapa de ferro para bucha de passagem</t>
    </r>
  </si>
  <si>
    <r>
      <rPr>
        <sz val="8.5"/>
        <rFont val="Calibri"/>
        <family val="2"/>
      </rPr>
      <t>04.18.240</t>
    </r>
  </si>
  <si>
    <r>
      <rPr>
        <sz val="8.5"/>
        <rFont val="Calibri"/>
        <family val="2"/>
      </rPr>
      <t>Remoção de chave automática da boia</t>
    </r>
  </si>
  <si>
    <r>
      <rPr>
        <sz val="8.5"/>
        <rFont val="Calibri"/>
        <family val="2"/>
      </rPr>
      <t>04.18.250</t>
    </r>
  </si>
  <si>
    <r>
      <rPr>
        <sz val="8.5"/>
        <rFont val="Calibri"/>
        <family val="2"/>
      </rPr>
      <t>Remoção de chave base de mármore ou ardósia</t>
    </r>
  </si>
  <si>
    <r>
      <rPr>
        <sz val="8.5"/>
        <rFont val="Calibri"/>
        <family val="2"/>
      </rPr>
      <t>04.18.260</t>
    </r>
  </si>
  <si>
    <r>
      <rPr>
        <sz val="8.5"/>
        <rFont val="Calibri"/>
        <family val="2"/>
      </rPr>
      <t>Remoção de chave de ação rápida comando frontal montado em painel</t>
    </r>
  </si>
  <si>
    <r>
      <rPr>
        <sz val="8.5"/>
        <rFont val="Calibri"/>
        <family val="2"/>
      </rPr>
      <t>04.18.270</t>
    </r>
  </si>
  <si>
    <r>
      <rPr>
        <sz val="8.5"/>
        <rFont val="Calibri"/>
        <family val="2"/>
      </rPr>
      <t>Remoção de chave fusível indicadora tipo Matheus</t>
    </r>
  </si>
  <si>
    <r>
      <rPr>
        <sz val="8.5"/>
        <rFont val="Calibri"/>
        <family val="2"/>
      </rPr>
      <t>04.18.280</t>
    </r>
  </si>
  <si>
    <r>
      <rPr>
        <sz val="8.5"/>
        <rFont val="Calibri"/>
        <family val="2"/>
      </rPr>
      <t>Remoção de chave seccionadora tripolar seca mecanismo de manobra frontal</t>
    </r>
  </si>
  <si>
    <r>
      <rPr>
        <sz val="8.5"/>
        <rFont val="Calibri"/>
        <family val="2"/>
      </rPr>
      <t>04.18.290</t>
    </r>
  </si>
  <si>
    <r>
      <rPr>
        <sz val="8.5"/>
        <rFont val="Calibri"/>
        <family val="2"/>
      </rPr>
      <t>Remoção de chave tipo Pacco rotativo</t>
    </r>
  </si>
  <si>
    <r>
      <rPr>
        <sz val="8.5"/>
        <rFont val="Calibri"/>
        <family val="2"/>
      </rPr>
      <t>04.18.320</t>
    </r>
  </si>
  <si>
    <r>
      <rPr>
        <sz val="8.5"/>
        <rFont val="Calibri"/>
        <family val="2"/>
      </rPr>
      <t>Remoção de cinta de fixação de eletroduto ou sela para cruzeta em poste</t>
    </r>
  </si>
  <si>
    <r>
      <rPr>
        <sz val="8.5"/>
        <rFont val="Calibri"/>
        <family val="2"/>
      </rPr>
      <t>04.18.340</t>
    </r>
  </si>
  <si>
    <r>
      <rPr>
        <sz val="8.5"/>
        <rFont val="Calibri"/>
        <family val="2"/>
      </rPr>
      <t>Remoção de condulete</t>
    </r>
  </si>
  <si>
    <r>
      <rPr>
        <sz val="8.5"/>
        <rFont val="Calibri"/>
        <family val="2"/>
      </rPr>
      <t>04.18.360</t>
    </r>
  </si>
  <si>
    <r>
      <rPr>
        <sz val="8.5"/>
        <rFont val="Calibri"/>
        <family val="2"/>
      </rPr>
      <t>Remoção de condutor aparente diâmetro externo acima de 6,5 mm</t>
    </r>
  </si>
  <si>
    <r>
      <rPr>
        <sz val="8.5"/>
        <rFont val="Calibri"/>
        <family val="2"/>
      </rPr>
      <t>04.18.370</t>
    </r>
  </si>
  <si>
    <r>
      <rPr>
        <sz val="8.5"/>
        <rFont val="Calibri"/>
        <family val="2"/>
      </rPr>
      <t>Remoção de condutor aparente diâmetro externo até 6,5 mm</t>
    </r>
  </si>
  <si>
    <r>
      <rPr>
        <sz val="8.5"/>
        <rFont val="Calibri"/>
        <family val="2"/>
      </rPr>
      <t>04.18.380</t>
    </r>
  </si>
  <si>
    <r>
      <rPr>
        <sz val="8.5"/>
        <rFont val="Calibri"/>
        <family val="2"/>
      </rPr>
      <t>Remoção de condutor embutido diâmetro externo acima de 6,5 mm</t>
    </r>
  </si>
  <si>
    <r>
      <rPr>
        <sz val="8.5"/>
        <rFont val="Calibri"/>
        <family val="2"/>
      </rPr>
      <t>04.18.390</t>
    </r>
  </si>
  <si>
    <r>
      <rPr>
        <sz val="8.5"/>
        <rFont val="Calibri"/>
        <family val="2"/>
      </rPr>
      <t>Remoção de condutor embutido diâmetro externo até 6,5 mm</t>
    </r>
  </si>
  <si>
    <r>
      <rPr>
        <sz val="8.5"/>
        <rFont val="Calibri"/>
        <family val="2"/>
      </rPr>
      <t>04.18.400</t>
    </r>
  </si>
  <si>
    <r>
      <rPr>
        <sz val="8.5"/>
        <rFont val="Calibri"/>
        <family val="2"/>
      </rPr>
      <t>Remoção de condutor especial</t>
    </r>
  </si>
  <si>
    <r>
      <rPr>
        <sz val="8.5"/>
        <rFont val="Calibri"/>
        <family val="2"/>
      </rPr>
      <t>04.18.410</t>
    </r>
  </si>
  <si>
    <r>
      <rPr>
        <sz val="8.5"/>
        <rFont val="Calibri"/>
        <family val="2"/>
      </rPr>
      <t>Remoção de cordoalha ou cabo de cobre nu</t>
    </r>
  </si>
  <si>
    <r>
      <rPr>
        <sz val="8.5"/>
        <rFont val="Calibri"/>
        <family val="2"/>
      </rPr>
      <t>04.18.420</t>
    </r>
  </si>
  <si>
    <r>
      <rPr>
        <sz val="8.5"/>
        <rFont val="Calibri"/>
        <family val="2"/>
      </rPr>
      <t>Remoção de contator magnético para comando de bomba</t>
    </r>
  </si>
  <si>
    <r>
      <rPr>
        <sz val="8.5"/>
        <rFont val="Calibri"/>
        <family val="2"/>
      </rPr>
      <t>04.18.440</t>
    </r>
  </si>
  <si>
    <r>
      <rPr>
        <sz val="8.5"/>
        <rFont val="Calibri"/>
        <family val="2"/>
      </rPr>
      <t>Remoção de corrente para pendentes</t>
    </r>
  </si>
  <si>
    <r>
      <rPr>
        <sz val="8.5"/>
        <rFont val="Calibri"/>
        <family val="2"/>
      </rPr>
      <t>04.18.460</t>
    </r>
  </si>
  <si>
    <r>
      <rPr>
        <sz val="8.5"/>
        <rFont val="Calibri"/>
        <family val="2"/>
      </rPr>
      <t>Remoção de cruzeta de ferro para fixação de projetores</t>
    </r>
  </si>
  <si>
    <r>
      <rPr>
        <sz val="8.5"/>
        <rFont val="Calibri"/>
        <family val="2"/>
      </rPr>
      <t>04.18.470</t>
    </r>
  </si>
  <si>
    <r>
      <rPr>
        <sz val="8.5"/>
        <rFont val="Calibri"/>
        <family val="2"/>
      </rPr>
      <t>Remoção de cruzeta de madeira</t>
    </r>
  </si>
  <si>
    <r>
      <rPr>
        <sz val="8.5"/>
        <rFont val="Calibri"/>
        <family val="2"/>
      </rPr>
      <t>04.19</t>
    </r>
  </si>
  <si>
    <r>
      <rPr>
        <sz val="8.5"/>
        <rFont val="Calibri"/>
        <family val="2"/>
      </rPr>
      <t>Retirada em instalação elétrica ‐ letra D ate I</t>
    </r>
  </si>
  <si>
    <r>
      <rPr>
        <sz val="8.5"/>
        <rFont val="Calibri"/>
        <family val="2"/>
      </rPr>
      <t>04.19.020</t>
    </r>
  </si>
  <si>
    <r>
      <rPr>
        <sz val="8.5"/>
        <rFont val="Calibri"/>
        <family val="2"/>
      </rPr>
      <t>Remoção de disjuntor de volume normal ou reduzido</t>
    </r>
  </si>
  <si>
    <r>
      <rPr>
        <sz val="8.5"/>
        <rFont val="Calibri"/>
        <family val="2"/>
      </rPr>
      <t>04.19.030</t>
    </r>
  </si>
  <si>
    <r>
      <rPr>
        <sz val="8.5"/>
        <rFont val="Calibri"/>
        <family val="2"/>
      </rPr>
      <t>Remoção de disjuntor a seco aberto tripolar, 600 V de 800 A</t>
    </r>
  </si>
  <si>
    <r>
      <rPr>
        <sz val="8.5"/>
        <rFont val="Calibri"/>
        <family val="2"/>
      </rPr>
      <t>04.19.060</t>
    </r>
  </si>
  <si>
    <r>
      <rPr>
        <sz val="8.5"/>
        <rFont val="Calibri"/>
        <family val="2"/>
      </rPr>
      <t>Remoção de disjuntor termomagnético</t>
    </r>
  </si>
  <si>
    <r>
      <rPr>
        <sz val="8.5"/>
        <rFont val="Calibri"/>
        <family val="2"/>
      </rPr>
      <t>04.19.080</t>
    </r>
  </si>
  <si>
    <r>
      <rPr>
        <sz val="8.5"/>
        <rFont val="Calibri"/>
        <family val="2"/>
      </rPr>
      <t>Remoção de fundo de quadro de distribuição ou caixa de passagem</t>
    </r>
  </si>
  <si>
    <r>
      <rPr>
        <sz val="8.5"/>
        <rFont val="Calibri"/>
        <family val="2"/>
      </rPr>
      <t>04.19.100</t>
    </r>
  </si>
  <si>
    <r>
      <rPr>
        <sz val="8.5"/>
        <rFont val="Calibri"/>
        <family val="2"/>
      </rPr>
      <t>Remoção de gancho de sustentação de luminária em perfilado</t>
    </r>
  </si>
  <si>
    <r>
      <rPr>
        <sz val="8.5"/>
        <rFont val="Calibri"/>
        <family val="2"/>
      </rPr>
      <t>04.19.120</t>
    </r>
  </si>
  <si>
    <r>
      <rPr>
        <sz val="8.5"/>
        <rFont val="Calibri"/>
        <family val="2"/>
      </rPr>
      <t>Remoção de interruptores, tomadas, botão de campainha ou cigarra</t>
    </r>
  </si>
  <si>
    <r>
      <rPr>
        <sz val="8.5"/>
        <rFont val="Calibri"/>
        <family val="2"/>
      </rPr>
      <t>04.19.140</t>
    </r>
  </si>
  <si>
    <r>
      <rPr>
        <sz val="8.5"/>
        <rFont val="Calibri"/>
        <family val="2"/>
      </rPr>
      <t>Remoção de isolador tipo castanha e gancho de sustentação</t>
    </r>
  </si>
  <si>
    <r>
      <rPr>
        <sz val="8.5"/>
        <rFont val="Calibri"/>
        <family val="2"/>
      </rPr>
      <t>04.19.160</t>
    </r>
  </si>
  <si>
    <r>
      <rPr>
        <sz val="8.5"/>
        <rFont val="Calibri"/>
        <family val="2"/>
      </rPr>
      <t>Remoção de isolador tipo disco completo e gancho de suspensão</t>
    </r>
  </si>
  <si>
    <r>
      <rPr>
        <sz val="8.5"/>
        <rFont val="Calibri"/>
        <family val="2"/>
      </rPr>
      <t>04.19.180</t>
    </r>
  </si>
  <si>
    <r>
      <rPr>
        <sz val="8.5"/>
        <rFont val="Calibri"/>
        <family val="2"/>
      </rPr>
      <t>Remoção de isolador tipo pino, inclusive o pino</t>
    </r>
  </si>
  <si>
    <r>
      <rPr>
        <sz val="8.5"/>
        <rFont val="Calibri"/>
        <family val="2"/>
      </rPr>
      <t>04.19.190</t>
    </r>
  </si>
  <si>
    <r>
      <rPr>
        <sz val="8.5"/>
        <rFont val="Calibri"/>
        <family val="2"/>
      </rPr>
      <t>Remoção de isolador galvanizado uso geral</t>
    </r>
  </si>
  <si>
    <r>
      <rPr>
        <sz val="8.5"/>
        <rFont val="Calibri"/>
        <family val="2"/>
      </rPr>
      <t>04.20</t>
    </r>
  </si>
  <si>
    <r>
      <rPr>
        <sz val="8.5"/>
        <rFont val="Calibri"/>
        <family val="2"/>
      </rPr>
      <t>Retirada em instalação elétrica ‐ letra J ate N</t>
    </r>
  </si>
  <si>
    <r>
      <rPr>
        <sz val="8.5"/>
        <rFont val="Calibri"/>
        <family val="2"/>
      </rPr>
      <t>04.20.020</t>
    </r>
  </si>
  <si>
    <r>
      <rPr>
        <sz val="8.5"/>
        <rFont val="Calibri"/>
        <family val="2"/>
      </rPr>
      <t xml:space="preserve">Remoção de janela de ventilação, iluminação ou ventilação e iluminação
</t>
    </r>
    <r>
      <rPr>
        <sz val="8.5"/>
        <rFont val="Calibri"/>
        <family val="2"/>
      </rPr>
      <t>padrão</t>
    </r>
  </si>
  <si>
    <r>
      <rPr>
        <sz val="8.5"/>
        <rFont val="Calibri"/>
        <family val="2"/>
      </rPr>
      <t>04.20.040</t>
    </r>
  </si>
  <si>
    <r>
      <rPr>
        <sz val="8.5"/>
        <rFont val="Calibri"/>
        <family val="2"/>
      </rPr>
      <t>Remoção de lâmpada</t>
    </r>
  </si>
  <si>
    <r>
      <rPr>
        <sz val="8.5"/>
        <rFont val="Calibri"/>
        <family val="2"/>
      </rPr>
      <t>04.20.060</t>
    </r>
  </si>
  <si>
    <r>
      <rPr>
        <sz val="8.5"/>
        <rFont val="Calibri"/>
        <family val="2"/>
      </rPr>
      <t>Remoção de luz de obstáculo</t>
    </r>
  </si>
  <si>
    <r>
      <rPr>
        <sz val="8.5"/>
        <rFont val="Calibri"/>
        <family val="2"/>
      </rPr>
      <t>04.20.080</t>
    </r>
  </si>
  <si>
    <r>
      <rPr>
        <sz val="8.5"/>
        <rFont val="Calibri"/>
        <family val="2"/>
      </rPr>
      <t>Remoção de manopla de comando de disjuntor</t>
    </r>
  </si>
  <si>
    <r>
      <rPr>
        <sz val="8.5"/>
        <rFont val="Calibri"/>
        <family val="2"/>
      </rPr>
      <t>04.20.100</t>
    </r>
  </si>
  <si>
    <r>
      <rPr>
        <sz val="8.5"/>
        <rFont val="Calibri"/>
        <family val="2"/>
      </rPr>
      <t>Remoção de mão francesa</t>
    </r>
  </si>
  <si>
    <r>
      <rPr>
        <sz val="8.5"/>
        <rFont val="Calibri"/>
        <family val="2"/>
      </rPr>
      <t>04.20.120</t>
    </r>
  </si>
  <si>
    <r>
      <rPr>
        <sz val="8.5"/>
        <rFont val="Calibri"/>
        <family val="2"/>
      </rPr>
      <t>Remoção de terminal modular (mufla) tripolar ou unipolar</t>
    </r>
  </si>
  <si>
    <r>
      <rPr>
        <sz val="8.5"/>
        <rFont val="Calibri"/>
        <family val="2"/>
      </rPr>
      <t>04.21</t>
    </r>
  </si>
  <si>
    <r>
      <rPr>
        <sz val="8.5"/>
        <rFont val="Calibri"/>
        <family val="2"/>
      </rPr>
      <t>Retirada em instalação elétrica ‐ letra O ate S</t>
    </r>
  </si>
  <si>
    <r>
      <rPr>
        <sz val="8.5"/>
        <rFont val="Calibri"/>
        <family val="2"/>
      </rPr>
      <t>04.21.020</t>
    </r>
  </si>
  <si>
    <r>
      <rPr>
        <sz val="8.5"/>
        <rFont val="Calibri"/>
        <family val="2"/>
      </rPr>
      <t>Remoção de óleo de disjuntor ou transformador</t>
    </r>
  </si>
  <si>
    <r>
      <rPr>
        <sz val="8.5"/>
        <rFont val="Calibri"/>
        <family val="2"/>
      </rPr>
      <t>L</t>
    </r>
  </si>
  <si>
    <r>
      <rPr>
        <sz val="8.5"/>
        <rFont val="Calibri"/>
        <family val="2"/>
      </rPr>
      <t>04.21.040</t>
    </r>
  </si>
  <si>
    <r>
      <rPr>
        <sz val="8.5"/>
        <rFont val="Calibri"/>
        <family val="2"/>
      </rPr>
      <t>Remoção de pára‐raios tipo cristal‐valve em cabine primária</t>
    </r>
  </si>
  <si>
    <r>
      <rPr>
        <sz val="8.5"/>
        <rFont val="Calibri"/>
        <family val="2"/>
      </rPr>
      <t>04.21.050</t>
    </r>
  </si>
  <si>
    <r>
      <rPr>
        <sz val="8.5"/>
        <rFont val="Calibri"/>
        <family val="2"/>
      </rPr>
      <t>Remoção de pára‐raios tipo cristal‐valve em poste singelo ou estaleiro</t>
    </r>
  </si>
  <si>
    <r>
      <rPr>
        <sz val="8.5"/>
        <rFont val="Calibri"/>
        <family val="2"/>
      </rPr>
      <t>04.21.060</t>
    </r>
  </si>
  <si>
    <r>
      <rPr>
        <sz val="8.5"/>
        <rFont val="Calibri"/>
        <family val="2"/>
      </rPr>
      <t>Remoção de perfilado</t>
    </r>
  </si>
  <si>
    <r>
      <rPr>
        <sz val="8.5"/>
        <rFont val="Calibri"/>
        <family val="2"/>
      </rPr>
      <t>04.21.100</t>
    </r>
  </si>
  <si>
    <r>
      <rPr>
        <sz val="8.5"/>
        <rFont val="Calibri"/>
        <family val="2"/>
      </rPr>
      <t>Remoção de porta de quadro ou painel</t>
    </r>
  </si>
  <si>
    <r>
      <rPr>
        <sz val="8.5"/>
        <rFont val="Calibri"/>
        <family val="2"/>
      </rPr>
      <t>04.21.130</t>
    </r>
  </si>
  <si>
    <r>
      <rPr>
        <sz val="8.5"/>
        <rFont val="Calibri"/>
        <family val="2"/>
      </rPr>
      <t>Remoção de poste de concreto</t>
    </r>
  </si>
  <si>
    <r>
      <rPr>
        <sz val="8.5"/>
        <rFont val="Calibri"/>
        <family val="2"/>
      </rPr>
      <t>04.21.140</t>
    </r>
  </si>
  <si>
    <r>
      <rPr>
        <sz val="8.5"/>
        <rFont val="Calibri"/>
        <family val="2"/>
      </rPr>
      <t>Remoção de poste metálico</t>
    </r>
  </si>
  <si>
    <r>
      <rPr>
        <sz val="8.5"/>
        <rFont val="Calibri"/>
        <family val="2"/>
      </rPr>
      <t>04.21.150</t>
    </r>
  </si>
  <si>
    <r>
      <rPr>
        <sz val="8.5"/>
        <rFont val="Calibri"/>
        <family val="2"/>
      </rPr>
      <t>Remoção de poste de madeira</t>
    </r>
  </si>
  <si>
    <r>
      <rPr>
        <sz val="8.5"/>
        <rFont val="Calibri"/>
        <family val="2"/>
      </rPr>
      <t>04.21.160</t>
    </r>
  </si>
  <si>
    <r>
      <rPr>
        <sz val="8.5"/>
        <rFont val="Calibri"/>
        <family val="2"/>
      </rPr>
      <t>Remoção de quadro de distribuição, chamada ou caixa de passagem</t>
    </r>
  </si>
  <si>
    <r>
      <rPr>
        <sz val="8.5"/>
        <rFont val="Calibri"/>
        <family val="2"/>
      </rPr>
      <t>04.21.200</t>
    </r>
  </si>
  <si>
    <r>
      <rPr>
        <sz val="8.5"/>
        <rFont val="Calibri"/>
        <family val="2"/>
      </rPr>
      <t>Remoção de reator para lâmpada</t>
    </r>
  </si>
  <si>
    <r>
      <rPr>
        <sz val="8.5"/>
        <rFont val="Calibri"/>
        <family val="2"/>
      </rPr>
      <t>04.21.210</t>
    </r>
  </si>
  <si>
    <r>
      <rPr>
        <sz val="8.5"/>
        <rFont val="Calibri"/>
        <family val="2"/>
      </rPr>
      <t>Remoção de reator para lâmpada fixo em poste</t>
    </r>
  </si>
  <si>
    <r>
      <rPr>
        <sz val="8.5"/>
        <rFont val="Calibri"/>
        <family val="2"/>
      </rPr>
      <t>04.21.240</t>
    </r>
  </si>
  <si>
    <r>
      <rPr>
        <sz val="8.5"/>
        <rFont val="Calibri"/>
        <family val="2"/>
      </rPr>
      <t>Remoção de relé</t>
    </r>
  </si>
  <si>
    <r>
      <rPr>
        <sz val="8.5"/>
        <rFont val="Calibri"/>
        <family val="2"/>
      </rPr>
      <t>04.21.260</t>
    </r>
  </si>
  <si>
    <r>
      <rPr>
        <sz val="8.5"/>
        <rFont val="Calibri"/>
        <family val="2"/>
      </rPr>
      <t>Remoção de roldana</t>
    </r>
  </si>
  <si>
    <r>
      <rPr>
        <sz val="8.5"/>
        <rFont val="Calibri"/>
        <family val="2"/>
      </rPr>
      <t>04.21.280</t>
    </r>
  </si>
  <si>
    <r>
      <rPr>
        <sz val="8.5"/>
        <rFont val="Calibri"/>
        <family val="2"/>
      </rPr>
      <t>Remoção de soquete</t>
    </r>
  </si>
  <si>
    <r>
      <rPr>
        <sz val="8.5"/>
        <rFont val="Calibri"/>
        <family val="2"/>
      </rPr>
      <t>04.21.300</t>
    </r>
  </si>
  <si>
    <r>
      <rPr>
        <sz val="8.5"/>
        <rFont val="Calibri"/>
        <family val="2"/>
      </rPr>
      <t>Remoção de suporte de transformador em poste singelo ou estaleiro</t>
    </r>
  </si>
  <si>
    <r>
      <rPr>
        <sz val="8.5"/>
        <rFont val="Calibri"/>
        <family val="2"/>
      </rPr>
      <t>04.22</t>
    </r>
  </si>
  <si>
    <r>
      <rPr>
        <sz val="8.5"/>
        <rFont val="Calibri"/>
        <family val="2"/>
      </rPr>
      <t>Retirada em instalação elétrica ‐ letra T ate o final</t>
    </r>
  </si>
  <si>
    <r>
      <rPr>
        <sz val="8.5"/>
        <rFont val="Calibri"/>
        <family val="2"/>
      </rPr>
      <t>04.22.020</t>
    </r>
  </si>
  <si>
    <r>
      <rPr>
        <sz val="8.5"/>
        <rFont val="Calibri"/>
        <family val="2"/>
      </rPr>
      <t>Remoção de terminal ou conector para cabos</t>
    </r>
  </si>
  <si>
    <r>
      <rPr>
        <sz val="8.5"/>
        <rFont val="Calibri"/>
        <family val="2"/>
      </rPr>
      <t>04.22.040</t>
    </r>
  </si>
  <si>
    <r>
      <rPr>
        <sz val="8.5"/>
        <rFont val="Calibri"/>
        <family val="2"/>
      </rPr>
      <t>Remoção de transformador de potência em cabine primária</t>
    </r>
  </si>
  <si>
    <r>
      <rPr>
        <sz val="8.5"/>
        <rFont val="Calibri"/>
        <family val="2"/>
      </rPr>
      <t>04.22.050</t>
    </r>
  </si>
  <si>
    <r>
      <rPr>
        <sz val="8.5"/>
        <rFont val="Calibri"/>
        <family val="2"/>
      </rPr>
      <t>Remoção de transformador de potencial completo (pequeno)</t>
    </r>
  </si>
  <si>
    <r>
      <rPr>
        <sz val="8.5"/>
        <rFont val="Calibri"/>
        <family val="2"/>
      </rPr>
      <t>04.22.060</t>
    </r>
  </si>
  <si>
    <r>
      <rPr>
        <sz val="8.5"/>
        <rFont val="Calibri"/>
        <family val="2"/>
      </rPr>
      <t xml:space="preserve">Remoção de transformador de potência trifásico até 225 kVA, a óleo, em
</t>
    </r>
    <r>
      <rPr>
        <sz val="8.5"/>
        <rFont val="Calibri"/>
        <family val="2"/>
      </rPr>
      <t>poste singelo</t>
    </r>
  </si>
  <si>
    <r>
      <rPr>
        <sz val="8.5"/>
        <rFont val="Calibri"/>
        <family val="2"/>
      </rPr>
      <t>04.22.100</t>
    </r>
  </si>
  <si>
    <r>
      <rPr>
        <sz val="8.5"/>
        <rFont val="Calibri"/>
        <family val="2"/>
      </rPr>
      <t xml:space="preserve">Remoção de tubulação elétrica aparente com diâmetro externo acima de 50
</t>
    </r>
    <r>
      <rPr>
        <sz val="8.5"/>
        <rFont val="Calibri"/>
        <family val="2"/>
      </rPr>
      <t>mm</t>
    </r>
  </si>
  <si>
    <r>
      <rPr>
        <sz val="8.5"/>
        <rFont val="Calibri"/>
        <family val="2"/>
      </rPr>
      <t>04.22.110</t>
    </r>
  </si>
  <si>
    <r>
      <rPr>
        <sz val="8.5"/>
        <rFont val="Calibri"/>
        <family val="2"/>
      </rPr>
      <t>Remoção de tubulação elétrica aparente com diâmetro externo até 50 mm</t>
    </r>
  </si>
  <si>
    <r>
      <rPr>
        <sz val="8.5"/>
        <rFont val="Calibri"/>
        <family val="2"/>
      </rPr>
      <t>04.22.120</t>
    </r>
  </si>
  <si>
    <r>
      <rPr>
        <sz val="8.5"/>
        <rFont val="Calibri"/>
        <family val="2"/>
      </rPr>
      <t xml:space="preserve">Remoção de tubulação elétrica embutida com diâmetro externo acima de 50
</t>
    </r>
    <r>
      <rPr>
        <sz val="8.5"/>
        <rFont val="Calibri"/>
        <family val="2"/>
      </rPr>
      <t>mm</t>
    </r>
  </si>
  <si>
    <r>
      <rPr>
        <sz val="8.5"/>
        <rFont val="Calibri"/>
        <family val="2"/>
      </rPr>
      <t>04.22.130</t>
    </r>
  </si>
  <si>
    <r>
      <rPr>
        <sz val="8.5"/>
        <rFont val="Calibri"/>
        <family val="2"/>
      </rPr>
      <t>Remoção de tubulação elétrica embutida com diâmetro externo até 50 mm</t>
    </r>
  </si>
  <si>
    <r>
      <rPr>
        <sz val="8.5"/>
        <rFont val="Calibri"/>
        <family val="2"/>
      </rPr>
      <t>04.22.200</t>
    </r>
  </si>
  <si>
    <r>
      <rPr>
        <sz val="8.5"/>
        <rFont val="Calibri"/>
        <family val="2"/>
      </rPr>
      <t>Remoção de vergalhão</t>
    </r>
  </si>
  <si>
    <r>
      <rPr>
        <sz val="8.5"/>
        <rFont val="Calibri"/>
        <family val="2"/>
      </rPr>
      <t>04.30</t>
    </r>
  </si>
  <si>
    <r>
      <rPr>
        <sz val="8.5"/>
        <rFont val="Calibri"/>
        <family val="2"/>
      </rPr>
      <t>Retirada em instalação hidráulica</t>
    </r>
  </si>
  <si>
    <r>
      <rPr>
        <sz val="8.5"/>
        <rFont val="Calibri"/>
        <family val="2"/>
      </rPr>
      <t>04.30.020</t>
    </r>
  </si>
  <si>
    <r>
      <rPr>
        <sz val="8.5"/>
        <rFont val="Calibri"/>
        <family val="2"/>
      </rPr>
      <t>Remoção de calha ou rufo</t>
    </r>
  </si>
  <si>
    <r>
      <rPr>
        <sz val="8.5"/>
        <rFont val="Calibri"/>
        <family val="2"/>
      </rPr>
      <t>04.30.040</t>
    </r>
  </si>
  <si>
    <r>
      <rPr>
        <sz val="8.5"/>
        <rFont val="Calibri"/>
        <family val="2"/>
      </rPr>
      <t>Remoção de condutor aparente</t>
    </r>
  </si>
  <si>
    <r>
      <rPr>
        <sz val="8.5"/>
        <rFont val="Calibri"/>
        <family val="2"/>
      </rPr>
      <t>04.30.060</t>
    </r>
  </si>
  <si>
    <r>
      <rPr>
        <sz val="8.5"/>
        <rFont val="Calibri"/>
        <family val="2"/>
      </rPr>
      <t>Remoção de tubulação hidráulica em geral, incluindo conexões, caixas e ralos</t>
    </r>
  </si>
  <si>
    <r>
      <rPr>
        <sz val="8.5"/>
        <rFont val="Calibri"/>
        <family val="2"/>
      </rPr>
      <t>04.30.080</t>
    </r>
  </si>
  <si>
    <r>
      <rPr>
        <sz val="8.5"/>
        <rFont val="Calibri"/>
        <family val="2"/>
      </rPr>
      <t>Remoção de hidrante de parede completo</t>
    </r>
  </si>
  <si>
    <r>
      <rPr>
        <sz val="8.5"/>
        <rFont val="Calibri"/>
        <family val="2"/>
      </rPr>
      <t>04.30.100</t>
    </r>
  </si>
  <si>
    <r>
      <rPr>
        <sz val="8.5"/>
        <rFont val="Calibri"/>
        <family val="2"/>
      </rPr>
      <t>Remoção de reservatório em fibrocimento até 1000 litros</t>
    </r>
  </si>
  <si>
    <r>
      <rPr>
        <sz val="8.5"/>
        <rFont val="Calibri"/>
        <family val="2"/>
      </rPr>
      <t>04.31</t>
    </r>
  </si>
  <si>
    <r>
      <rPr>
        <sz val="8.5"/>
        <rFont val="Calibri"/>
        <family val="2"/>
      </rPr>
      <t>Retirada em instalação de combate a incêndio</t>
    </r>
  </si>
  <si>
    <r>
      <rPr>
        <sz val="8.5"/>
        <rFont val="Calibri"/>
        <family val="2"/>
      </rPr>
      <t>04.31.010</t>
    </r>
  </si>
  <si>
    <r>
      <rPr>
        <sz val="8.5"/>
        <rFont val="Calibri"/>
        <family val="2"/>
      </rPr>
      <t>Retirada de bico de sprinkler</t>
    </r>
  </si>
  <si>
    <r>
      <rPr>
        <sz val="8.5"/>
        <rFont val="Calibri"/>
        <family val="2"/>
      </rPr>
      <t>04.35</t>
    </r>
  </si>
  <si>
    <r>
      <rPr>
        <sz val="8.5"/>
        <rFont val="Calibri"/>
        <family val="2"/>
      </rPr>
      <t>Retirada de sistema e equipamento de conforto mecânico</t>
    </r>
  </si>
  <si>
    <r>
      <rPr>
        <sz val="8.5"/>
        <rFont val="Calibri"/>
        <family val="2"/>
      </rPr>
      <t>04.35.050</t>
    </r>
  </si>
  <si>
    <r>
      <rPr>
        <sz val="8.5"/>
        <rFont val="Calibri"/>
        <family val="2"/>
      </rPr>
      <t>Retirada de aparelho de ar condicionado portátil</t>
    </r>
  </si>
  <si>
    <r>
      <rPr>
        <sz val="8.5"/>
        <rFont val="Calibri"/>
        <family val="2"/>
      </rPr>
      <t>04.40</t>
    </r>
  </si>
  <si>
    <r>
      <rPr>
        <sz val="8.5"/>
        <rFont val="Calibri"/>
        <family val="2"/>
      </rPr>
      <t>Retirada diversa de pecas pre‐moldadas</t>
    </r>
  </si>
  <si>
    <r>
      <rPr>
        <sz val="8.5"/>
        <rFont val="Calibri"/>
        <family val="2"/>
      </rPr>
      <t>04.40.010</t>
    </r>
  </si>
  <si>
    <r>
      <rPr>
        <sz val="8.5"/>
        <rFont val="Calibri"/>
        <family val="2"/>
      </rPr>
      <t xml:space="preserve">Retirada manual de guia pré‐moldada, inclusive limpeza, carregamento,
</t>
    </r>
    <r>
      <rPr>
        <sz val="8.5"/>
        <rFont val="Calibri"/>
        <family val="2"/>
      </rPr>
      <t>transporte até 1 quilômetro e descarregamento</t>
    </r>
  </si>
  <si>
    <r>
      <rPr>
        <sz val="8.5"/>
        <rFont val="Calibri"/>
        <family val="2"/>
      </rPr>
      <t>04.40.020</t>
    </r>
  </si>
  <si>
    <r>
      <rPr>
        <sz val="8.5"/>
        <rFont val="Calibri"/>
        <family val="2"/>
      </rPr>
      <t>Retirada de soleira ou peitoril em geral</t>
    </r>
  </si>
  <si>
    <r>
      <rPr>
        <sz val="8.5"/>
        <rFont val="Calibri"/>
        <family val="2"/>
      </rPr>
      <t>04.40.030</t>
    </r>
  </si>
  <si>
    <r>
      <rPr>
        <sz val="8.5"/>
        <rFont val="Calibri"/>
        <family val="2"/>
      </rPr>
      <t>Retirada manual de guia pré‐moldada, inclusive limpeza e empilhamento</t>
    </r>
  </si>
  <si>
    <r>
      <rPr>
        <sz val="8.5"/>
        <rFont val="Calibri"/>
        <family val="2"/>
      </rPr>
      <t>04.40.050</t>
    </r>
  </si>
  <si>
    <r>
      <rPr>
        <sz val="8.5"/>
        <rFont val="Calibri"/>
        <family val="2"/>
      </rPr>
      <t>Retirada manual de paralelepípedo ou lajota de concreto, inclusive limpeza, carregamento, transporte até 1 quilômetro e descarregamento</t>
    </r>
  </si>
  <si>
    <r>
      <rPr>
        <sz val="8.5"/>
        <rFont val="Calibri"/>
        <family val="2"/>
      </rPr>
      <t>04.40.070</t>
    </r>
  </si>
  <si>
    <r>
      <rPr>
        <sz val="8.5"/>
        <rFont val="Calibri"/>
        <family val="2"/>
      </rPr>
      <t xml:space="preserve">Retirada manual de paralelepípedo ou lajota de concreto, inclusive limpeza e
</t>
    </r>
    <r>
      <rPr>
        <sz val="8.5"/>
        <rFont val="Calibri"/>
        <family val="2"/>
      </rPr>
      <t>empilhamento</t>
    </r>
  </si>
  <si>
    <r>
      <rPr>
        <sz val="8.5"/>
        <rFont val="Calibri"/>
        <family val="2"/>
      </rPr>
      <t>04.41</t>
    </r>
  </si>
  <si>
    <r>
      <rPr>
        <sz val="8.5"/>
        <rFont val="Calibri"/>
        <family val="2"/>
      </rPr>
      <t>Retirada de dispositivos viários</t>
    </r>
  </si>
  <si>
    <r>
      <rPr>
        <sz val="8.5"/>
        <rFont val="Calibri"/>
        <family val="2"/>
      </rPr>
      <t>04.41.001</t>
    </r>
  </si>
  <si>
    <r>
      <rPr>
        <sz val="8.5"/>
        <rFont val="Calibri"/>
        <family val="2"/>
      </rPr>
      <t>Retirada de placa de solo</t>
    </r>
  </si>
  <si>
    <r>
      <rPr>
        <sz val="8.5"/>
        <rFont val="Calibri"/>
        <family val="2"/>
      </rPr>
      <t>TRANSPORTE E MOVIMENTACAO, DENTRO E FORA DA OBRA</t>
    </r>
  </si>
  <si>
    <r>
      <rPr>
        <sz val="8.5"/>
        <rFont val="Calibri"/>
        <family val="2"/>
      </rPr>
      <t>05.04</t>
    </r>
  </si>
  <si>
    <r>
      <rPr>
        <sz val="8.5"/>
        <rFont val="Calibri"/>
        <family val="2"/>
      </rPr>
      <t>Transporte de material solto</t>
    </r>
  </si>
  <si>
    <r>
      <rPr>
        <sz val="8.5"/>
        <rFont val="Calibri"/>
        <family val="2"/>
      </rPr>
      <t>05.04.060</t>
    </r>
  </si>
  <si>
    <r>
      <rPr>
        <sz val="8.5"/>
        <rFont val="Calibri"/>
        <family val="2"/>
      </rPr>
      <t xml:space="preserve">Transporte manual horizontal e/ou vertical de entulho até o local de despejo ‐
</t>
    </r>
    <r>
      <rPr>
        <sz val="8.5"/>
        <rFont val="Calibri"/>
        <family val="2"/>
      </rPr>
      <t>ensacado</t>
    </r>
  </si>
  <si>
    <r>
      <rPr>
        <sz val="8.5"/>
        <rFont val="Calibri"/>
        <family val="2"/>
      </rPr>
      <t>05.07</t>
    </r>
  </si>
  <si>
    <r>
      <rPr>
        <sz val="8.5"/>
        <rFont val="Calibri"/>
        <family val="2"/>
      </rPr>
      <t>Transporte comercial, carreteiro e aluguel</t>
    </r>
  </si>
  <si>
    <r>
      <rPr>
        <sz val="8.5"/>
        <rFont val="Calibri"/>
        <family val="2"/>
      </rPr>
      <t>05.07.040</t>
    </r>
  </si>
  <si>
    <r>
      <rPr>
        <sz val="8.5"/>
        <rFont val="Calibri"/>
        <family val="2"/>
      </rPr>
      <t>Remoção de entulho separado de obra com caçamba metálica ‐ terra, alvenaria, concreto, argamassa, madeira, papel, plástico ou metal</t>
    </r>
  </si>
  <si>
    <r>
      <rPr>
        <sz val="8.5"/>
        <rFont val="Calibri"/>
        <family val="2"/>
      </rPr>
      <t>05.07.050</t>
    </r>
  </si>
  <si>
    <r>
      <rPr>
        <sz val="8.5"/>
        <rFont val="Calibri"/>
        <family val="2"/>
      </rPr>
      <t>Remoção de entulho de obra com caçamba metálica ‐ material volumoso e misturado por alvenaria, terra, madeira, papel, plástico e metal</t>
    </r>
  </si>
  <si>
    <r>
      <rPr>
        <sz val="8.5"/>
        <rFont val="Calibri"/>
        <family val="2"/>
      </rPr>
      <t>05.07.060</t>
    </r>
  </si>
  <si>
    <r>
      <rPr>
        <sz val="8.5"/>
        <rFont val="Calibri"/>
        <family val="2"/>
      </rPr>
      <t>Remoção de entulho de obra com caçamba metálica ‐ material rejeitado e misturado por vegetação, isopor, manta asfáltica e lã de vidro</t>
    </r>
  </si>
  <si>
    <r>
      <rPr>
        <sz val="8.5"/>
        <rFont val="Calibri"/>
        <family val="2"/>
      </rPr>
      <t>05.07.070</t>
    </r>
  </si>
  <si>
    <r>
      <rPr>
        <sz val="8.5"/>
        <rFont val="Calibri"/>
        <family val="2"/>
      </rPr>
      <t>Remoção de entulho de obra com caçamba metálica ‐ gesso e/ou drywall</t>
    </r>
  </si>
  <si>
    <r>
      <rPr>
        <sz val="8.5"/>
        <rFont val="Calibri"/>
        <family val="2"/>
      </rPr>
      <t>05.08</t>
    </r>
  </si>
  <si>
    <r>
      <rPr>
        <sz val="8.5"/>
        <rFont val="Calibri"/>
        <family val="2"/>
      </rPr>
      <t>Transporte mecanizado de material solto</t>
    </r>
  </si>
  <si>
    <r>
      <rPr>
        <sz val="8.5"/>
        <rFont val="Calibri"/>
        <family val="2"/>
      </rPr>
      <t>05.08.060</t>
    </r>
  </si>
  <si>
    <r>
      <rPr>
        <sz val="8.5"/>
        <rFont val="Calibri"/>
        <family val="2"/>
      </rPr>
      <t>Transporte de entulho, para distâncias superiores ao 3° km até o 5° km</t>
    </r>
  </si>
  <si>
    <r>
      <rPr>
        <sz val="8.5"/>
        <rFont val="Calibri"/>
        <family val="2"/>
      </rPr>
      <t>05.08.080</t>
    </r>
  </si>
  <si>
    <r>
      <rPr>
        <sz val="8.5"/>
        <rFont val="Calibri"/>
        <family val="2"/>
      </rPr>
      <t>Transporte de entulho, para distâncias superiores ao 5° km até o 10° km</t>
    </r>
  </si>
  <si>
    <r>
      <rPr>
        <sz val="8.5"/>
        <rFont val="Calibri"/>
        <family val="2"/>
      </rPr>
      <t>05.08.100</t>
    </r>
  </si>
  <si>
    <r>
      <rPr>
        <sz val="8.5"/>
        <rFont val="Calibri"/>
        <family val="2"/>
      </rPr>
      <t>Transporte de entulho, para distâncias superiores ao 10° km até o 15° km</t>
    </r>
  </si>
  <si>
    <r>
      <rPr>
        <sz val="8.5"/>
        <rFont val="Calibri"/>
        <family val="2"/>
      </rPr>
      <t>05.08.120</t>
    </r>
  </si>
  <si>
    <r>
      <rPr>
        <sz val="8.5"/>
        <rFont val="Calibri"/>
        <family val="2"/>
      </rPr>
      <t>Transporte de entulho, para distâncias superiores ao 15° km até o 20° km</t>
    </r>
  </si>
  <si>
    <r>
      <rPr>
        <sz val="8.5"/>
        <rFont val="Calibri"/>
        <family val="2"/>
      </rPr>
      <t>05.08.140</t>
    </r>
  </si>
  <si>
    <r>
      <rPr>
        <sz val="8.5"/>
        <rFont val="Calibri"/>
        <family val="2"/>
      </rPr>
      <t>Transporte de entulho, para distâncias superiores ao 20° km</t>
    </r>
  </si>
  <si>
    <r>
      <rPr>
        <sz val="8.5"/>
        <rFont val="Calibri"/>
        <family val="2"/>
      </rPr>
      <t>M3XKM</t>
    </r>
  </si>
  <si>
    <r>
      <rPr>
        <sz val="8.5"/>
        <rFont val="Calibri"/>
        <family val="2"/>
      </rPr>
      <t>05.08.220</t>
    </r>
  </si>
  <si>
    <r>
      <rPr>
        <sz val="8.5"/>
        <rFont val="Calibri"/>
        <family val="2"/>
      </rPr>
      <t xml:space="preserve">Carregamento mecanizado de entulho fragmentado, com caminhão à
</t>
    </r>
    <r>
      <rPr>
        <sz val="8.5"/>
        <rFont val="Calibri"/>
        <family val="2"/>
      </rPr>
      <t>disposição dentro da obra, até o raio de 1 km</t>
    </r>
  </si>
  <si>
    <r>
      <rPr>
        <sz val="8.5"/>
        <rFont val="Calibri"/>
        <family val="2"/>
      </rPr>
      <t>05.09</t>
    </r>
  </si>
  <si>
    <r>
      <rPr>
        <sz val="8.5"/>
        <rFont val="Calibri"/>
        <family val="2"/>
      </rPr>
      <t>Taxas de recolhimento</t>
    </r>
  </si>
  <si>
    <r>
      <rPr>
        <sz val="8.5"/>
        <rFont val="Calibri"/>
        <family val="2"/>
      </rPr>
      <t>05.09.006</t>
    </r>
  </si>
  <si>
    <r>
      <rPr>
        <sz val="8.5"/>
        <rFont val="Calibri"/>
        <family val="2"/>
      </rPr>
      <t>Taxa de destinação de resíduo sólido em aterro, tipo inerte</t>
    </r>
  </si>
  <si>
    <r>
      <rPr>
        <sz val="8.5"/>
        <rFont val="Calibri"/>
        <family val="2"/>
      </rPr>
      <t>T</t>
    </r>
  </si>
  <si>
    <r>
      <rPr>
        <sz val="8.5"/>
        <rFont val="Calibri"/>
        <family val="2"/>
      </rPr>
      <t>05.09.007</t>
    </r>
  </si>
  <si>
    <r>
      <rPr>
        <sz val="8.5"/>
        <rFont val="Calibri"/>
        <family val="2"/>
      </rPr>
      <t>Taxa de destinação de resíduo sólido em aterro, tipo solo/terra</t>
    </r>
  </si>
  <si>
    <r>
      <rPr>
        <sz val="8.5"/>
        <rFont val="Calibri"/>
        <family val="2"/>
      </rPr>
      <t>05.09.008</t>
    </r>
  </si>
  <si>
    <r>
      <rPr>
        <sz val="8.5"/>
        <rFont val="Calibri"/>
        <family val="2"/>
      </rPr>
      <t xml:space="preserve">Transporte e taxa de destinação de resíduo sólido em aterro, tipo telhas
</t>
    </r>
    <r>
      <rPr>
        <sz val="8.5"/>
        <rFont val="Calibri"/>
        <family val="2"/>
      </rPr>
      <t>cimento amianto</t>
    </r>
  </si>
  <si>
    <r>
      <rPr>
        <sz val="8.5"/>
        <rFont val="Calibri"/>
        <family val="2"/>
      </rPr>
      <t>05.10</t>
    </r>
  </si>
  <si>
    <r>
      <rPr>
        <sz val="8.5"/>
        <rFont val="Calibri"/>
        <family val="2"/>
      </rPr>
      <t>Transporte mecanizado de solo</t>
    </r>
  </si>
  <si>
    <r>
      <rPr>
        <sz val="8.5"/>
        <rFont val="Calibri"/>
        <family val="2"/>
      </rPr>
      <t>05.10.010</t>
    </r>
  </si>
  <si>
    <r>
      <rPr>
        <sz val="8.5"/>
        <rFont val="Calibri"/>
        <family val="2"/>
      </rPr>
      <t>Carregamento mecanizado de solo de 1ª e 2ª categoria</t>
    </r>
  </si>
  <si>
    <r>
      <rPr>
        <sz val="8.5"/>
        <rFont val="Calibri"/>
        <family val="2"/>
      </rPr>
      <t>05.10.020</t>
    </r>
  </si>
  <si>
    <r>
      <rPr>
        <sz val="8.5"/>
        <rFont val="Calibri"/>
        <family val="2"/>
      </rPr>
      <t>Transporte de solo de 1ª e 2ª categoria por caminhão até o 2° km</t>
    </r>
  </si>
  <si>
    <r>
      <rPr>
        <sz val="8.5"/>
        <rFont val="Calibri"/>
        <family val="2"/>
      </rPr>
      <t>05.10.021</t>
    </r>
  </si>
  <si>
    <r>
      <rPr>
        <sz val="8.5"/>
        <rFont val="Calibri"/>
        <family val="2"/>
      </rPr>
      <t xml:space="preserve">Transporte de solo de 1ª e 2ª categoria por caminhão para distâncias
</t>
    </r>
    <r>
      <rPr>
        <sz val="8.5"/>
        <rFont val="Calibri"/>
        <family val="2"/>
      </rPr>
      <t>superiores ao 2° km até o 3° km</t>
    </r>
  </si>
  <si>
    <r>
      <rPr>
        <sz val="8.5"/>
        <rFont val="Calibri"/>
        <family val="2"/>
      </rPr>
      <t>05.10.022</t>
    </r>
  </si>
  <si>
    <r>
      <rPr>
        <sz val="8.5"/>
        <rFont val="Calibri"/>
        <family val="2"/>
      </rPr>
      <t xml:space="preserve">Transporte de solo de 1ª e 2ª categoria por caminhão para distâncias
</t>
    </r>
    <r>
      <rPr>
        <sz val="8.5"/>
        <rFont val="Calibri"/>
        <family val="2"/>
      </rPr>
      <t>superiores ao 3° km até o 5° km</t>
    </r>
  </si>
  <si>
    <r>
      <rPr>
        <sz val="8.5"/>
        <rFont val="Calibri"/>
        <family val="2"/>
      </rPr>
      <t>05.10.023</t>
    </r>
  </si>
  <si>
    <r>
      <rPr>
        <sz val="8.5"/>
        <rFont val="Calibri"/>
        <family val="2"/>
      </rPr>
      <t xml:space="preserve">Transporte de solo de 1ª e 2ª categoria por caminhão para distâncias
</t>
    </r>
    <r>
      <rPr>
        <sz val="8.5"/>
        <rFont val="Calibri"/>
        <family val="2"/>
      </rPr>
      <t>superiores ao 5° km até o 10° km</t>
    </r>
  </si>
  <si>
    <r>
      <rPr>
        <sz val="8.5"/>
        <rFont val="Calibri"/>
        <family val="2"/>
      </rPr>
      <t>05.10.024</t>
    </r>
  </si>
  <si>
    <r>
      <rPr>
        <sz val="8.5"/>
        <rFont val="Calibri"/>
        <family val="2"/>
      </rPr>
      <t xml:space="preserve">Transporte de solo de 1ª e 2ª categoria por caminhão para distâncias
</t>
    </r>
    <r>
      <rPr>
        <sz val="8.5"/>
        <rFont val="Calibri"/>
        <family val="2"/>
      </rPr>
      <t>superiores ao 10° km até o 15° km</t>
    </r>
  </si>
  <si>
    <r>
      <rPr>
        <sz val="8.5"/>
        <rFont val="Calibri"/>
        <family val="2"/>
      </rPr>
      <t>05.10.025</t>
    </r>
  </si>
  <si>
    <r>
      <rPr>
        <sz val="8.5"/>
        <rFont val="Calibri"/>
        <family val="2"/>
      </rPr>
      <t xml:space="preserve">Transporte de solo de 1ª e 2ª categoria por caminhão para distâncias
</t>
    </r>
    <r>
      <rPr>
        <sz val="8.5"/>
        <rFont val="Calibri"/>
        <family val="2"/>
      </rPr>
      <t>superiores ao 15° km até o 20° km</t>
    </r>
  </si>
  <si>
    <r>
      <rPr>
        <sz val="8.5"/>
        <rFont val="Calibri"/>
        <family val="2"/>
      </rPr>
      <t>05.10.026</t>
    </r>
  </si>
  <si>
    <r>
      <rPr>
        <sz val="8.5"/>
        <rFont val="Calibri"/>
        <family val="2"/>
      </rPr>
      <t xml:space="preserve">Transporte de solo de 1ª e 2ª categoria por caminhão para distâncias
</t>
    </r>
    <r>
      <rPr>
        <sz val="8.5"/>
        <rFont val="Calibri"/>
        <family val="2"/>
      </rPr>
      <t>superiores ao 20° km</t>
    </r>
  </si>
  <si>
    <r>
      <rPr>
        <sz val="8.5"/>
        <rFont val="Calibri"/>
        <family val="2"/>
      </rPr>
      <t>05.10.030</t>
    </r>
  </si>
  <si>
    <r>
      <rPr>
        <sz val="8.5"/>
        <rFont val="Calibri"/>
        <family val="2"/>
      </rPr>
      <t>Transporte de solo brejoso por caminhão até o 2° km</t>
    </r>
  </si>
  <si>
    <r>
      <rPr>
        <sz val="8.5"/>
        <rFont val="Calibri"/>
        <family val="2"/>
      </rPr>
      <t>05.10.031</t>
    </r>
  </si>
  <si>
    <r>
      <rPr>
        <sz val="8.5"/>
        <rFont val="Calibri"/>
        <family val="2"/>
      </rPr>
      <t xml:space="preserve">Transporte de solo brejoso por caminhão para distâncias superiores ao 2° km
</t>
    </r>
    <r>
      <rPr>
        <sz val="8.5"/>
        <rFont val="Calibri"/>
        <family val="2"/>
      </rPr>
      <t>até o 3° km</t>
    </r>
  </si>
  <si>
    <r>
      <rPr>
        <sz val="8.5"/>
        <rFont val="Calibri"/>
        <family val="2"/>
      </rPr>
      <t>05.10.032</t>
    </r>
  </si>
  <si>
    <r>
      <rPr>
        <sz val="8.5"/>
        <rFont val="Calibri"/>
        <family val="2"/>
      </rPr>
      <t xml:space="preserve">Transporte de solo brejoso por caminhão para distâncias superiores ao 3° km
</t>
    </r>
    <r>
      <rPr>
        <sz val="8.5"/>
        <rFont val="Calibri"/>
        <family val="2"/>
      </rPr>
      <t>até o 5° km</t>
    </r>
  </si>
  <si>
    <r>
      <rPr>
        <sz val="8.5"/>
        <rFont val="Calibri"/>
        <family val="2"/>
      </rPr>
      <t>05.10.033</t>
    </r>
  </si>
  <si>
    <r>
      <rPr>
        <sz val="8.5"/>
        <rFont val="Calibri"/>
        <family val="2"/>
      </rPr>
      <t xml:space="preserve">Transporte de solo brejoso por caminhão para distâncias superiores ao 5° km
</t>
    </r>
    <r>
      <rPr>
        <sz val="8.5"/>
        <rFont val="Calibri"/>
        <family val="2"/>
      </rPr>
      <t>até o 10° km</t>
    </r>
  </si>
  <si>
    <r>
      <rPr>
        <sz val="8.5"/>
        <rFont val="Calibri"/>
        <family val="2"/>
      </rPr>
      <t>05.10.034</t>
    </r>
  </si>
  <si>
    <r>
      <rPr>
        <sz val="8.5"/>
        <rFont val="Calibri"/>
        <family val="2"/>
      </rPr>
      <t xml:space="preserve">Transporte de solo brejoso por caminhão para distâncias superiores ao 10° km
</t>
    </r>
    <r>
      <rPr>
        <sz val="8.5"/>
        <rFont val="Calibri"/>
        <family val="2"/>
      </rPr>
      <t>até o 15° km</t>
    </r>
  </si>
  <si>
    <r>
      <rPr>
        <sz val="8.5"/>
        <rFont val="Calibri"/>
        <family val="2"/>
      </rPr>
      <t>05.10.035</t>
    </r>
  </si>
  <si>
    <r>
      <rPr>
        <sz val="8.5"/>
        <rFont val="Calibri"/>
        <family val="2"/>
      </rPr>
      <t xml:space="preserve">Transporte de solo brejoso por caminhão para distâncias superiores ao 15° km
</t>
    </r>
    <r>
      <rPr>
        <sz val="8.5"/>
        <rFont val="Calibri"/>
        <family val="2"/>
      </rPr>
      <t>até o 20° km</t>
    </r>
  </si>
  <si>
    <r>
      <rPr>
        <sz val="8.5"/>
        <rFont val="Calibri"/>
        <family val="2"/>
      </rPr>
      <t>05.10.036</t>
    </r>
  </si>
  <si>
    <r>
      <rPr>
        <sz val="8.5"/>
        <rFont val="Calibri"/>
        <family val="2"/>
      </rPr>
      <t>Transporte de solo brejoso por caminhão para distâncias superiores ao 20° km</t>
    </r>
  </si>
  <si>
    <r>
      <rPr>
        <sz val="8.5"/>
        <rFont val="Calibri"/>
        <family val="2"/>
      </rPr>
      <t>SERVICO EM SOLO E ROCHA, MANUAL</t>
    </r>
  </si>
  <si>
    <r>
      <rPr>
        <sz val="8.5"/>
        <rFont val="Calibri"/>
        <family val="2"/>
      </rPr>
      <t>06.01</t>
    </r>
  </si>
  <si>
    <r>
      <rPr>
        <sz val="8.5"/>
        <rFont val="Calibri"/>
        <family val="2"/>
      </rPr>
      <t>Escavação manual em campo aberto de solo, exceto rocha</t>
    </r>
  </si>
  <si>
    <r>
      <rPr>
        <sz val="8.5"/>
        <rFont val="Calibri"/>
        <family val="2"/>
      </rPr>
      <t>06.01.020</t>
    </r>
  </si>
  <si>
    <r>
      <rPr>
        <sz val="8.5"/>
        <rFont val="Calibri"/>
        <family val="2"/>
      </rPr>
      <t>Escavação manual em solo de 1ª e 2ª categoria em campo aberto</t>
    </r>
  </si>
  <si>
    <r>
      <rPr>
        <sz val="8.5"/>
        <rFont val="Calibri"/>
        <family val="2"/>
      </rPr>
      <t>06.01.040</t>
    </r>
  </si>
  <si>
    <r>
      <rPr>
        <sz val="8.5"/>
        <rFont val="Calibri"/>
        <family val="2"/>
      </rPr>
      <t>Escavação manual em solo brejoso em campo aberto</t>
    </r>
  </si>
  <si>
    <r>
      <rPr>
        <sz val="8.5"/>
        <rFont val="Calibri"/>
        <family val="2"/>
      </rPr>
      <t>06.02</t>
    </r>
  </si>
  <si>
    <r>
      <rPr>
        <sz val="8.5"/>
        <rFont val="Calibri"/>
        <family val="2"/>
      </rPr>
      <t>Escavação manual em valas e buracos de solo, exceto rocha</t>
    </r>
  </si>
  <si>
    <r>
      <rPr>
        <sz val="8.5"/>
        <rFont val="Calibri"/>
        <family val="2"/>
      </rPr>
      <t>06.02.020</t>
    </r>
  </si>
  <si>
    <r>
      <rPr>
        <sz val="8.5"/>
        <rFont val="Calibri"/>
        <family val="2"/>
      </rPr>
      <t>Escavação manual em solo de 1ª e 2ª categoria em vala ou cava até 1,5 m</t>
    </r>
  </si>
  <si>
    <r>
      <rPr>
        <sz val="8.5"/>
        <rFont val="Calibri"/>
        <family val="2"/>
      </rPr>
      <t>06.02.040</t>
    </r>
  </si>
  <si>
    <r>
      <rPr>
        <sz val="8.5"/>
        <rFont val="Calibri"/>
        <family val="2"/>
      </rPr>
      <t>Escavação manual em solo de 1ª e 2ª categoria em vala ou cava além de 1,5 m</t>
    </r>
  </si>
  <si>
    <r>
      <rPr>
        <sz val="8.5"/>
        <rFont val="Calibri"/>
        <family val="2"/>
      </rPr>
      <t>06.11</t>
    </r>
  </si>
  <si>
    <r>
      <rPr>
        <sz val="8.5"/>
        <rFont val="Calibri"/>
        <family val="2"/>
      </rPr>
      <t>Reaterro manual sem fornecimento de material</t>
    </r>
  </si>
  <si>
    <r>
      <rPr>
        <sz val="8.5"/>
        <rFont val="Calibri"/>
        <family val="2"/>
      </rPr>
      <t>06.11.020</t>
    </r>
  </si>
  <si>
    <r>
      <rPr>
        <sz val="8.5"/>
        <rFont val="Calibri"/>
        <family val="2"/>
      </rPr>
      <t>Reaterro manual para simples regularização sem compactação</t>
    </r>
  </si>
  <si>
    <r>
      <rPr>
        <sz val="8.5"/>
        <rFont val="Calibri"/>
        <family val="2"/>
      </rPr>
      <t>06.11.040</t>
    </r>
  </si>
  <si>
    <r>
      <rPr>
        <sz val="8.5"/>
        <rFont val="Calibri"/>
        <family val="2"/>
      </rPr>
      <t>Reaterro manual apiloado sem controle de compactação</t>
    </r>
  </si>
  <si>
    <r>
      <rPr>
        <sz val="8.5"/>
        <rFont val="Calibri"/>
        <family val="2"/>
      </rPr>
      <t>06.11.060</t>
    </r>
  </si>
  <si>
    <r>
      <rPr>
        <sz val="8.5"/>
        <rFont val="Calibri"/>
        <family val="2"/>
      </rPr>
      <t>Reaterro manual com adição de 2% de cimento</t>
    </r>
  </si>
  <si>
    <r>
      <rPr>
        <sz val="8.5"/>
        <rFont val="Calibri"/>
        <family val="2"/>
      </rPr>
      <t>06.12</t>
    </r>
  </si>
  <si>
    <r>
      <rPr>
        <sz val="8.5"/>
        <rFont val="Calibri"/>
        <family val="2"/>
      </rPr>
      <t>Aterro manual sem fornecimento de material</t>
    </r>
  </si>
  <si>
    <r>
      <rPr>
        <sz val="8.5"/>
        <rFont val="Calibri"/>
        <family val="2"/>
      </rPr>
      <t>06.12.020</t>
    </r>
  </si>
  <si>
    <r>
      <rPr>
        <sz val="8.5"/>
        <rFont val="Calibri"/>
        <family val="2"/>
      </rPr>
      <t>Aterro manual apiloado de área interna com maço de 30 kg</t>
    </r>
  </si>
  <si>
    <r>
      <rPr>
        <sz val="8.5"/>
        <rFont val="Calibri"/>
        <family val="2"/>
      </rPr>
      <t>06.14</t>
    </r>
  </si>
  <si>
    <r>
      <rPr>
        <sz val="8.5"/>
        <rFont val="Calibri"/>
        <family val="2"/>
      </rPr>
      <t>Carga / carregamento e descarga manual</t>
    </r>
  </si>
  <si>
    <r>
      <rPr>
        <sz val="8.5"/>
        <rFont val="Calibri"/>
        <family val="2"/>
      </rPr>
      <t>06.14.020</t>
    </r>
  </si>
  <si>
    <r>
      <rPr>
        <sz val="8.5"/>
        <rFont val="Calibri"/>
        <family val="2"/>
      </rPr>
      <t>Carga manual de solo</t>
    </r>
  </si>
  <si>
    <r>
      <rPr>
        <sz val="8.5"/>
        <rFont val="Calibri"/>
        <family val="2"/>
      </rPr>
      <t>SERVICO EM SOLO E ROCHA, MECANIZADO</t>
    </r>
  </si>
  <si>
    <r>
      <rPr>
        <sz val="8.5"/>
        <rFont val="Calibri"/>
        <family val="2"/>
      </rPr>
      <t>07.01</t>
    </r>
  </si>
  <si>
    <r>
      <rPr>
        <sz val="8.5"/>
        <rFont val="Calibri"/>
        <family val="2"/>
      </rPr>
      <t>Escavação ou corte mecanizados em campo aberto de solo, exceto rocha</t>
    </r>
  </si>
  <si>
    <r>
      <rPr>
        <sz val="8.5"/>
        <rFont val="Calibri"/>
        <family val="2"/>
      </rPr>
      <t>07.01.010</t>
    </r>
  </si>
  <si>
    <r>
      <rPr>
        <sz val="8.5"/>
        <rFont val="Calibri"/>
        <family val="2"/>
      </rPr>
      <t>Escavação e carga mecanizada para exploração de solo em jazida</t>
    </r>
  </si>
  <si>
    <r>
      <rPr>
        <sz val="8.5"/>
        <rFont val="Calibri"/>
        <family val="2"/>
      </rPr>
      <t>07.01.020</t>
    </r>
  </si>
  <si>
    <r>
      <rPr>
        <sz val="8.5"/>
        <rFont val="Calibri"/>
        <family val="2"/>
      </rPr>
      <t>Escavação e carga mecanizada em solo de 1ª categoria, em campo aberto</t>
    </r>
  </si>
  <si>
    <r>
      <rPr>
        <sz val="8.5"/>
        <rFont val="Calibri"/>
        <family val="2"/>
      </rPr>
      <t>07.01.060</t>
    </r>
  </si>
  <si>
    <r>
      <rPr>
        <sz val="8.5"/>
        <rFont val="Calibri"/>
        <family val="2"/>
      </rPr>
      <t>Escavação e carga mecanizada em solo de 2ª categoria, em campo aberto</t>
    </r>
  </si>
  <si>
    <r>
      <rPr>
        <sz val="8.5"/>
        <rFont val="Calibri"/>
        <family val="2"/>
      </rPr>
      <t>07.01.120</t>
    </r>
  </si>
  <si>
    <r>
      <rPr>
        <sz val="8.5"/>
        <rFont val="Calibri"/>
        <family val="2"/>
      </rPr>
      <t>Carga e remoção de terra até a distância média de 1 km</t>
    </r>
  </si>
  <si>
    <r>
      <rPr>
        <sz val="8.5"/>
        <rFont val="Calibri"/>
        <family val="2"/>
      </rPr>
      <t>07.02</t>
    </r>
  </si>
  <si>
    <r>
      <rPr>
        <sz val="8.5"/>
        <rFont val="Calibri"/>
        <family val="2"/>
      </rPr>
      <t>Escavação mecanizada de valas e buracos em solo, exceto rocha</t>
    </r>
  </si>
  <si>
    <r>
      <rPr>
        <sz val="8.5"/>
        <rFont val="Calibri"/>
        <family val="2"/>
      </rPr>
      <t>07.02.020</t>
    </r>
  </si>
  <si>
    <r>
      <rPr>
        <sz val="8.5"/>
        <rFont val="Calibri"/>
        <family val="2"/>
      </rPr>
      <t>Escavação mecanizada de valas ou cavas com profundidade de até 2 m</t>
    </r>
  </si>
  <si>
    <r>
      <rPr>
        <sz val="8.5"/>
        <rFont val="Calibri"/>
        <family val="2"/>
      </rPr>
      <t>07.02.040</t>
    </r>
  </si>
  <si>
    <r>
      <rPr>
        <sz val="8.5"/>
        <rFont val="Calibri"/>
        <family val="2"/>
      </rPr>
      <t>Escavação mecanizada de valas ou cavas com profundidade de até 3 m</t>
    </r>
  </si>
  <si>
    <r>
      <rPr>
        <sz val="8.5"/>
        <rFont val="Calibri"/>
        <family val="2"/>
      </rPr>
      <t>07.02.060</t>
    </r>
  </si>
  <si>
    <r>
      <rPr>
        <sz val="8.5"/>
        <rFont val="Calibri"/>
        <family val="2"/>
      </rPr>
      <t>Escavação mecanizada de valas ou cavas com profundidade de até 4 m</t>
    </r>
  </si>
  <si>
    <r>
      <rPr>
        <sz val="8.5"/>
        <rFont val="Calibri"/>
        <family val="2"/>
      </rPr>
      <t>07.02.080</t>
    </r>
  </si>
  <si>
    <r>
      <rPr>
        <sz val="8.5"/>
        <rFont val="Calibri"/>
        <family val="2"/>
      </rPr>
      <t xml:space="preserve">Escavação mecanizada de valas ou cavas com profundidade acima de 4 m,
</t>
    </r>
    <r>
      <rPr>
        <sz val="8.5"/>
        <rFont val="Calibri"/>
        <family val="2"/>
      </rPr>
      <t>com escavadeira hidráulica</t>
    </r>
  </si>
  <si>
    <r>
      <rPr>
        <sz val="8.5"/>
        <rFont val="Calibri"/>
        <family val="2"/>
      </rPr>
      <t>07.05</t>
    </r>
  </si>
  <si>
    <r>
      <rPr>
        <sz val="8.5"/>
        <rFont val="Calibri"/>
        <family val="2"/>
      </rPr>
      <t>Escavação mecanizada em solo brejoso ou turfa</t>
    </r>
  </si>
  <si>
    <r>
      <rPr>
        <sz val="8.5"/>
        <rFont val="Calibri"/>
        <family val="2"/>
      </rPr>
      <t>07.05.010</t>
    </r>
  </si>
  <si>
    <r>
      <rPr>
        <sz val="8.5"/>
        <rFont val="Calibri"/>
        <family val="2"/>
      </rPr>
      <t>Escavação e carga mecanizada em solo brejoso ou turfa</t>
    </r>
  </si>
  <si>
    <r>
      <rPr>
        <sz val="8.5"/>
        <rFont val="Calibri"/>
        <family val="2"/>
      </rPr>
      <t>07.05.020</t>
    </r>
  </si>
  <si>
    <r>
      <rPr>
        <sz val="8.5"/>
        <rFont val="Calibri"/>
        <family val="2"/>
      </rPr>
      <t>Escavação e carga mecanizada em solo vegetal superficial</t>
    </r>
  </si>
  <si>
    <r>
      <rPr>
        <sz val="8.5"/>
        <rFont val="Calibri"/>
        <family val="2"/>
      </rPr>
      <t>07.06</t>
    </r>
  </si>
  <si>
    <r>
      <rPr>
        <sz val="8.5"/>
        <rFont val="Calibri"/>
        <family val="2"/>
      </rPr>
      <t>Escavação ou carga mecanizada em campo aberto</t>
    </r>
  </si>
  <si>
    <r>
      <rPr>
        <sz val="8.5"/>
        <rFont val="Calibri"/>
        <family val="2"/>
      </rPr>
      <t>07.06.010</t>
    </r>
  </si>
  <si>
    <r>
      <rPr>
        <sz val="8.5"/>
        <rFont val="Calibri"/>
        <family val="2"/>
      </rPr>
      <t xml:space="preserve">Escavação e carga mecanizada em campo aberto, com rompedor hidráulico,
</t>
    </r>
    <r>
      <rPr>
        <sz val="8.5"/>
        <rFont val="Calibri"/>
        <family val="2"/>
      </rPr>
      <t>em rocha</t>
    </r>
  </si>
  <si>
    <r>
      <rPr>
        <sz val="8.5"/>
        <rFont val="Calibri"/>
        <family val="2"/>
      </rPr>
      <t>07.10</t>
    </r>
  </si>
  <si>
    <r>
      <rPr>
        <sz val="8.5"/>
        <rFont val="Calibri"/>
        <family val="2"/>
      </rPr>
      <t>Apiloamento e nivelamento mecanizado de solo</t>
    </r>
  </si>
  <si>
    <r>
      <rPr>
        <sz val="8.5"/>
        <rFont val="Calibri"/>
        <family val="2"/>
      </rPr>
      <t>07.10.020</t>
    </r>
  </si>
  <si>
    <r>
      <rPr>
        <sz val="8.5"/>
        <rFont val="Calibri"/>
        <family val="2"/>
      </rPr>
      <t>Espalhamento de solo em bota‐fora com compactação sem controle</t>
    </r>
  </si>
  <si>
    <r>
      <rPr>
        <sz val="8.5"/>
        <rFont val="Calibri"/>
        <family val="2"/>
      </rPr>
      <t>07.11</t>
    </r>
  </si>
  <si>
    <r>
      <rPr>
        <sz val="8.5"/>
        <rFont val="Calibri"/>
        <family val="2"/>
      </rPr>
      <t>Reaterro mecanizado sem fornecimento de material</t>
    </r>
  </si>
  <si>
    <r>
      <rPr>
        <sz val="8.5"/>
        <rFont val="Calibri"/>
        <family val="2"/>
      </rPr>
      <t>07.11.020</t>
    </r>
  </si>
  <si>
    <r>
      <rPr>
        <sz val="8.5"/>
        <rFont val="Calibri"/>
        <family val="2"/>
      </rPr>
      <t>Reaterro compactado mecanizado de vala ou cava com compactador</t>
    </r>
  </si>
  <si>
    <r>
      <rPr>
        <sz val="8.5"/>
        <rFont val="Calibri"/>
        <family val="2"/>
      </rPr>
      <t>07.11.040</t>
    </r>
  </si>
  <si>
    <r>
      <rPr>
        <sz val="8.5"/>
        <rFont val="Calibri"/>
        <family val="2"/>
      </rPr>
      <t xml:space="preserve">Reaterro compactado mecanizado de vala ou cava com rolo, mínimo de 95%
</t>
    </r>
    <r>
      <rPr>
        <sz val="8.5"/>
        <rFont val="Calibri"/>
        <family val="2"/>
      </rPr>
      <t>PN</t>
    </r>
  </si>
  <si>
    <r>
      <rPr>
        <sz val="8.5"/>
        <rFont val="Calibri"/>
        <family val="2"/>
      </rPr>
      <t>07.12</t>
    </r>
  </si>
  <si>
    <r>
      <rPr>
        <sz val="8.5"/>
        <rFont val="Calibri"/>
        <family val="2"/>
      </rPr>
      <t>Aterro mecanizado sem fornecimento de material</t>
    </r>
  </si>
  <si>
    <r>
      <rPr>
        <sz val="8.5"/>
        <rFont val="Calibri"/>
        <family val="2"/>
      </rPr>
      <t>07.12.010</t>
    </r>
  </si>
  <si>
    <r>
      <rPr>
        <sz val="8.5"/>
        <rFont val="Calibri"/>
        <family val="2"/>
      </rPr>
      <t xml:space="preserve">Compactação de aterro mecanizado mínimo de 95% PN, sem fornecimento de
</t>
    </r>
    <r>
      <rPr>
        <sz val="8.5"/>
        <rFont val="Calibri"/>
        <family val="2"/>
      </rPr>
      <t>solo em áreas fechadas</t>
    </r>
  </si>
  <si>
    <r>
      <rPr>
        <sz val="8.5"/>
        <rFont val="Calibri"/>
        <family val="2"/>
      </rPr>
      <t>07.12.020</t>
    </r>
  </si>
  <si>
    <r>
      <rPr>
        <sz val="8.5"/>
        <rFont val="Calibri"/>
        <family val="2"/>
      </rPr>
      <t xml:space="preserve">Compactação de aterro mecanizado mínimo de 95% PN, sem fornecimento de
</t>
    </r>
    <r>
      <rPr>
        <sz val="8.5"/>
        <rFont val="Calibri"/>
        <family val="2"/>
      </rPr>
      <t>solo em campo aberto</t>
    </r>
  </si>
  <si>
    <r>
      <rPr>
        <sz val="8.5"/>
        <rFont val="Calibri"/>
        <family val="2"/>
      </rPr>
      <t>07.12.030</t>
    </r>
  </si>
  <si>
    <r>
      <rPr>
        <sz val="8.5"/>
        <rFont val="Calibri"/>
        <family val="2"/>
      </rPr>
      <t xml:space="preserve">Compactação de aterro mecanizado a 100% PN, sem fornecimento de solo em
</t>
    </r>
    <r>
      <rPr>
        <sz val="8.5"/>
        <rFont val="Calibri"/>
        <family val="2"/>
      </rPr>
      <t>campo aberto</t>
    </r>
  </si>
  <si>
    <r>
      <rPr>
        <sz val="8.5"/>
        <rFont val="Calibri"/>
        <family val="2"/>
      </rPr>
      <t>07.12.040</t>
    </r>
  </si>
  <si>
    <r>
      <rPr>
        <sz val="8.5"/>
        <rFont val="Calibri"/>
        <family val="2"/>
      </rPr>
      <t xml:space="preserve">Aterro mecanizado por compensação, solo de 1ª categoria em campo aberto,
</t>
    </r>
    <r>
      <rPr>
        <sz val="8.5"/>
        <rFont val="Calibri"/>
        <family val="2"/>
      </rPr>
      <t>sem compactação do aterro</t>
    </r>
  </si>
  <si>
    <r>
      <rPr>
        <sz val="8.5"/>
        <rFont val="Calibri"/>
        <family val="2"/>
      </rPr>
      <t>ESCORAMENTO, CONTENCAO E DRENAGEM</t>
    </r>
  </si>
  <si>
    <r>
      <rPr>
        <sz val="8.5"/>
        <rFont val="Calibri"/>
        <family val="2"/>
      </rPr>
      <t>08.01</t>
    </r>
  </si>
  <si>
    <r>
      <rPr>
        <sz val="8.5"/>
        <rFont val="Calibri"/>
        <family val="2"/>
      </rPr>
      <t>Escoramento</t>
    </r>
  </si>
  <si>
    <r>
      <rPr>
        <sz val="8.5"/>
        <rFont val="Calibri"/>
        <family val="2"/>
      </rPr>
      <t>08.01.020</t>
    </r>
  </si>
  <si>
    <r>
      <rPr>
        <sz val="8.5"/>
        <rFont val="Calibri"/>
        <family val="2"/>
      </rPr>
      <t>Escoramento de solo contínuo</t>
    </r>
  </si>
  <si>
    <r>
      <rPr>
        <sz val="8.5"/>
        <rFont val="Calibri"/>
        <family val="2"/>
      </rPr>
      <t>08.01.040</t>
    </r>
  </si>
  <si>
    <r>
      <rPr>
        <sz val="8.5"/>
        <rFont val="Calibri"/>
        <family val="2"/>
      </rPr>
      <t>Escoramento de solo descontínuo</t>
    </r>
  </si>
  <si>
    <r>
      <rPr>
        <sz val="8.5"/>
        <rFont val="Calibri"/>
        <family val="2"/>
      </rPr>
      <t>08.01.060</t>
    </r>
  </si>
  <si>
    <r>
      <rPr>
        <sz val="8.5"/>
        <rFont val="Calibri"/>
        <family val="2"/>
      </rPr>
      <t>Escoramento de solo pontaletado</t>
    </r>
  </si>
  <si>
    <r>
      <rPr>
        <sz val="8.5"/>
        <rFont val="Calibri"/>
        <family val="2"/>
      </rPr>
      <t>08.01.080</t>
    </r>
  </si>
  <si>
    <r>
      <rPr>
        <sz val="8.5"/>
        <rFont val="Calibri"/>
        <family val="2"/>
      </rPr>
      <t>Escoramento de solo especial</t>
    </r>
  </si>
  <si>
    <r>
      <rPr>
        <sz val="8.5"/>
        <rFont val="Calibri"/>
        <family val="2"/>
      </rPr>
      <t>08.01.100</t>
    </r>
  </si>
  <si>
    <r>
      <rPr>
        <sz val="8.5"/>
        <rFont val="Calibri"/>
        <family val="2"/>
      </rPr>
      <t>Escoramento com estacas pranchas metálicas ‐ profundidade até 4 m</t>
    </r>
  </si>
  <si>
    <r>
      <rPr>
        <sz val="8.5"/>
        <rFont val="Calibri"/>
        <family val="2"/>
      </rPr>
      <t>08.01.110</t>
    </r>
  </si>
  <si>
    <r>
      <rPr>
        <sz val="8.5"/>
        <rFont val="Calibri"/>
        <family val="2"/>
      </rPr>
      <t>Escoramento com estacas pranchas metálicas ‐ profundidade até 6 m</t>
    </r>
  </si>
  <si>
    <r>
      <rPr>
        <sz val="8.5"/>
        <rFont val="Calibri"/>
        <family val="2"/>
      </rPr>
      <t>08.01.120</t>
    </r>
  </si>
  <si>
    <r>
      <rPr>
        <sz val="8.5"/>
        <rFont val="Calibri"/>
        <family val="2"/>
      </rPr>
      <t>Escoramento com estacas pranchas metálicas ‐ profundidade até 8 m</t>
    </r>
  </si>
  <si>
    <r>
      <rPr>
        <sz val="8.5"/>
        <rFont val="Calibri"/>
        <family val="2"/>
      </rPr>
      <t>08.02</t>
    </r>
  </si>
  <si>
    <r>
      <rPr>
        <sz val="8.5"/>
        <rFont val="Calibri"/>
        <family val="2"/>
      </rPr>
      <t>Cimbramento</t>
    </r>
  </si>
  <si>
    <r>
      <rPr>
        <sz val="8.5"/>
        <rFont val="Calibri"/>
        <family val="2"/>
      </rPr>
      <t>08.02.020</t>
    </r>
  </si>
  <si>
    <r>
      <rPr>
        <sz val="8.5"/>
        <rFont val="Calibri"/>
        <family val="2"/>
      </rPr>
      <t>Cimbramento em madeira com estroncas de eucalipto</t>
    </r>
  </si>
  <si>
    <r>
      <rPr>
        <sz val="8.5"/>
        <rFont val="Calibri"/>
        <family val="2"/>
      </rPr>
      <t>08.02.040</t>
    </r>
  </si>
  <si>
    <r>
      <rPr>
        <sz val="8.5"/>
        <rFont val="Calibri"/>
        <family val="2"/>
      </rPr>
      <t>Cimbramento em perfil metálico para obras de arte</t>
    </r>
  </si>
  <si>
    <r>
      <rPr>
        <sz val="8.5"/>
        <rFont val="Calibri"/>
        <family val="2"/>
      </rPr>
      <t>08.02.050</t>
    </r>
  </si>
  <si>
    <r>
      <rPr>
        <sz val="8.5"/>
        <rFont val="Calibri"/>
        <family val="2"/>
      </rPr>
      <t>Cimbramento tubular metálico</t>
    </r>
  </si>
  <si>
    <r>
      <rPr>
        <sz val="8.5"/>
        <rFont val="Calibri"/>
        <family val="2"/>
      </rPr>
      <t>M3MES</t>
    </r>
  </si>
  <si>
    <r>
      <rPr>
        <sz val="8.5"/>
        <rFont val="Calibri"/>
        <family val="2"/>
      </rPr>
      <t>08.02.060</t>
    </r>
  </si>
  <si>
    <r>
      <rPr>
        <sz val="8.5"/>
        <rFont val="Calibri"/>
        <family val="2"/>
      </rPr>
      <t>Montagem e desmontagem de cimbramento tubular metálico</t>
    </r>
  </si>
  <si>
    <r>
      <rPr>
        <sz val="8.5"/>
        <rFont val="Calibri"/>
        <family val="2"/>
      </rPr>
      <t>08.03</t>
    </r>
  </si>
  <si>
    <r>
      <rPr>
        <sz val="8.5"/>
        <rFont val="Calibri"/>
        <family val="2"/>
      </rPr>
      <t>Descimbramento</t>
    </r>
  </si>
  <si>
    <r>
      <rPr>
        <sz val="8.5"/>
        <rFont val="Calibri"/>
        <family val="2"/>
      </rPr>
      <t>08.03.020</t>
    </r>
  </si>
  <si>
    <r>
      <rPr>
        <sz val="8.5"/>
        <rFont val="Calibri"/>
        <family val="2"/>
      </rPr>
      <t>Descimbramento em madeira</t>
    </r>
  </si>
  <si>
    <r>
      <rPr>
        <sz val="8.5"/>
        <rFont val="Calibri"/>
        <family val="2"/>
      </rPr>
      <t>08.05</t>
    </r>
  </si>
  <si>
    <r>
      <rPr>
        <sz val="8.5"/>
        <rFont val="Calibri"/>
        <family val="2"/>
      </rPr>
      <t>Manta, filtro e dreno</t>
    </r>
  </si>
  <si>
    <r>
      <rPr>
        <sz val="8.5"/>
        <rFont val="Calibri"/>
        <family val="2"/>
      </rPr>
      <t>08.05.010</t>
    </r>
  </si>
  <si>
    <r>
      <rPr>
        <sz val="8.5"/>
        <rFont val="Calibri"/>
        <family val="2"/>
      </rPr>
      <t>Geomembrana em polietileno de alta densidade PEAD de 1 mm</t>
    </r>
  </si>
  <si>
    <r>
      <rPr>
        <sz val="8.5"/>
        <rFont val="Calibri"/>
        <family val="2"/>
      </rPr>
      <t>08.05.100</t>
    </r>
  </si>
  <si>
    <r>
      <rPr>
        <sz val="8.5"/>
        <rFont val="Calibri"/>
        <family val="2"/>
      </rPr>
      <t>Dreno com pedra britada</t>
    </r>
  </si>
  <si>
    <r>
      <rPr>
        <sz val="8.5"/>
        <rFont val="Calibri"/>
        <family val="2"/>
      </rPr>
      <t>08.05.110</t>
    </r>
  </si>
  <si>
    <r>
      <rPr>
        <sz val="8.5"/>
        <rFont val="Calibri"/>
        <family val="2"/>
      </rPr>
      <t>Dreno com areia grossa</t>
    </r>
  </si>
  <si>
    <r>
      <rPr>
        <sz val="8.5"/>
        <rFont val="Calibri"/>
        <family val="2"/>
      </rPr>
      <t>08.05.180</t>
    </r>
  </si>
  <si>
    <r>
      <rPr>
        <sz val="8.5"/>
        <rFont val="Calibri"/>
        <family val="2"/>
      </rPr>
      <t xml:space="preserve">Manta geotêxtil com resistência à tração longitudinal de 10kN/m e transversal
</t>
    </r>
    <r>
      <rPr>
        <sz val="8.5"/>
        <rFont val="Calibri"/>
        <family val="2"/>
      </rPr>
      <t>de 9kN/m</t>
    </r>
  </si>
  <si>
    <r>
      <rPr>
        <sz val="8.5"/>
        <rFont val="Calibri"/>
        <family val="2"/>
      </rPr>
      <t>08.05.190</t>
    </r>
  </si>
  <si>
    <r>
      <rPr>
        <sz val="8.5"/>
        <rFont val="Calibri"/>
        <family val="2"/>
      </rPr>
      <t xml:space="preserve">Manta geotêxtil com resistência à tração longitudinal de 16kN/m e transversal
</t>
    </r>
    <r>
      <rPr>
        <sz val="8.5"/>
        <rFont val="Calibri"/>
        <family val="2"/>
      </rPr>
      <t>de 14kN/m</t>
    </r>
  </si>
  <si>
    <r>
      <rPr>
        <sz val="8.5"/>
        <rFont val="Calibri"/>
        <family val="2"/>
      </rPr>
      <t>08.05.220</t>
    </r>
  </si>
  <si>
    <r>
      <rPr>
        <sz val="8.5"/>
        <rFont val="Calibri"/>
        <family val="2"/>
      </rPr>
      <t xml:space="preserve">Manta geotêxtil com resistência à tração longitudinal de 31kN/m e transversal
</t>
    </r>
    <r>
      <rPr>
        <sz val="8.5"/>
        <rFont val="Calibri"/>
        <family val="2"/>
      </rPr>
      <t>de 27kN/m</t>
    </r>
  </si>
  <si>
    <r>
      <rPr>
        <sz val="8.5"/>
        <rFont val="Calibri"/>
        <family val="2"/>
      </rPr>
      <t>08.06</t>
    </r>
  </si>
  <si>
    <r>
      <rPr>
        <sz val="8.5"/>
        <rFont val="Calibri"/>
        <family val="2"/>
      </rPr>
      <t>Barbaca</t>
    </r>
  </si>
  <si>
    <r>
      <rPr>
        <sz val="8.5"/>
        <rFont val="Calibri"/>
        <family val="2"/>
      </rPr>
      <t>08.06.040</t>
    </r>
  </si>
  <si>
    <r>
      <rPr>
        <sz val="8.5"/>
        <rFont val="Calibri"/>
        <family val="2"/>
      </rPr>
      <t>Barbacã em tubo de PVC com diâmetro 50 mm</t>
    </r>
  </si>
  <si>
    <r>
      <rPr>
        <sz val="8.5"/>
        <rFont val="Calibri"/>
        <family val="2"/>
      </rPr>
      <t>08.06.060</t>
    </r>
  </si>
  <si>
    <r>
      <rPr>
        <sz val="8.5"/>
        <rFont val="Calibri"/>
        <family val="2"/>
      </rPr>
      <t>Barbacã em tubo de PVC com diâmetro 75 mm</t>
    </r>
  </si>
  <si>
    <r>
      <rPr>
        <sz val="8.5"/>
        <rFont val="Calibri"/>
        <family val="2"/>
      </rPr>
      <t>08.06.080</t>
    </r>
  </si>
  <si>
    <r>
      <rPr>
        <sz val="8.5"/>
        <rFont val="Calibri"/>
        <family val="2"/>
      </rPr>
      <t>Barbacã em tubo de PVC com diâmetro 100 mm</t>
    </r>
  </si>
  <si>
    <r>
      <rPr>
        <sz val="8.5"/>
        <rFont val="Calibri"/>
        <family val="2"/>
      </rPr>
      <t>08.07</t>
    </r>
  </si>
  <si>
    <r>
      <rPr>
        <sz val="8.5"/>
        <rFont val="Calibri"/>
        <family val="2"/>
      </rPr>
      <t>Esgotamento</t>
    </r>
  </si>
  <si>
    <r>
      <rPr>
        <sz val="8.5"/>
        <rFont val="Calibri"/>
        <family val="2"/>
      </rPr>
      <t>08.07.050</t>
    </r>
  </si>
  <si>
    <r>
      <rPr>
        <sz val="8.5"/>
        <rFont val="Calibri"/>
        <family val="2"/>
      </rPr>
      <t xml:space="preserve">Taxa de mobilização e desmobilização de equipamentos para execução de
</t>
    </r>
    <r>
      <rPr>
        <sz val="8.5"/>
        <rFont val="Calibri"/>
        <family val="2"/>
      </rPr>
      <t>rebaixamento de lençol freático</t>
    </r>
  </si>
  <si>
    <r>
      <rPr>
        <sz val="8.5"/>
        <rFont val="Calibri"/>
        <family val="2"/>
      </rPr>
      <t>08.07.060</t>
    </r>
  </si>
  <si>
    <r>
      <rPr>
        <sz val="8.5"/>
        <rFont val="Calibri"/>
        <family val="2"/>
      </rPr>
      <t>Locação de conjunto de bombeamento a vácuo para rebaixamento de lençol freático, com até 50 ponteiras e potência até 15 HP, mínimo 30 dias</t>
    </r>
  </si>
  <si>
    <r>
      <rPr>
        <sz val="8.5"/>
        <rFont val="Calibri"/>
        <family val="2"/>
      </rPr>
      <t>CJxDI</t>
    </r>
  </si>
  <si>
    <r>
      <rPr>
        <sz val="8.5"/>
        <rFont val="Calibri"/>
        <family val="2"/>
      </rPr>
      <t>08.07.070</t>
    </r>
  </si>
  <si>
    <r>
      <rPr>
        <sz val="8.5"/>
        <rFont val="Calibri"/>
        <family val="2"/>
      </rPr>
      <t>Ponteiras filtrantes, profundidade até 5 m</t>
    </r>
  </si>
  <si>
    <r>
      <rPr>
        <sz val="8.5"/>
        <rFont val="Calibri"/>
        <family val="2"/>
      </rPr>
      <t>08.07.090</t>
    </r>
  </si>
  <si>
    <r>
      <rPr>
        <sz val="8.5"/>
        <rFont val="Calibri"/>
        <family val="2"/>
      </rPr>
      <t>Esgotamento de águas superficiais com bomba de superfície ou submersa</t>
    </r>
  </si>
  <si>
    <r>
      <rPr>
        <sz val="8.5"/>
        <rFont val="Calibri"/>
        <family val="2"/>
      </rPr>
      <t>HPXh</t>
    </r>
  </si>
  <si>
    <r>
      <rPr>
        <sz val="8.5"/>
        <rFont val="Calibri"/>
        <family val="2"/>
      </rPr>
      <t>08.10</t>
    </r>
  </si>
  <si>
    <r>
      <rPr>
        <sz val="8.5"/>
        <rFont val="Calibri"/>
        <family val="2"/>
      </rPr>
      <t>Contenção</t>
    </r>
  </si>
  <si>
    <r>
      <rPr>
        <sz val="8.5"/>
        <rFont val="Calibri"/>
        <family val="2"/>
      </rPr>
      <t>08.10.040</t>
    </r>
  </si>
  <si>
    <r>
      <rPr>
        <sz val="8.5"/>
        <rFont val="Calibri"/>
        <family val="2"/>
      </rPr>
      <t>Enrocamento com pedra arrumada</t>
    </r>
  </si>
  <si>
    <r>
      <rPr>
        <sz val="8.5"/>
        <rFont val="Calibri"/>
        <family val="2"/>
      </rPr>
      <t>08.10.060</t>
    </r>
  </si>
  <si>
    <r>
      <rPr>
        <sz val="8.5"/>
        <rFont val="Calibri"/>
        <family val="2"/>
      </rPr>
      <t>Enrocamento com pedra assentada</t>
    </r>
  </si>
  <si>
    <r>
      <rPr>
        <sz val="8.5"/>
        <rFont val="Calibri"/>
        <family val="2"/>
      </rPr>
      <t>08.10.108</t>
    </r>
  </si>
  <si>
    <r>
      <rPr>
        <sz val="8.5"/>
        <rFont val="Calibri"/>
        <family val="2"/>
      </rPr>
      <t xml:space="preserve">Gabião tipo caixa em tela metálica, altura de 0,5 m, com revestimento liga zinco/alumínio, malha hexagonal 8/10 cm, fio diâmetro 2,7 mm,
</t>
    </r>
    <r>
      <rPr>
        <sz val="8.5"/>
        <rFont val="Calibri"/>
        <family val="2"/>
      </rPr>
      <t>independente do formato ou utilização</t>
    </r>
  </si>
  <si>
    <r>
      <rPr>
        <sz val="8.5"/>
        <rFont val="Calibri"/>
        <family val="2"/>
      </rPr>
      <t>08.10.109</t>
    </r>
  </si>
  <si>
    <r>
      <rPr>
        <sz val="8.5"/>
        <rFont val="Calibri"/>
        <family val="2"/>
      </rPr>
      <t xml:space="preserve">Gabião tipo caixa em tela metálica, altura de 1 m, com revestimento liga zinco/alumínio, malha hexagonal 8/10 cm, fio diâmetro 2,7 mm,
</t>
    </r>
    <r>
      <rPr>
        <sz val="8.5"/>
        <rFont val="Calibri"/>
        <family val="2"/>
      </rPr>
      <t>independente do formato ou utilização</t>
    </r>
  </si>
  <si>
    <r>
      <rPr>
        <sz val="8.5"/>
        <rFont val="Calibri"/>
        <family val="2"/>
      </rPr>
      <t>FORMA</t>
    </r>
  </si>
  <si>
    <r>
      <rPr>
        <sz val="8.5"/>
        <rFont val="Calibri"/>
        <family val="2"/>
      </rPr>
      <t>09.01</t>
    </r>
  </si>
  <si>
    <r>
      <rPr>
        <sz val="8.5"/>
        <rFont val="Calibri"/>
        <family val="2"/>
      </rPr>
      <t>Forma em tabua</t>
    </r>
  </si>
  <si>
    <r>
      <rPr>
        <sz val="8.5"/>
        <rFont val="Calibri"/>
        <family val="2"/>
      </rPr>
      <t>09.01.020</t>
    </r>
  </si>
  <si>
    <r>
      <rPr>
        <sz val="8.5"/>
        <rFont val="Calibri"/>
        <family val="2"/>
      </rPr>
      <t>Forma em madeira comum para fundação</t>
    </r>
  </si>
  <si>
    <r>
      <rPr>
        <sz val="8.5"/>
        <rFont val="Calibri"/>
        <family val="2"/>
      </rPr>
      <t>09.01.030</t>
    </r>
  </si>
  <si>
    <r>
      <rPr>
        <sz val="8.5"/>
        <rFont val="Calibri"/>
        <family val="2"/>
      </rPr>
      <t>Forma em madeira comum para estrutura</t>
    </r>
  </si>
  <si>
    <r>
      <rPr>
        <sz val="8.5"/>
        <rFont val="Calibri"/>
        <family val="2"/>
      </rPr>
      <t>09.01.040</t>
    </r>
  </si>
  <si>
    <r>
      <rPr>
        <sz val="8.5"/>
        <rFont val="Calibri"/>
        <family val="2"/>
      </rPr>
      <t>Forma em madeira comum para caixão perdido</t>
    </r>
  </si>
  <si>
    <r>
      <rPr>
        <sz val="8.5"/>
        <rFont val="Calibri"/>
        <family val="2"/>
      </rPr>
      <t>09.01.150</t>
    </r>
  </si>
  <si>
    <r>
      <rPr>
        <sz val="8.5"/>
        <rFont val="Calibri"/>
        <family val="2"/>
      </rPr>
      <t>Desmontagem de forma em madeira para estrutura de laje, com tábuas</t>
    </r>
  </si>
  <si>
    <r>
      <rPr>
        <sz val="8.5"/>
        <rFont val="Calibri"/>
        <family val="2"/>
      </rPr>
      <t>09.01.160</t>
    </r>
  </si>
  <si>
    <r>
      <rPr>
        <sz val="8.5"/>
        <rFont val="Calibri"/>
        <family val="2"/>
      </rPr>
      <t>Desmontagem de forma em madeira para estrutura de vigas, com tábuas</t>
    </r>
  </si>
  <si>
    <r>
      <rPr>
        <sz val="8.5"/>
        <rFont val="Calibri"/>
        <family val="2"/>
      </rPr>
      <t>09.02</t>
    </r>
  </si>
  <si>
    <r>
      <rPr>
        <sz val="8.5"/>
        <rFont val="Calibri"/>
        <family val="2"/>
      </rPr>
      <t>Forma em madeira compensada</t>
    </r>
  </si>
  <si>
    <r>
      <rPr>
        <sz val="8.5"/>
        <rFont val="Calibri"/>
        <family val="2"/>
      </rPr>
      <t>09.02.020</t>
    </r>
  </si>
  <si>
    <r>
      <rPr>
        <sz val="8.5"/>
        <rFont val="Calibri"/>
        <family val="2"/>
      </rPr>
      <t>Forma plana em compensado para estrutura convencional</t>
    </r>
  </si>
  <si>
    <r>
      <rPr>
        <sz val="8.5"/>
        <rFont val="Calibri"/>
        <family val="2"/>
      </rPr>
      <t>09.02.040</t>
    </r>
  </si>
  <si>
    <r>
      <rPr>
        <sz val="8.5"/>
        <rFont val="Calibri"/>
        <family val="2"/>
      </rPr>
      <t>Forma plana em compensado para estrutura aparente</t>
    </r>
  </si>
  <si>
    <r>
      <rPr>
        <sz val="8.5"/>
        <rFont val="Calibri"/>
        <family val="2"/>
      </rPr>
      <t>09.02.060</t>
    </r>
  </si>
  <si>
    <r>
      <rPr>
        <sz val="8.5"/>
        <rFont val="Calibri"/>
        <family val="2"/>
      </rPr>
      <t>Forma curva em compensado para estrutura aparente</t>
    </r>
  </si>
  <si>
    <r>
      <rPr>
        <sz val="8.5"/>
        <rFont val="Calibri"/>
        <family val="2"/>
      </rPr>
      <t>09.02.080</t>
    </r>
  </si>
  <si>
    <r>
      <rPr>
        <sz val="8.5"/>
        <rFont val="Calibri"/>
        <family val="2"/>
      </rPr>
      <t>Forma plana em compensado para obra de arte, sem cimbramento</t>
    </r>
  </si>
  <si>
    <r>
      <rPr>
        <sz val="8.5"/>
        <rFont val="Calibri"/>
        <family val="2"/>
      </rPr>
      <t>09.02.100</t>
    </r>
  </si>
  <si>
    <r>
      <rPr>
        <sz val="8.5"/>
        <rFont val="Calibri"/>
        <family val="2"/>
      </rPr>
      <t>Forma em compensado para encamisamento de tubulão</t>
    </r>
  </si>
  <si>
    <r>
      <rPr>
        <sz val="8.5"/>
        <rFont val="Calibri"/>
        <family val="2"/>
      </rPr>
      <t>09.02.120</t>
    </r>
  </si>
  <si>
    <r>
      <rPr>
        <sz val="8.5"/>
        <rFont val="Calibri"/>
        <family val="2"/>
      </rPr>
      <t>Forma ripada de 5 cm na vertical</t>
    </r>
  </si>
  <si>
    <r>
      <rPr>
        <sz val="8.5"/>
        <rFont val="Calibri"/>
        <family val="2"/>
      </rPr>
      <t>09.02.130</t>
    </r>
  </si>
  <si>
    <r>
      <rPr>
        <sz val="8.5"/>
        <rFont val="Calibri"/>
        <family val="2"/>
      </rPr>
      <t xml:space="preserve">Forma plana em compensado para estrutura convencional com cimbramento
</t>
    </r>
    <r>
      <rPr>
        <sz val="8.5"/>
        <rFont val="Calibri"/>
        <family val="2"/>
      </rPr>
      <t>tubular metálico</t>
    </r>
  </si>
  <si>
    <r>
      <rPr>
        <sz val="8.5"/>
        <rFont val="Calibri"/>
        <family val="2"/>
      </rPr>
      <t>09.02.140</t>
    </r>
  </si>
  <si>
    <r>
      <rPr>
        <sz val="8.5"/>
        <rFont val="Calibri"/>
        <family val="2"/>
      </rPr>
      <t xml:space="preserve">Forma plana em compensado para estrutura aparente com cimbramento
</t>
    </r>
    <r>
      <rPr>
        <sz val="8.5"/>
        <rFont val="Calibri"/>
        <family val="2"/>
      </rPr>
      <t>tubular metálico</t>
    </r>
  </si>
  <si>
    <r>
      <rPr>
        <sz val="8.5"/>
        <rFont val="Calibri"/>
        <family val="2"/>
      </rPr>
      <t>09.02.150</t>
    </r>
  </si>
  <si>
    <r>
      <rPr>
        <sz val="8.5"/>
        <rFont val="Calibri"/>
        <family val="2"/>
      </rPr>
      <t xml:space="preserve">Forma curva em compensado para estrutura convencional com cimbramento
</t>
    </r>
    <r>
      <rPr>
        <sz val="8.5"/>
        <rFont val="Calibri"/>
        <family val="2"/>
      </rPr>
      <t>tubular metálico</t>
    </r>
  </si>
  <si>
    <r>
      <rPr>
        <sz val="8.5"/>
        <rFont val="Calibri"/>
        <family val="2"/>
      </rPr>
      <t>09.04</t>
    </r>
  </si>
  <si>
    <r>
      <rPr>
        <sz val="8.5"/>
        <rFont val="Calibri"/>
        <family val="2"/>
      </rPr>
      <t>Forma em papelão</t>
    </r>
  </si>
  <si>
    <r>
      <rPr>
        <sz val="8.5"/>
        <rFont val="Calibri"/>
        <family val="2"/>
      </rPr>
      <t>09.04.020</t>
    </r>
  </si>
  <si>
    <r>
      <rPr>
        <sz val="8.5"/>
        <rFont val="Calibri"/>
        <family val="2"/>
      </rPr>
      <t>Forma em tubo de papelão com diâmetro de 25 cm</t>
    </r>
  </si>
  <si>
    <r>
      <rPr>
        <sz val="8.5"/>
        <rFont val="Calibri"/>
        <family val="2"/>
      </rPr>
      <t>09.04.030</t>
    </r>
  </si>
  <si>
    <r>
      <rPr>
        <sz val="8.5"/>
        <rFont val="Calibri"/>
        <family val="2"/>
      </rPr>
      <t>Forma em tubo de papelão com diâmetro de 30 cm</t>
    </r>
  </si>
  <si>
    <r>
      <rPr>
        <sz val="8.5"/>
        <rFont val="Calibri"/>
        <family val="2"/>
      </rPr>
      <t>09.04.040</t>
    </r>
  </si>
  <si>
    <r>
      <rPr>
        <sz val="8.5"/>
        <rFont val="Calibri"/>
        <family val="2"/>
      </rPr>
      <t>Forma em tubo de papelão com diâmetro de 35 cm</t>
    </r>
  </si>
  <si>
    <r>
      <rPr>
        <sz val="8.5"/>
        <rFont val="Calibri"/>
        <family val="2"/>
      </rPr>
      <t>09.04.050</t>
    </r>
  </si>
  <si>
    <r>
      <rPr>
        <sz val="8.5"/>
        <rFont val="Calibri"/>
        <family val="2"/>
      </rPr>
      <t>Forma em tubo de papelão com diâmetro de 40 cm</t>
    </r>
  </si>
  <si>
    <r>
      <rPr>
        <sz val="8.5"/>
        <rFont val="Calibri"/>
        <family val="2"/>
      </rPr>
      <t>09.04.060</t>
    </r>
  </si>
  <si>
    <r>
      <rPr>
        <sz val="8.5"/>
        <rFont val="Calibri"/>
        <family val="2"/>
      </rPr>
      <t>Forma em tubo de papelão com diâmetro de 45 cm</t>
    </r>
  </si>
  <si>
    <r>
      <rPr>
        <sz val="8.5"/>
        <rFont val="Calibri"/>
        <family val="2"/>
      </rPr>
      <t>09.04.070</t>
    </r>
  </si>
  <si>
    <r>
      <rPr>
        <sz val="8.5"/>
        <rFont val="Calibri"/>
        <family val="2"/>
      </rPr>
      <t>Forma em tubo de papelão com diâmetro de 50 cm</t>
    </r>
  </si>
  <si>
    <r>
      <rPr>
        <sz val="8.5"/>
        <rFont val="Calibri"/>
        <family val="2"/>
      </rPr>
      <t>09.07</t>
    </r>
  </si>
  <si>
    <r>
      <rPr>
        <sz val="8.5"/>
        <rFont val="Calibri"/>
        <family val="2"/>
      </rPr>
      <t>Forma em polipropileno</t>
    </r>
  </si>
  <si>
    <r>
      <rPr>
        <sz val="8.5"/>
        <rFont val="Calibri"/>
        <family val="2"/>
      </rPr>
      <t>09.07.060</t>
    </r>
  </si>
  <si>
    <r>
      <rPr>
        <sz val="8.5"/>
        <rFont val="Calibri"/>
        <family val="2"/>
      </rPr>
      <t xml:space="preserve">Forma em polipropileno (cubeta) e acessórios para laje nervurada com
</t>
    </r>
    <r>
      <rPr>
        <sz val="8.5"/>
        <rFont val="Calibri"/>
        <family val="2"/>
      </rPr>
      <t>dimensões variáveis ‐ locação</t>
    </r>
  </si>
  <si>
    <r>
      <rPr>
        <sz val="8.5"/>
        <rFont val="Calibri"/>
        <family val="2"/>
      </rPr>
      <t>ARMADURA E CORDOALHA ESTRUTURAL</t>
    </r>
  </si>
  <si>
    <r>
      <rPr>
        <sz val="8.5"/>
        <rFont val="Calibri"/>
        <family val="2"/>
      </rPr>
      <t>10.01</t>
    </r>
  </si>
  <si>
    <r>
      <rPr>
        <sz val="8.5"/>
        <rFont val="Calibri"/>
        <family val="2"/>
      </rPr>
      <t>Armadura em barra</t>
    </r>
  </si>
  <si>
    <r>
      <rPr>
        <sz val="8.5"/>
        <rFont val="Calibri"/>
        <family val="2"/>
      </rPr>
      <t>10.01.020</t>
    </r>
  </si>
  <si>
    <r>
      <rPr>
        <sz val="8.5"/>
        <rFont val="Calibri"/>
        <family val="2"/>
      </rPr>
      <t>Armadura em barra de aço CA‐25 fyk = 250 MPa</t>
    </r>
  </si>
  <si>
    <r>
      <rPr>
        <sz val="8.5"/>
        <rFont val="Calibri"/>
        <family val="2"/>
      </rPr>
      <t>10.01.040</t>
    </r>
  </si>
  <si>
    <r>
      <rPr>
        <sz val="8.5"/>
        <rFont val="Calibri"/>
        <family val="2"/>
      </rPr>
      <t>Armadura em barra de aço CA‐50 (A ou B) fyk = 500 MPa</t>
    </r>
  </si>
  <si>
    <r>
      <rPr>
        <sz val="8.5"/>
        <rFont val="Calibri"/>
        <family val="2"/>
      </rPr>
      <t>10.01.060</t>
    </r>
  </si>
  <si>
    <r>
      <rPr>
        <sz val="8.5"/>
        <rFont val="Calibri"/>
        <family val="2"/>
      </rPr>
      <t>Armadura em barra de aço CA‐60 (A ou B) fyk = 600 MPa</t>
    </r>
  </si>
  <si>
    <r>
      <rPr>
        <sz val="8.5"/>
        <rFont val="Calibri"/>
        <family val="2"/>
      </rPr>
      <t>10.02</t>
    </r>
  </si>
  <si>
    <r>
      <rPr>
        <sz val="8.5"/>
        <rFont val="Calibri"/>
        <family val="2"/>
      </rPr>
      <t>Armadura em tela</t>
    </r>
  </si>
  <si>
    <r>
      <rPr>
        <sz val="8.5"/>
        <rFont val="Calibri"/>
        <family val="2"/>
      </rPr>
      <t>10.02.020</t>
    </r>
  </si>
  <si>
    <r>
      <rPr>
        <sz val="8.5"/>
        <rFont val="Calibri"/>
        <family val="2"/>
      </rPr>
      <t>Armadura em tela soldada de aço</t>
    </r>
  </si>
  <si>
    <r>
      <rPr>
        <sz val="8.5"/>
        <rFont val="Calibri"/>
        <family val="2"/>
      </rPr>
      <t>CONCRETO, MASSA E LASTRO</t>
    </r>
  </si>
  <si>
    <r>
      <rPr>
        <sz val="8.5"/>
        <rFont val="Calibri"/>
        <family val="2"/>
      </rPr>
      <t>11.01</t>
    </r>
  </si>
  <si>
    <r>
      <rPr>
        <sz val="8.5"/>
        <rFont val="Calibri"/>
        <family val="2"/>
      </rPr>
      <t>Concreto usinado com controle fck ‐ fornecimento do material</t>
    </r>
  </si>
  <si>
    <r>
      <rPr>
        <sz val="8.5"/>
        <rFont val="Calibri"/>
        <family val="2"/>
      </rPr>
      <t>11.01.100</t>
    </r>
  </si>
  <si>
    <r>
      <rPr>
        <sz val="8.5"/>
        <rFont val="Calibri"/>
        <family val="2"/>
      </rPr>
      <t>Concreto usinado, fck = 20 MPa</t>
    </r>
  </si>
  <si>
    <r>
      <rPr>
        <sz val="8.5"/>
        <rFont val="Calibri"/>
        <family val="2"/>
      </rPr>
      <t>11.01.130</t>
    </r>
  </si>
  <si>
    <r>
      <rPr>
        <sz val="8.5"/>
        <rFont val="Calibri"/>
        <family val="2"/>
      </rPr>
      <t>Concreto usinado, fck = 25 MPa</t>
    </r>
  </si>
  <si>
    <r>
      <rPr>
        <sz val="8.5"/>
        <rFont val="Calibri"/>
        <family val="2"/>
      </rPr>
      <t>11.01.160</t>
    </r>
  </si>
  <si>
    <r>
      <rPr>
        <sz val="8.5"/>
        <rFont val="Calibri"/>
        <family val="2"/>
      </rPr>
      <t>Concreto usinado, fck = 30 MPa</t>
    </r>
  </si>
  <si>
    <r>
      <rPr>
        <sz val="8.5"/>
        <rFont val="Calibri"/>
        <family val="2"/>
      </rPr>
      <t>11.01.170</t>
    </r>
  </si>
  <si>
    <r>
      <rPr>
        <sz val="8.5"/>
        <rFont val="Calibri"/>
        <family val="2"/>
      </rPr>
      <t>Concreto usinado, fck = 35 MPa</t>
    </r>
  </si>
  <si>
    <r>
      <rPr>
        <sz val="8.5"/>
        <rFont val="Calibri"/>
        <family val="2"/>
      </rPr>
      <t>11.01.190</t>
    </r>
  </si>
  <si>
    <r>
      <rPr>
        <sz val="8.5"/>
        <rFont val="Calibri"/>
        <family val="2"/>
      </rPr>
      <t>Concreto usinado, fck = 40 MPa</t>
    </r>
  </si>
  <si>
    <r>
      <rPr>
        <sz val="8.5"/>
        <rFont val="Calibri"/>
        <family val="2"/>
      </rPr>
      <t>11.01.260</t>
    </r>
  </si>
  <si>
    <r>
      <rPr>
        <sz val="8.5"/>
        <rFont val="Calibri"/>
        <family val="2"/>
      </rPr>
      <t>Concreto usinado, fck = 20 MPa ‐ para bombeamento</t>
    </r>
  </si>
  <si>
    <r>
      <rPr>
        <sz val="8.5"/>
        <rFont val="Calibri"/>
        <family val="2"/>
      </rPr>
      <t>11.01.290</t>
    </r>
  </si>
  <si>
    <r>
      <rPr>
        <sz val="8.5"/>
        <rFont val="Calibri"/>
        <family val="2"/>
      </rPr>
      <t>Concreto usinado, fck = 25 MPa ‐ para bombeamento</t>
    </r>
  </si>
  <si>
    <r>
      <rPr>
        <sz val="8.5"/>
        <rFont val="Calibri"/>
        <family val="2"/>
      </rPr>
      <t>11.01.320</t>
    </r>
  </si>
  <si>
    <r>
      <rPr>
        <sz val="8.5"/>
        <rFont val="Calibri"/>
        <family val="2"/>
      </rPr>
      <t>Concreto usinado, fck = 30 MPa ‐ para bombeamento</t>
    </r>
  </si>
  <si>
    <r>
      <rPr>
        <sz val="8.5"/>
        <rFont val="Calibri"/>
        <family val="2"/>
      </rPr>
      <t>11.01.321</t>
    </r>
  </si>
  <si>
    <r>
      <rPr>
        <sz val="8.5"/>
        <rFont val="Calibri"/>
        <family val="2"/>
      </rPr>
      <t>Concreto usinado, fck = 35 MPa ‐ para bombeamento</t>
    </r>
  </si>
  <si>
    <r>
      <rPr>
        <sz val="8.5"/>
        <rFont val="Calibri"/>
        <family val="2"/>
      </rPr>
      <t>11.01.350</t>
    </r>
  </si>
  <si>
    <r>
      <rPr>
        <sz val="8.5"/>
        <rFont val="Calibri"/>
        <family val="2"/>
      </rPr>
      <t>Concreto usinado, fck = 40 MPa ‐ para bombeamento</t>
    </r>
  </si>
  <si>
    <r>
      <rPr>
        <sz val="8.5"/>
        <rFont val="Calibri"/>
        <family val="2"/>
      </rPr>
      <t>11.01.520</t>
    </r>
  </si>
  <si>
    <r>
      <rPr>
        <sz val="8.5"/>
        <rFont val="Calibri"/>
        <family val="2"/>
      </rPr>
      <t xml:space="preserve">Concreto usinado, fck = 30 MPa ‐ para bombeamento em estaca hélice
</t>
    </r>
    <r>
      <rPr>
        <sz val="8.5"/>
        <rFont val="Calibri"/>
        <family val="2"/>
      </rPr>
      <t>contínua</t>
    </r>
  </si>
  <si>
    <r>
      <rPr>
        <sz val="8.5"/>
        <rFont val="Calibri"/>
        <family val="2"/>
      </rPr>
      <t>11.01.630</t>
    </r>
  </si>
  <si>
    <r>
      <rPr>
        <sz val="8.5"/>
        <rFont val="Calibri"/>
        <family val="2"/>
      </rPr>
      <t>Concreto usinado, fck = 25 MPa ‐ para perfil extrudado</t>
    </r>
  </si>
  <si>
    <r>
      <rPr>
        <sz val="8.5"/>
        <rFont val="Calibri"/>
        <family val="2"/>
      </rPr>
      <t>11.02</t>
    </r>
  </si>
  <si>
    <r>
      <rPr>
        <sz val="8.5"/>
        <rFont val="Calibri"/>
        <family val="2"/>
      </rPr>
      <t>Concreto usinado não estrutural ‐ fornecimento do material</t>
    </r>
  </si>
  <si>
    <r>
      <rPr>
        <sz val="8.5"/>
        <rFont val="Calibri"/>
        <family val="2"/>
      </rPr>
      <t>11.02.020</t>
    </r>
  </si>
  <si>
    <r>
      <rPr>
        <sz val="8.5"/>
        <rFont val="Calibri"/>
        <family val="2"/>
      </rPr>
      <t>Concreto usinado não estrutural mínimo 150 kg cimento / m³</t>
    </r>
  </si>
  <si>
    <r>
      <rPr>
        <sz val="8.5"/>
        <rFont val="Calibri"/>
        <family val="2"/>
      </rPr>
      <t>11.02.040</t>
    </r>
  </si>
  <si>
    <r>
      <rPr>
        <sz val="8.5"/>
        <rFont val="Calibri"/>
        <family val="2"/>
      </rPr>
      <t>Concreto usinado não estrutural mínimo 200 kg cimento / m³</t>
    </r>
  </si>
  <si>
    <r>
      <rPr>
        <sz val="8.5"/>
        <rFont val="Calibri"/>
        <family val="2"/>
      </rPr>
      <t>11.02.060</t>
    </r>
  </si>
  <si>
    <r>
      <rPr>
        <sz val="8.5"/>
        <rFont val="Calibri"/>
        <family val="2"/>
      </rPr>
      <t>Concreto usinado não estrutural mínimo 300 kg cimento / m³</t>
    </r>
  </si>
  <si>
    <r>
      <rPr>
        <sz val="8.5"/>
        <rFont val="Calibri"/>
        <family val="2"/>
      </rPr>
      <t>11.03</t>
    </r>
  </si>
  <si>
    <r>
      <rPr>
        <sz val="8.5"/>
        <rFont val="Calibri"/>
        <family val="2"/>
      </rPr>
      <t>Concreto executado no local com controle fck ‐ fornecimento do material</t>
    </r>
  </si>
  <si>
    <r>
      <rPr>
        <sz val="8.5"/>
        <rFont val="Calibri"/>
        <family val="2"/>
      </rPr>
      <t>11.03.090</t>
    </r>
  </si>
  <si>
    <r>
      <rPr>
        <sz val="8.5"/>
        <rFont val="Calibri"/>
        <family val="2"/>
      </rPr>
      <t>Concreto preparado no local, fck = 20 MPa</t>
    </r>
  </si>
  <si>
    <r>
      <rPr>
        <sz val="8.5"/>
        <rFont val="Calibri"/>
        <family val="2"/>
      </rPr>
      <t>11.03.140</t>
    </r>
  </si>
  <si>
    <r>
      <rPr>
        <sz val="8.5"/>
        <rFont val="Calibri"/>
        <family val="2"/>
      </rPr>
      <t>Concreto preparado no local, fck = 30 MPa</t>
    </r>
  </si>
  <si>
    <r>
      <rPr>
        <sz val="8.5"/>
        <rFont val="Calibri"/>
        <family val="2"/>
      </rPr>
      <t>11.04</t>
    </r>
  </si>
  <si>
    <r>
      <rPr>
        <sz val="8.5"/>
        <rFont val="Calibri"/>
        <family val="2"/>
      </rPr>
      <t>Concreto não estrutural executado no local ‐ fornecimento do material</t>
    </r>
  </si>
  <si>
    <r>
      <rPr>
        <sz val="8.5"/>
        <rFont val="Calibri"/>
        <family val="2"/>
      </rPr>
      <t>11.04.020</t>
    </r>
  </si>
  <si>
    <r>
      <rPr>
        <sz val="8.5"/>
        <rFont val="Calibri"/>
        <family val="2"/>
      </rPr>
      <t>Concreto não estrutural executado no local, mínimo 150 kg cimento / m³</t>
    </r>
  </si>
  <si>
    <r>
      <rPr>
        <sz val="8.5"/>
        <rFont val="Calibri"/>
        <family val="2"/>
      </rPr>
      <t>11.04.040</t>
    </r>
  </si>
  <si>
    <r>
      <rPr>
        <sz val="8.5"/>
        <rFont val="Calibri"/>
        <family val="2"/>
      </rPr>
      <t>Concreto não estrutural executado no local, mínimo 200 kg cimento / m³</t>
    </r>
  </si>
  <si>
    <r>
      <rPr>
        <sz val="8.5"/>
        <rFont val="Calibri"/>
        <family val="2"/>
      </rPr>
      <t>11.04.060</t>
    </r>
  </si>
  <si>
    <r>
      <rPr>
        <sz val="8.5"/>
        <rFont val="Calibri"/>
        <family val="2"/>
      </rPr>
      <t>Concreto não estrutural executado no local, mínimo 300 kg cimento / m³</t>
    </r>
  </si>
  <si>
    <r>
      <rPr>
        <sz val="8.5"/>
        <rFont val="Calibri"/>
        <family val="2"/>
      </rPr>
      <t>11.05</t>
    </r>
  </si>
  <si>
    <r>
      <rPr>
        <sz val="8.5"/>
        <rFont val="Calibri"/>
        <family val="2"/>
      </rPr>
      <t>Concreto e argamassa especial</t>
    </r>
  </si>
  <si>
    <r>
      <rPr>
        <sz val="8.5"/>
        <rFont val="Calibri"/>
        <family val="2"/>
      </rPr>
      <t>11.05.010</t>
    </r>
  </si>
  <si>
    <r>
      <rPr>
        <sz val="8.5"/>
        <rFont val="Calibri"/>
        <family val="2"/>
      </rPr>
      <t>Argamassa em solo e cimento a 5% em peso</t>
    </r>
  </si>
  <si>
    <r>
      <rPr>
        <sz val="8.5"/>
        <rFont val="Calibri"/>
        <family val="2"/>
      </rPr>
      <t>11.05.030</t>
    </r>
  </si>
  <si>
    <r>
      <rPr>
        <sz val="8.5"/>
        <rFont val="Calibri"/>
        <family val="2"/>
      </rPr>
      <t>Argamassa graute expansiva autonivelante de alta resistência</t>
    </r>
  </si>
  <si>
    <r>
      <rPr>
        <sz val="8.5"/>
        <rFont val="Calibri"/>
        <family val="2"/>
      </rPr>
      <t>11.05.040</t>
    </r>
  </si>
  <si>
    <r>
      <rPr>
        <sz val="8.5"/>
        <rFont val="Calibri"/>
        <family val="2"/>
      </rPr>
      <t>Argamassa graute</t>
    </r>
  </si>
  <si>
    <r>
      <rPr>
        <sz val="8.5"/>
        <rFont val="Calibri"/>
        <family val="2"/>
      </rPr>
      <t>11.05.060</t>
    </r>
  </si>
  <si>
    <r>
      <rPr>
        <sz val="8.5"/>
        <rFont val="Calibri"/>
        <family val="2"/>
      </rPr>
      <t xml:space="preserve">Concreto ciclópico ‐ fornecimento e aplicação (com 30% de pedra rachão),
</t>
    </r>
    <r>
      <rPr>
        <sz val="8.5"/>
        <rFont val="Calibri"/>
        <family val="2"/>
      </rPr>
      <t>concreto fck 15 Mpa</t>
    </r>
  </si>
  <si>
    <r>
      <rPr>
        <sz val="8.5"/>
        <rFont val="Calibri"/>
        <family val="2"/>
      </rPr>
      <t>11.05.120</t>
    </r>
  </si>
  <si>
    <r>
      <rPr>
        <sz val="8.5"/>
        <rFont val="Calibri"/>
        <family val="2"/>
      </rPr>
      <t>Execução de concreto projetado ‐ consumo de cimento 350 kg/m³</t>
    </r>
  </si>
  <si>
    <r>
      <rPr>
        <sz val="8.5"/>
        <rFont val="Calibri"/>
        <family val="2"/>
      </rPr>
      <t>11.11</t>
    </r>
  </si>
  <si>
    <r>
      <rPr>
        <sz val="8.5"/>
        <rFont val="Calibri"/>
        <family val="2"/>
      </rPr>
      <t>Argamassas especiais</t>
    </r>
  </si>
  <si>
    <r>
      <rPr>
        <sz val="8.5"/>
        <rFont val="Calibri"/>
        <family val="2"/>
      </rPr>
      <t>11.11.030</t>
    </r>
  </si>
  <si>
    <r>
      <rPr>
        <sz val="8.5"/>
        <rFont val="Calibri"/>
        <family val="2"/>
      </rPr>
      <t xml:space="preserve">Argamassa de cimento e areia, fck = 20 MPa, consumo de cimento 600 kg/m³ ‐
</t>
    </r>
    <r>
      <rPr>
        <sz val="8.5"/>
        <rFont val="Calibri"/>
        <family val="2"/>
      </rPr>
      <t>material para injeção em estaca raiz</t>
    </r>
  </si>
  <si>
    <r>
      <rPr>
        <sz val="8.5"/>
        <rFont val="Calibri"/>
        <family val="2"/>
      </rPr>
      <t>11.16</t>
    </r>
  </si>
  <si>
    <r>
      <rPr>
        <sz val="8.5"/>
        <rFont val="Calibri"/>
        <family val="2"/>
      </rPr>
      <t>Lançamento e aplicação</t>
    </r>
  </si>
  <si>
    <r>
      <rPr>
        <sz val="8.5"/>
        <rFont val="Calibri"/>
        <family val="2"/>
      </rPr>
      <t>11.16.020</t>
    </r>
  </si>
  <si>
    <r>
      <rPr>
        <sz val="8.5"/>
        <rFont val="Calibri"/>
        <family val="2"/>
      </rPr>
      <t xml:space="preserve">Lançamento, espalhamento e adensamento de concreto ou massa em lastro
</t>
    </r>
    <r>
      <rPr>
        <sz val="8.5"/>
        <rFont val="Calibri"/>
        <family val="2"/>
      </rPr>
      <t>e/ou enchimento</t>
    </r>
  </si>
  <si>
    <r>
      <rPr>
        <sz val="8.5"/>
        <rFont val="Calibri"/>
        <family val="2"/>
      </rPr>
      <t>11.16.040</t>
    </r>
  </si>
  <si>
    <r>
      <rPr>
        <sz val="8.5"/>
        <rFont val="Calibri"/>
        <family val="2"/>
      </rPr>
      <t>Lançamento e adensamento de concreto ou massa em fundação</t>
    </r>
  </si>
  <si>
    <r>
      <rPr>
        <sz val="8.5"/>
        <rFont val="Calibri"/>
        <family val="2"/>
      </rPr>
      <t>11.16.060</t>
    </r>
  </si>
  <si>
    <r>
      <rPr>
        <sz val="8.5"/>
        <rFont val="Calibri"/>
        <family val="2"/>
      </rPr>
      <t>Lançamento e adensamento de concreto ou massa em estrutura</t>
    </r>
  </si>
  <si>
    <r>
      <rPr>
        <sz val="8.5"/>
        <rFont val="Calibri"/>
        <family val="2"/>
      </rPr>
      <t>11.16.080</t>
    </r>
  </si>
  <si>
    <r>
      <rPr>
        <sz val="8.5"/>
        <rFont val="Calibri"/>
        <family val="2"/>
      </rPr>
      <t>Lançamento e adensamento de concreto ou massa por bombeamento</t>
    </r>
  </si>
  <si>
    <r>
      <rPr>
        <sz val="8.5"/>
        <rFont val="Calibri"/>
        <family val="2"/>
      </rPr>
      <t>11.16.220</t>
    </r>
  </si>
  <si>
    <r>
      <rPr>
        <sz val="8.5"/>
        <rFont val="Calibri"/>
        <family val="2"/>
      </rPr>
      <t>Nivelamento de piso em concreto com acabadora de superfície</t>
    </r>
  </si>
  <si>
    <r>
      <rPr>
        <sz val="8.5"/>
        <rFont val="Calibri"/>
        <family val="2"/>
      </rPr>
      <t>11.18</t>
    </r>
  </si>
  <si>
    <r>
      <rPr>
        <sz val="8.5"/>
        <rFont val="Calibri"/>
        <family val="2"/>
      </rPr>
      <t>Lastro e enchimento</t>
    </r>
  </si>
  <si>
    <r>
      <rPr>
        <sz val="8.5"/>
        <rFont val="Calibri"/>
        <family val="2"/>
      </rPr>
      <t>11.18.020</t>
    </r>
  </si>
  <si>
    <r>
      <rPr>
        <sz val="8.5"/>
        <rFont val="Calibri"/>
        <family val="2"/>
      </rPr>
      <t>Lastro de areia</t>
    </r>
  </si>
  <si>
    <r>
      <rPr>
        <sz val="8.5"/>
        <rFont val="Calibri"/>
        <family val="2"/>
      </rPr>
      <t>11.18.040</t>
    </r>
  </si>
  <si>
    <r>
      <rPr>
        <sz val="8.5"/>
        <rFont val="Calibri"/>
        <family val="2"/>
      </rPr>
      <t>Lastro de pedra britada</t>
    </r>
  </si>
  <si>
    <r>
      <rPr>
        <sz val="8.5"/>
        <rFont val="Calibri"/>
        <family val="2"/>
      </rPr>
      <t>11.18.060</t>
    </r>
  </si>
  <si>
    <r>
      <rPr>
        <sz val="8.5"/>
        <rFont val="Calibri"/>
        <family val="2"/>
      </rPr>
      <t>Lona plástica</t>
    </r>
  </si>
  <si>
    <r>
      <rPr>
        <sz val="8.5"/>
        <rFont val="Calibri"/>
        <family val="2"/>
      </rPr>
      <t>11.18.070</t>
    </r>
  </si>
  <si>
    <r>
      <rPr>
        <sz val="8.5"/>
        <rFont val="Calibri"/>
        <family val="2"/>
      </rPr>
      <t>Enchimento de laje com concreto celular com densidade de 1.200 kg/m³</t>
    </r>
  </si>
  <si>
    <r>
      <rPr>
        <sz val="8.5"/>
        <rFont val="Calibri"/>
        <family val="2"/>
      </rPr>
      <t>11.18.080</t>
    </r>
  </si>
  <si>
    <r>
      <rPr>
        <sz val="8.5"/>
        <rFont val="Calibri"/>
        <family val="2"/>
      </rPr>
      <t>Enchimento de laje com tijolos cerâmicos furados</t>
    </r>
  </si>
  <si>
    <r>
      <rPr>
        <sz val="8.5"/>
        <rFont val="Calibri"/>
        <family val="2"/>
      </rPr>
      <t>11.18.110</t>
    </r>
  </si>
  <si>
    <r>
      <rPr>
        <sz val="8.5"/>
        <rFont val="Calibri"/>
        <family val="2"/>
      </rPr>
      <t>Enchimento de nichos em geral, com material proveniente de entulho</t>
    </r>
  </si>
  <si>
    <r>
      <rPr>
        <sz val="8.5"/>
        <rFont val="Calibri"/>
        <family val="2"/>
      </rPr>
      <t>11.18.140</t>
    </r>
  </si>
  <si>
    <r>
      <rPr>
        <sz val="8.5"/>
        <rFont val="Calibri"/>
        <family val="2"/>
      </rPr>
      <t>Lastro e/ou fundação em rachão mecanizado</t>
    </r>
  </si>
  <si>
    <r>
      <rPr>
        <sz val="8.5"/>
        <rFont val="Calibri"/>
        <family val="2"/>
      </rPr>
      <t>11.18.150</t>
    </r>
  </si>
  <si>
    <r>
      <rPr>
        <sz val="8.5"/>
        <rFont val="Calibri"/>
        <family val="2"/>
      </rPr>
      <t>Lastro e/ou fundação em rachão manual</t>
    </r>
  </si>
  <si>
    <r>
      <rPr>
        <sz val="8.5"/>
        <rFont val="Calibri"/>
        <family val="2"/>
      </rPr>
      <t>11.18.160</t>
    </r>
  </si>
  <si>
    <r>
      <rPr>
        <sz val="8.5"/>
        <rFont val="Calibri"/>
        <family val="2"/>
      </rPr>
      <t>Enchimento de nichos em geral, com areia</t>
    </r>
  </si>
  <si>
    <r>
      <rPr>
        <sz val="8.5"/>
        <rFont val="Calibri"/>
        <family val="2"/>
      </rPr>
      <t>11.18.180</t>
    </r>
  </si>
  <si>
    <r>
      <rPr>
        <sz val="8.5"/>
        <rFont val="Calibri"/>
        <family val="2"/>
      </rPr>
      <t>Colchão de areia</t>
    </r>
  </si>
  <si>
    <r>
      <rPr>
        <sz val="8.5"/>
        <rFont val="Calibri"/>
        <family val="2"/>
      </rPr>
      <t>11.18.190</t>
    </r>
  </si>
  <si>
    <r>
      <rPr>
        <sz val="8.5"/>
        <rFont val="Calibri"/>
        <family val="2"/>
      </rPr>
      <t>Enchimento de nichos com poliestireno expandido do tipo P‐1</t>
    </r>
  </si>
  <si>
    <r>
      <rPr>
        <sz val="8.5"/>
        <rFont val="Calibri"/>
        <family val="2"/>
      </rPr>
      <t>11.18.220</t>
    </r>
  </si>
  <si>
    <r>
      <rPr>
        <sz val="8.5"/>
        <rFont val="Calibri"/>
        <family val="2"/>
      </rPr>
      <t>Enchimento de nichos com poliestireno expandido do tipo EPS‐5F</t>
    </r>
  </si>
  <si>
    <r>
      <rPr>
        <sz val="8.5"/>
        <rFont val="Calibri"/>
        <family val="2"/>
      </rPr>
      <t>11.20</t>
    </r>
  </si>
  <si>
    <r>
      <rPr>
        <sz val="8.5"/>
        <rFont val="Calibri"/>
        <family val="2"/>
      </rPr>
      <t>Reparos, conservações e complementos ‐ GRUPO 11</t>
    </r>
  </si>
  <si>
    <r>
      <rPr>
        <sz val="8.5"/>
        <rFont val="Calibri"/>
        <family val="2"/>
      </rPr>
      <t>11.20.030</t>
    </r>
  </si>
  <si>
    <r>
      <rPr>
        <sz val="8.5"/>
        <rFont val="Calibri"/>
        <family val="2"/>
      </rPr>
      <t>Cura química de concreto à base de película emulsionada</t>
    </r>
  </si>
  <si>
    <r>
      <rPr>
        <sz val="8.5"/>
        <rFont val="Calibri"/>
        <family val="2"/>
      </rPr>
      <t>11.20.050</t>
    </r>
  </si>
  <si>
    <r>
      <rPr>
        <sz val="8.5"/>
        <rFont val="Calibri"/>
        <family val="2"/>
      </rPr>
      <t>Corte de junta de dilatação, com serra de disco diamantado para pisos</t>
    </r>
  </si>
  <si>
    <r>
      <rPr>
        <sz val="8.5"/>
        <rFont val="Calibri"/>
        <family val="2"/>
      </rPr>
      <t>11.20.090</t>
    </r>
  </si>
  <si>
    <r>
      <rPr>
        <sz val="8.5"/>
        <rFont val="Calibri"/>
        <family val="2"/>
      </rPr>
      <t>Selante endurecedor de concreto antipó</t>
    </r>
  </si>
  <si>
    <r>
      <rPr>
        <sz val="8.5"/>
        <rFont val="Calibri"/>
        <family val="2"/>
      </rPr>
      <t>11.20.120</t>
    </r>
  </si>
  <si>
    <r>
      <rPr>
        <sz val="8.5"/>
        <rFont val="Calibri"/>
        <family val="2"/>
      </rPr>
      <t>Reparo superficial com argamassa polimérica (tixotrópica), bicomponente</t>
    </r>
  </si>
  <si>
    <r>
      <rPr>
        <sz val="8.5"/>
        <rFont val="Calibri"/>
        <family val="2"/>
      </rPr>
      <t>11.20.130</t>
    </r>
  </si>
  <si>
    <r>
      <rPr>
        <sz val="8.5"/>
        <rFont val="Calibri"/>
        <family val="2"/>
      </rPr>
      <t>Tratamento de fissuras estáveis (não ativas) em elementos de concreto</t>
    </r>
  </si>
  <si>
    <r>
      <rPr>
        <sz val="8.5"/>
        <rFont val="Calibri"/>
        <family val="2"/>
      </rPr>
      <t>FUNDACAO PROFUNDA</t>
    </r>
  </si>
  <si>
    <r>
      <rPr>
        <sz val="8.5"/>
        <rFont val="Calibri"/>
        <family val="2"/>
      </rPr>
      <t>12.01</t>
    </r>
  </si>
  <si>
    <r>
      <rPr>
        <sz val="8.5"/>
        <rFont val="Calibri"/>
        <family val="2"/>
      </rPr>
      <t>Broca</t>
    </r>
  </si>
  <si>
    <r>
      <rPr>
        <sz val="8.5"/>
        <rFont val="Calibri"/>
        <family val="2"/>
      </rPr>
      <t>12.01.021</t>
    </r>
  </si>
  <si>
    <r>
      <rPr>
        <sz val="8.5"/>
        <rFont val="Calibri"/>
        <family val="2"/>
      </rPr>
      <t>Broca em concreto armado diâmetro de 20 cm ‐ completa</t>
    </r>
  </si>
  <si>
    <r>
      <rPr>
        <sz val="8.5"/>
        <rFont val="Calibri"/>
        <family val="2"/>
      </rPr>
      <t>12.01.041</t>
    </r>
  </si>
  <si>
    <r>
      <rPr>
        <sz val="8.5"/>
        <rFont val="Calibri"/>
        <family val="2"/>
      </rPr>
      <t>Broca em concreto armado diâmetro de 25 cm ‐ completa</t>
    </r>
  </si>
  <si>
    <r>
      <rPr>
        <sz val="8.5"/>
        <rFont val="Calibri"/>
        <family val="2"/>
      </rPr>
      <t>12.01.061</t>
    </r>
  </si>
  <si>
    <r>
      <rPr>
        <sz val="8.5"/>
        <rFont val="Calibri"/>
        <family val="2"/>
      </rPr>
      <t>Broca em concreto armado diâmetro de 30 cm ‐ completa</t>
    </r>
  </si>
  <si>
    <r>
      <rPr>
        <sz val="8.5"/>
        <rFont val="Calibri"/>
        <family val="2"/>
      </rPr>
      <t>12.04</t>
    </r>
  </si>
  <si>
    <r>
      <rPr>
        <sz val="8.5"/>
        <rFont val="Calibri"/>
        <family val="2"/>
      </rPr>
      <t>Estaca pre‐moldada de concreto</t>
    </r>
  </si>
  <si>
    <r>
      <rPr>
        <sz val="8.5"/>
        <rFont val="Calibri"/>
        <family val="2"/>
      </rPr>
      <t>12.04.010</t>
    </r>
  </si>
  <si>
    <r>
      <rPr>
        <sz val="8.5"/>
        <rFont val="Calibri"/>
        <family val="2"/>
      </rPr>
      <t xml:space="preserve">Taxa de mobilização e desmobilização de equipamentos para execução de
</t>
    </r>
    <r>
      <rPr>
        <sz val="8.5"/>
        <rFont val="Calibri"/>
        <family val="2"/>
      </rPr>
      <t>estaca pré‐moldada</t>
    </r>
  </si>
  <si>
    <r>
      <rPr>
        <sz val="8.5"/>
        <rFont val="Calibri"/>
        <family val="2"/>
      </rPr>
      <t>12.04.020</t>
    </r>
  </si>
  <si>
    <r>
      <rPr>
        <sz val="8.5"/>
        <rFont val="Calibri"/>
        <family val="2"/>
      </rPr>
      <t>Estaca pré‐moldada de concreto até 20 t</t>
    </r>
  </si>
  <si>
    <r>
      <rPr>
        <sz val="8.5"/>
        <rFont val="Calibri"/>
        <family val="2"/>
      </rPr>
      <t>12.04.030</t>
    </r>
  </si>
  <si>
    <r>
      <rPr>
        <sz val="8.5"/>
        <rFont val="Calibri"/>
        <family val="2"/>
      </rPr>
      <t>Estaca pré‐moldada de concreto até 30 t</t>
    </r>
  </si>
  <si>
    <r>
      <rPr>
        <sz val="8.5"/>
        <rFont val="Calibri"/>
        <family val="2"/>
      </rPr>
      <t>12.04.040</t>
    </r>
  </si>
  <si>
    <r>
      <rPr>
        <sz val="8.5"/>
        <rFont val="Calibri"/>
        <family val="2"/>
      </rPr>
      <t>Estaca pré‐moldada de concreto até 40 t</t>
    </r>
  </si>
  <si>
    <r>
      <rPr>
        <sz val="8.5"/>
        <rFont val="Calibri"/>
        <family val="2"/>
      </rPr>
      <t>12.04.050</t>
    </r>
  </si>
  <si>
    <r>
      <rPr>
        <sz val="8.5"/>
        <rFont val="Calibri"/>
        <family val="2"/>
      </rPr>
      <t>Estaca pré‐moldada de concreto até 50 t</t>
    </r>
  </si>
  <si>
    <r>
      <rPr>
        <sz val="8.5"/>
        <rFont val="Calibri"/>
        <family val="2"/>
      </rPr>
      <t>12.04.060</t>
    </r>
  </si>
  <si>
    <r>
      <rPr>
        <sz val="8.5"/>
        <rFont val="Calibri"/>
        <family val="2"/>
      </rPr>
      <t>Estaca pré‐moldada de concreto até 60 t</t>
    </r>
  </si>
  <si>
    <r>
      <rPr>
        <sz val="8.5"/>
        <rFont val="Calibri"/>
        <family val="2"/>
      </rPr>
      <t>12.04.070</t>
    </r>
  </si>
  <si>
    <r>
      <rPr>
        <sz val="8.5"/>
        <rFont val="Calibri"/>
        <family val="2"/>
      </rPr>
      <t>Estaca pré‐moldada de concreto até 70 t</t>
    </r>
  </si>
  <si>
    <r>
      <rPr>
        <sz val="8.5"/>
        <rFont val="Calibri"/>
        <family val="2"/>
      </rPr>
      <t>12.05</t>
    </r>
  </si>
  <si>
    <r>
      <rPr>
        <sz val="8.5"/>
        <rFont val="Calibri"/>
        <family val="2"/>
      </rPr>
      <t>Estaca escavada mecanicamente</t>
    </r>
  </si>
  <si>
    <r>
      <rPr>
        <sz val="8.5"/>
        <rFont val="Calibri"/>
        <family val="2"/>
      </rPr>
      <t>12.05.010</t>
    </r>
  </si>
  <si>
    <r>
      <rPr>
        <sz val="8.5"/>
        <rFont val="Calibri"/>
        <family val="2"/>
      </rPr>
      <t xml:space="preserve">Taxa de mobilização e desmobilização de equipamentos para execução de
</t>
    </r>
    <r>
      <rPr>
        <sz val="8.5"/>
        <rFont val="Calibri"/>
        <family val="2"/>
      </rPr>
      <t>estaca escavada</t>
    </r>
  </si>
  <si>
    <r>
      <rPr>
        <sz val="8.5"/>
        <rFont val="Calibri"/>
        <family val="2"/>
      </rPr>
      <t>12.05.020</t>
    </r>
  </si>
  <si>
    <r>
      <rPr>
        <sz val="8.5"/>
        <rFont val="Calibri"/>
        <family val="2"/>
      </rPr>
      <t>Estaca escavada mecanicamente, diâmetro de 25 cm até 20 t</t>
    </r>
  </si>
  <si>
    <r>
      <rPr>
        <sz val="8.5"/>
        <rFont val="Calibri"/>
        <family val="2"/>
      </rPr>
      <t>12.05.030</t>
    </r>
  </si>
  <si>
    <r>
      <rPr>
        <sz val="8.5"/>
        <rFont val="Calibri"/>
        <family val="2"/>
      </rPr>
      <t>Estaca escavada mecanicamente, diâmetro de 30 cm até 30 t</t>
    </r>
  </si>
  <si>
    <r>
      <rPr>
        <sz val="8.5"/>
        <rFont val="Calibri"/>
        <family val="2"/>
      </rPr>
      <t>12.05.040</t>
    </r>
  </si>
  <si>
    <r>
      <rPr>
        <sz val="8.5"/>
        <rFont val="Calibri"/>
        <family val="2"/>
      </rPr>
      <t>Estaca escavada mecanicamente, diâmetro de 35 cm até 40 t</t>
    </r>
  </si>
  <si>
    <r>
      <rPr>
        <sz val="8.5"/>
        <rFont val="Calibri"/>
        <family val="2"/>
      </rPr>
      <t>12.05.150</t>
    </r>
  </si>
  <si>
    <r>
      <rPr>
        <sz val="8.5"/>
        <rFont val="Calibri"/>
        <family val="2"/>
      </rPr>
      <t>Estaca escavada mecanicamente, diâmetro de 40 cm até 50 t</t>
    </r>
  </si>
  <si>
    <r>
      <rPr>
        <sz val="8.5"/>
        <rFont val="Calibri"/>
        <family val="2"/>
      </rPr>
      <t>12.06</t>
    </r>
  </si>
  <si>
    <r>
      <rPr>
        <sz val="8.5"/>
        <rFont val="Calibri"/>
        <family val="2"/>
      </rPr>
      <t>Estaca tipo STRAUSS</t>
    </r>
  </si>
  <si>
    <r>
      <rPr>
        <sz val="8.5"/>
        <rFont val="Calibri"/>
        <family val="2"/>
      </rPr>
      <t>12.06.010</t>
    </r>
  </si>
  <si>
    <r>
      <rPr>
        <sz val="8.5"/>
        <rFont val="Calibri"/>
        <family val="2"/>
      </rPr>
      <t xml:space="preserve">Taxa de mobilização e desmobilização de equipamentos para execução de
</t>
    </r>
    <r>
      <rPr>
        <sz val="8.5"/>
        <rFont val="Calibri"/>
        <family val="2"/>
      </rPr>
      <t>estaca tipo Strauss</t>
    </r>
  </si>
  <si>
    <r>
      <rPr>
        <sz val="8.5"/>
        <rFont val="Calibri"/>
        <family val="2"/>
      </rPr>
      <t>12.06.020</t>
    </r>
  </si>
  <si>
    <r>
      <rPr>
        <sz val="8.5"/>
        <rFont val="Calibri"/>
        <family val="2"/>
      </rPr>
      <t>Estaca tipo Strauss, diâmetro de 25 cm até 20 t</t>
    </r>
  </si>
  <si>
    <r>
      <rPr>
        <sz val="8.5"/>
        <rFont val="Calibri"/>
        <family val="2"/>
      </rPr>
      <t>12.06.030</t>
    </r>
  </si>
  <si>
    <r>
      <rPr>
        <sz val="8.5"/>
        <rFont val="Calibri"/>
        <family val="2"/>
      </rPr>
      <t>Estaca tipo Strauss, diâmetro de 32 cm até 30 t</t>
    </r>
  </si>
  <si>
    <r>
      <rPr>
        <sz val="8.5"/>
        <rFont val="Calibri"/>
        <family val="2"/>
      </rPr>
      <t>12.06.040</t>
    </r>
  </si>
  <si>
    <r>
      <rPr>
        <sz val="8.5"/>
        <rFont val="Calibri"/>
        <family val="2"/>
      </rPr>
      <t>Estaca tipo Strauss, diâmetro de 38 cm até 40 t</t>
    </r>
  </si>
  <si>
    <r>
      <rPr>
        <sz val="8.5"/>
        <rFont val="Calibri"/>
        <family val="2"/>
      </rPr>
      <t>12.06.080</t>
    </r>
  </si>
  <si>
    <r>
      <rPr>
        <sz val="8.5"/>
        <rFont val="Calibri"/>
        <family val="2"/>
      </rPr>
      <t>Estaca tipo Strauss, diâmetro de 45 cm até 60 t</t>
    </r>
  </si>
  <si>
    <r>
      <rPr>
        <sz val="8.5"/>
        <rFont val="Calibri"/>
        <family val="2"/>
      </rPr>
      <t>12.07</t>
    </r>
  </si>
  <si>
    <r>
      <rPr>
        <sz val="8.5"/>
        <rFont val="Calibri"/>
        <family val="2"/>
      </rPr>
      <t>Estaca tipo RAIZ</t>
    </r>
  </si>
  <si>
    <r>
      <rPr>
        <sz val="8.5"/>
        <rFont val="Calibri"/>
        <family val="2"/>
      </rPr>
      <t>12.07.010</t>
    </r>
  </si>
  <si>
    <r>
      <rPr>
        <sz val="8.5"/>
        <rFont val="Calibri"/>
        <family val="2"/>
      </rPr>
      <t xml:space="preserve">Taxa de mobilização e desmobilização de equipamentos para execução de
</t>
    </r>
    <r>
      <rPr>
        <sz val="8.5"/>
        <rFont val="Calibri"/>
        <family val="2"/>
      </rPr>
      <t>estaca tipo Raiz em solo</t>
    </r>
  </si>
  <si>
    <r>
      <rPr>
        <sz val="8.5"/>
        <rFont val="Calibri"/>
        <family val="2"/>
      </rPr>
      <t>12.07.030</t>
    </r>
  </si>
  <si>
    <r>
      <rPr>
        <sz val="8.5"/>
        <rFont val="Calibri"/>
        <family val="2"/>
      </rPr>
      <t>Estaca tipo Raiz, diâmetro de 10 cm para 10 t, em solo</t>
    </r>
  </si>
  <si>
    <r>
      <rPr>
        <sz val="8.5"/>
        <rFont val="Calibri"/>
        <family val="2"/>
      </rPr>
      <t>12.07.050</t>
    </r>
  </si>
  <si>
    <r>
      <rPr>
        <sz val="8.5"/>
        <rFont val="Calibri"/>
        <family val="2"/>
      </rPr>
      <t>Estaca tipo Raiz, diâmetro de 12 cm para 15 t, em solo</t>
    </r>
  </si>
  <si>
    <r>
      <rPr>
        <sz val="8.5"/>
        <rFont val="Calibri"/>
        <family val="2"/>
      </rPr>
      <t>12.07.060</t>
    </r>
  </si>
  <si>
    <r>
      <rPr>
        <sz val="8.5"/>
        <rFont val="Calibri"/>
        <family val="2"/>
      </rPr>
      <t>Estaca tipo Raiz, diâmetro de 15 cm para 25 t, em solo</t>
    </r>
  </si>
  <si>
    <r>
      <rPr>
        <sz val="8.5"/>
        <rFont val="Calibri"/>
        <family val="2"/>
      </rPr>
      <t>12.07.070</t>
    </r>
  </si>
  <si>
    <r>
      <rPr>
        <sz val="8.5"/>
        <rFont val="Calibri"/>
        <family val="2"/>
      </rPr>
      <t>Estaca tipo Raiz, diâmetro de 16 cm para 35 t, em solo</t>
    </r>
  </si>
  <si>
    <r>
      <rPr>
        <sz val="8.5"/>
        <rFont val="Calibri"/>
        <family val="2"/>
      </rPr>
      <t>12.07.090</t>
    </r>
  </si>
  <si>
    <r>
      <rPr>
        <sz val="8.5"/>
        <rFont val="Calibri"/>
        <family val="2"/>
      </rPr>
      <t>Estaca tipo Raiz, diâmetro de 20 cm para 50 t, em solo</t>
    </r>
  </si>
  <si>
    <r>
      <rPr>
        <sz val="8.5"/>
        <rFont val="Calibri"/>
        <family val="2"/>
      </rPr>
      <t>12.07.100</t>
    </r>
  </si>
  <si>
    <r>
      <rPr>
        <sz val="8.5"/>
        <rFont val="Calibri"/>
        <family val="2"/>
      </rPr>
      <t>Estaca tipo Raiz, diâmetro de 25 cm para 80 t, em solo</t>
    </r>
  </si>
  <si>
    <r>
      <rPr>
        <sz val="8.5"/>
        <rFont val="Calibri"/>
        <family val="2"/>
      </rPr>
      <t>12.07.110</t>
    </r>
  </si>
  <si>
    <r>
      <rPr>
        <sz val="8.5"/>
        <rFont val="Calibri"/>
        <family val="2"/>
      </rPr>
      <t>Estaca tipo Raiz, diâmetro de 31 cm para 100 t, em solo</t>
    </r>
  </si>
  <si>
    <r>
      <rPr>
        <sz val="8.5"/>
        <rFont val="Calibri"/>
        <family val="2"/>
      </rPr>
      <t>12.07.130</t>
    </r>
  </si>
  <si>
    <r>
      <rPr>
        <sz val="8.5"/>
        <rFont val="Calibri"/>
        <family val="2"/>
      </rPr>
      <t>Estaca tipo Raiz, diâmetro de 40 cm para 130 t, em solo</t>
    </r>
  </si>
  <si>
    <r>
      <rPr>
        <sz val="8.5"/>
        <rFont val="Calibri"/>
        <family val="2"/>
      </rPr>
      <t>12.07.151</t>
    </r>
  </si>
  <si>
    <r>
      <rPr>
        <sz val="8.5"/>
        <rFont val="Calibri"/>
        <family val="2"/>
      </rPr>
      <t>Estaca tipo Raiz, diâmetro de 31 cm, sem armação, em solo</t>
    </r>
  </si>
  <si>
    <r>
      <rPr>
        <sz val="8.5"/>
        <rFont val="Calibri"/>
        <family val="2"/>
      </rPr>
      <t>12.07.153</t>
    </r>
  </si>
  <si>
    <r>
      <rPr>
        <sz val="8.5"/>
        <rFont val="Calibri"/>
        <family val="2"/>
      </rPr>
      <t>Estaca tipo Raiz, diâmetro de 45 cm, sem armação, em solo</t>
    </r>
  </si>
  <si>
    <r>
      <rPr>
        <sz val="8.5"/>
        <rFont val="Calibri"/>
        <family val="2"/>
      </rPr>
      <t>12.07.270</t>
    </r>
  </si>
  <si>
    <r>
      <rPr>
        <sz val="8.5"/>
        <rFont val="Calibri"/>
        <family val="2"/>
      </rPr>
      <t xml:space="preserve">Taxa de mobilização e desmobilização de equipamentos para execução de
</t>
    </r>
    <r>
      <rPr>
        <sz val="8.5"/>
        <rFont val="Calibri"/>
        <family val="2"/>
      </rPr>
      <t>estaca tipo Raiz em rocha</t>
    </r>
  </si>
  <si>
    <r>
      <rPr>
        <sz val="8.5"/>
        <rFont val="Calibri"/>
        <family val="2"/>
      </rPr>
      <t>12.07.271</t>
    </r>
  </si>
  <si>
    <r>
      <rPr>
        <sz val="8.5"/>
        <rFont val="Calibri"/>
        <family val="2"/>
      </rPr>
      <t>Estaca tipo Raiz, diâmetro de 31 cm, sem armação, em rocha</t>
    </r>
  </si>
  <si>
    <r>
      <rPr>
        <sz val="8.5"/>
        <rFont val="Calibri"/>
        <family val="2"/>
      </rPr>
      <t>12.07.272</t>
    </r>
  </si>
  <si>
    <r>
      <rPr>
        <sz val="8.5"/>
        <rFont val="Calibri"/>
        <family val="2"/>
      </rPr>
      <t>Estaca tipo Raiz, diâmetro de 41 cm, sem armação, em rocha</t>
    </r>
  </si>
  <si>
    <r>
      <rPr>
        <sz val="8.5"/>
        <rFont val="Calibri"/>
        <family val="2"/>
      </rPr>
      <t>12.07.273</t>
    </r>
  </si>
  <si>
    <r>
      <rPr>
        <sz val="8.5"/>
        <rFont val="Calibri"/>
        <family val="2"/>
      </rPr>
      <t>Estaca tipo Raiz, diâmetro de 45 cm, sem armação, em rocha</t>
    </r>
  </si>
  <si>
    <r>
      <rPr>
        <sz val="8.5"/>
        <rFont val="Calibri"/>
        <family val="2"/>
      </rPr>
      <t>12.07.274</t>
    </r>
  </si>
  <si>
    <r>
      <rPr>
        <sz val="8.5"/>
        <rFont val="Calibri"/>
        <family val="2"/>
      </rPr>
      <t xml:space="preserve">Estaca tipo Raiz, diâmetro de 15 cm para 25 t, sem armação e sem argamassa,
</t>
    </r>
    <r>
      <rPr>
        <sz val="8.5"/>
        <rFont val="Calibri"/>
        <family val="2"/>
      </rPr>
      <t>em rocha</t>
    </r>
  </si>
  <si>
    <r>
      <rPr>
        <sz val="8.5"/>
        <rFont val="Calibri"/>
        <family val="2"/>
      </rPr>
      <t>12.07.275</t>
    </r>
  </si>
  <si>
    <r>
      <rPr>
        <sz val="8.5"/>
        <rFont val="Calibri"/>
        <family val="2"/>
      </rPr>
      <t xml:space="preserve">Estaca tipo Raiz, diâmetro de 20 cm para 50 t, sem armação e sem argamassa,
</t>
    </r>
    <r>
      <rPr>
        <sz val="8.5"/>
        <rFont val="Calibri"/>
        <family val="2"/>
      </rPr>
      <t>em rocha</t>
    </r>
  </si>
  <si>
    <r>
      <rPr>
        <sz val="8.5"/>
        <rFont val="Calibri"/>
        <family val="2"/>
      </rPr>
      <t>12.07.511</t>
    </r>
  </si>
  <si>
    <r>
      <rPr>
        <sz val="8.5"/>
        <rFont val="Calibri"/>
        <family val="2"/>
      </rPr>
      <t>Injeção de argamassa de cimento e areia em estaca raiz ‐ sobreconsumo</t>
    </r>
  </si>
  <si>
    <r>
      <rPr>
        <sz val="8.5"/>
        <rFont val="Calibri"/>
        <family val="2"/>
      </rPr>
      <t>12.09</t>
    </r>
  </si>
  <si>
    <r>
      <rPr>
        <sz val="8.5"/>
        <rFont val="Calibri"/>
        <family val="2"/>
      </rPr>
      <t>Tubulão</t>
    </r>
  </si>
  <si>
    <r>
      <rPr>
        <sz val="8.5"/>
        <rFont val="Calibri"/>
        <family val="2"/>
      </rPr>
      <t>12.09.010</t>
    </r>
  </si>
  <si>
    <r>
      <rPr>
        <sz val="8.5"/>
        <rFont val="Calibri"/>
        <family val="2"/>
      </rPr>
      <t xml:space="preserve">Taxa de mobilização e desmobilização de equipamentos para execução de
</t>
    </r>
    <r>
      <rPr>
        <sz val="8.5"/>
        <rFont val="Calibri"/>
        <family val="2"/>
      </rPr>
      <t>tubulão escavado mecanicamente</t>
    </r>
  </si>
  <si>
    <r>
      <rPr>
        <sz val="8.5"/>
        <rFont val="Calibri"/>
        <family val="2"/>
      </rPr>
      <t>12.09.020</t>
    </r>
  </si>
  <si>
    <r>
      <rPr>
        <sz val="8.5"/>
        <rFont val="Calibri"/>
        <family val="2"/>
      </rPr>
      <t>Abertura de fuste mecanizado diâmetro de 50 cm</t>
    </r>
  </si>
  <si>
    <r>
      <rPr>
        <sz val="8.5"/>
        <rFont val="Calibri"/>
        <family val="2"/>
      </rPr>
      <t>12.09.040</t>
    </r>
  </si>
  <si>
    <r>
      <rPr>
        <sz val="8.5"/>
        <rFont val="Calibri"/>
        <family val="2"/>
      </rPr>
      <t>Abertura de fuste mecanizado diâmetro de 60 cm</t>
    </r>
  </si>
  <si>
    <r>
      <rPr>
        <sz val="8.5"/>
        <rFont val="Calibri"/>
        <family val="2"/>
      </rPr>
      <t>12.09.060</t>
    </r>
  </si>
  <si>
    <r>
      <rPr>
        <sz val="8.5"/>
        <rFont val="Calibri"/>
        <family val="2"/>
      </rPr>
      <t>Abertura de fuste mecanizado diâmetro de 80 cm</t>
    </r>
  </si>
  <si>
    <r>
      <rPr>
        <sz val="8.5"/>
        <rFont val="Calibri"/>
        <family val="2"/>
      </rPr>
      <t>12.09.140</t>
    </r>
  </si>
  <si>
    <r>
      <rPr>
        <sz val="8.5"/>
        <rFont val="Calibri"/>
        <family val="2"/>
      </rPr>
      <t>Escavação manual em campo aberto para tubulão, fuste e/ou base</t>
    </r>
  </si>
  <si>
    <r>
      <rPr>
        <sz val="8.5"/>
        <rFont val="Calibri"/>
        <family val="2"/>
      </rPr>
      <t>12.12</t>
    </r>
  </si>
  <si>
    <r>
      <rPr>
        <sz val="8.5"/>
        <rFont val="Calibri"/>
        <family val="2"/>
      </rPr>
      <t>Estaca hélice continua</t>
    </r>
  </si>
  <si>
    <r>
      <rPr>
        <sz val="8.5"/>
        <rFont val="Calibri"/>
        <family val="2"/>
      </rPr>
      <t>12.12.010</t>
    </r>
  </si>
  <si>
    <r>
      <rPr>
        <sz val="8.5"/>
        <rFont val="Calibri"/>
        <family val="2"/>
      </rPr>
      <t xml:space="preserve">Taxa de mobilização e desmobilização de equipamentos para execução de
</t>
    </r>
    <r>
      <rPr>
        <sz val="8.5"/>
        <rFont val="Calibri"/>
        <family val="2"/>
      </rPr>
      <t>estaca tipo hélice contínua em solo</t>
    </r>
  </si>
  <si>
    <r>
      <rPr>
        <sz val="8.5"/>
        <rFont val="Calibri"/>
        <family val="2"/>
      </rPr>
      <t>12.12.014</t>
    </r>
  </si>
  <si>
    <r>
      <rPr>
        <sz val="8.5"/>
        <rFont val="Calibri"/>
        <family val="2"/>
      </rPr>
      <t>Estaca tipo hélice contínua, diâmetro de 25 cm em solo</t>
    </r>
  </si>
  <si>
    <r>
      <rPr>
        <sz val="8.5"/>
        <rFont val="Calibri"/>
        <family val="2"/>
      </rPr>
      <t>12.12.016</t>
    </r>
  </si>
  <si>
    <r>
      <rPr>
        <sz val="8.5"/>
        <rFont val="Calibri"/>
        <family val="2"/>
      </rPr>
      <t>Estaca tipo hélice contínua, diâmetro de 30 cm em solo</t>
    </r>
  </si>
  <si>
    <r>
      <rPr>
        <sz val="8.5"/>
        <rFont val="Calibri"/>
        <family val="2"/>
      </rPr>
      <t>12.12.020</t>
    </r>
  </si>
  <si>
    <r>
      <rPr>
        <sz val="8.5"/>
        <rFont val="Calibri"/>
        <family val="2"/>
      </rPr>
      <t>Estaca tipo hélice contínua, diâmetro de 35 cm em solo</t>
    </r>
  </si>
  <si>
    <r>
      <rPr>
        <sz val="8.5"/>
        <rFont val="Calibri"/>
        <family val="2"/>
      </rPr>
      <t>12.12.060</t>
    </r>
  </si>
  <si>
    <r>
      <rPr>
        <sz val="8.5"/>
        <rFont val="Calibri"/>
        <family val="2"/>
      </rPr>
      <t>Estaca tipo hélice contínua, diâmetro de 40 cm em solo</t>
    </r>
  </si>
  <si>
    <r>
      <rPr>
        <sz val="8.5"/>
        <rFont val="Calibri"/>
        <family val="2"/>
      </rPr>
      <t>12.12.070</t>
    </r>
  </si>
  <si>
    <r>
      <rPr>
        <sz val="8.5"/>
        <rFont val="Calibri"/>
        <family val="2"/>
      </rPr>
      <t>Estaca tipo hélice contínua, diâmetro de 50 cm em solo</t>
    </r>
  </si>
  <si>
    <r>
      <rPr>
        <sz val="8.5"/>
        <rFont val="Calibri"/>
        <family val="2"/>
      </rPr>
      <t>12.12.074</t>
    </r>
  </si>
  <si>
    <r>
      <rPr>
        <sz val="8.5"/>
        <rFont val="Calibri"/>
        <family val="2"/>
      </rPr>
      <t>Estaca tipo hélice contínua, diâmetro de 60 cm em solo</t>
    </r>
  </si>
  <si>
    <r>
      <rPr>
        <sz val="8.5"/>
        <rFont val="Calibri"/>
        <family val="2"/>
      </rPr>
      <t>12.12.090</t>
    </r>
  </si>
  <si>
    <r>
      <rPr>
        <sz val="8.5"/>
        <rFont val="Calibri"/>
        <family val="2"/>
      </rPr>
      <t>Estaca tipo hélice contínua, diâmetro de 70 cm em solo</t>
    </r>
  </si>
  <si>
    <r>
      <rPr>
        <sz val="8.5"/>
        <rFont val="Calibri"/>
        <family val="2"/>
      </rPr>
      <t>12.12.100</t>
    </r>
  </si>
  <si>
    <r>
      <rPr>
        <sz val="8.5"/>
        <rFont val="Calibri"/>
        <family val="2"/>
      </rPr>
      <t>Estaca tipo hélice contínua, diâmetro de 80 cm em solo</t>
    </r>
  </si>
  <si>
    <r>
      <rPr>
        <sz val="8.5"/>
        <rFont val="Calibri"/>
        <family val="2"/>
      </rPr>
      <t>12.14</t>
    </r>
  </si>
  <si>
    <r>
      <rPr>
        <sz val="8.5"/>
        <rFont val="Calibri"/>
        <family val="2"/>
      </rPr>
      <t>Estaca escavada com injeção ou micro estaca</t>
    </r>
  </si>
  <si>
    <r>
      <rPr>
        <sz val="8.5"/>
        <rFont val="Calibri"/>
        <family val="2"/>
      </rPr>
      <t>12.14.010</t>
    </r>
  </si>
  <si>
    <r>
      <rPr>
        <sz val="8.5"/>
        <rFont val="Calibri"/>
        <family val="2"/>
      </rPr>
      <t xml:space="preserve">Taxa de mobilização e desmobilização de equipamentos para execução de
</t>
    </r>
    <r>
      <rPr>
        <sz val="8.5"/>
        <rFont val="Calibri"/>
        <family val="2"/>
      </rPr>
      <t>estacas escavadas com injeção ou microestaca</t>
    </r>
  </si>
  <si>
    <r>
      <rPr>
        <sz val="8.5"/>
        <rFont val="Calibri"/>
        <family val="2"/>
      </rPr>
      <t>12.14.040</t>
    </r>
  </si>
  <si>
    <r>
      <rPr>
        <sz val="8.5"/>
        <rFont val="Calibri"/>
        <family val="2"/>
      </rPr>
      <t>Estaca escavada com injeção ou microestaca, diâmetro de 16 cm</t>
    </r>
  </si>
  <si>
    <r>
      <rPr>
        <sz val="8.5"/>
        <rFont val="Calibri"/>
        <family val="2"/>
      </rPr>
      <t>12.14.050</t>
    </r>
  </si>
  <si>
    <r>
      <rPr>
        <sz val="8.5"/>
        <rFont val="Calibri"/>
        <family val="2"/>
      </rPr>
      <t>Estaca escavada com injeção ou microestaca, diâmetro de 20 cm</t>
    </r>
  </si>
  <si>
    <r>
      <rPr>
        <sz val="8.5"/>
        <rFont val="Calibri"/>
        <family val="2"/>
      </rPr>
      <t>12.14.060</t>
    </r>
  </si>
  <si>
    <r>
      <rPr>
        <sz val="8.5"/>
        <rFont val="Calibri"/>
        <family val="2"/>
      </rPr>
      <t>Estaca escavada com injeção ou microestaca, diâmetro de 25 cm</t>
    </r>
  </si>
  <si>
    <r>
      <rPr>
        <sz val="8.5"/>
        <rFont val="Calibri"/>
        <family val="2"/>
      </rPr>
      <t>LAJE E PAINEL DE FECHAMENTO PRE‐FABRICADOS</t>
    </r>
  </si>
  <si>
    <r>
      <rPr>
        <sz val="8.5"/>
        <rFont val="Calibri"/>
        <family val="2"/>
      </rPr>
      <t>13.01</t>
    </r>
  </si>
  <si>
    <r>
      <rPr>
        <sz val="8.5"/>
        <rFont val="Calibri"/>
        <family val="2"/>
      </rPr>
      <t>Laje pre‐fabricada mista em vigotas treplicadas e lajotas</t>
    </r>
  </si>
  <si>
    <r>
      <rPr>
        <sz val="8.5"/>
        <rFont val="Calibri"/>
        <family val="2"/>
      </rPr>
      <t>13.01.130</t>
    </r>
  </si>
  <si>
    <r>
      <rPr>
        <sz val="8.5"/>
        <rFont val="Calibri"/>
        <family val="2"/>
      </rPr>
      <t xml:space="preserve">Laje pré‐fabricada mista vigota treliçada/lajota cerâmica ‐ LT 12 (8+4) e capa
</t>
    </r>
    <r>
      <rPr>
        <sz val="8.5"/>
        <rFont val="Calibri"/>
        <family val="2"/>
      </rPr>
      <t>com concreto de 25 MPa</t>
    </r>
  </si>
  <si>
    <r>
      <rPr>
        <sz val="8.5"/>
        <rFont val="Calibri"/>
        <family val="2"/>
      </rPr>
      <t>13.01.150</t>
    </r>
  </si>
  <si>
    <r>
      <rPr>
        <sz val="8.5"/>
        <rFont val="Calibri"/>
        <family val="2"/>
      </rPr>
      <t xml:space="preserve">Laje pré‐fabricada mista vigota treliçada/lajota cerâmica ‐ LT 16 (12+4) e capa
</t>
    </r>
    <r>
      <rPr>
        <sz val="8.5"/>
        <rFont val="Calibri"/>
        <family val="2"/>
      </rPr>
      <t>com concreto de 25 MPa</t>
    </r>
  </si>
  <si>
    <r>
      <rPr>
        <sz val="8.5"/>
        <rFont val="Calibri"/>
        <family val="2"/>
      </rPr>
      <t>13.01.170</t>
    </r>
  </si>
  <si>
    <r>
      <rPr>
        <sz val="8.5"/>
        <rFont val="Calibri"/>
        <family val="2"/>
      </rPr>
      <t xml:space="preserve">Laje pré‐fabricada mista vigota treliçada/lajota cerâmica ‐ LT 20 (16+4) e capa
</t>
    </r>
    <r>
      <rPr>
        <sz val="8.5"/>
        <rFont val="Calibri"/>
        <family val="2"/>
      </rPr>
      <t>com concreto de 25 MPa</t>
    </r>
  </si>
  <si>
    <r>
      <rPr>
        <sz val="8.5"/>
        <rFont val="Calibri"/>
        <family val="2"/>
      </rPr>
      <t>13.01.190</t>
    </r>
  </si>
  <si>
    <r>
      <rPr>
        <sz val="8.5"/>
        <rFont val="Calibri"/>
        <family val="2"/>
      </rPr>
      <t xml:space="preserve">Laje pré‐fabricada mista vigota treliçada/lajota cerâmica ‐ LT 24 (20+4) e capa
</t>
    </r>
    <r>
      <rPr>
        <sz val="8.5"/>
        <rFont val="Calibri"/>
        <family val="2"/>
      </rPr>
      <t>com concreto de 25 MPa</t>
    </r>
  </si>
  <si>
    <r>
      <rPr>
        <sz val="8.5"/>
        <rFont val="Calibri"/>
        <family val="2"/>
      </rPr>
      <t>13.01.210</t>
    </r>
  </si>
  <si>
    <r>
      <rPr>
        <sz val="8.5"/>
        <rFont val="Calibri"/>
        <family val="2"/>
      </rPr>
      <t xml:space="preserve">Laje pré‐fabricada mista vigota treliçada/lajota cerâmica ‐ LT 30 (24+6) e capa
</t>
    </r>
    <r>
      <rPr>
        <sz val="8.5"/>
        <rFont val="Calibri"/>
        <family val="2"/>
      </rPr>
      <t>com concreto de 25 MPa</t>
    </r>
  </si>
  <si>
    <r>
      <rPr>
        <sz val="8.5"/>
        <rFont val="Calibri"/>
        <family val="2"/>
      </rPr>
      <t>13.01.310</t>
    </r>
  </si>
  <si>
    <r>
      <rPr>
        <sz val="8.5"/>
        <rFont val="Calibri"/>
        <family val="2"/>
      </rPr>
      <t xml:space="preserve">Laje pré‐fabricada unidirecional em viga treliçada/lajota em EPS LT 12 (8 + 4),
</t>
    </r>
    <r>
      <rPr>
        <sz val="8.5"/>
        <rFont val="Calibri"/>
        <family val="2"/>
      </rPr>
      <t>com capa de concreto de 25 MPa</t>
    </r>
  </si>
  <si>
    <r>
      <rPr>
        <sz val="8.5"/>
        <rFont val="Calibri"/>
        <family val="2"/>
      </rPr>
      <t>13.01.320</t>
    </r>
  </si>
  <si>
    <r>
      <rPr>
        <sz val="8.5"/>
        <rFont val="Calibri"/>
        <family val="2"/>
      </rPr>
      <t xml:space="preserve">Laje pré‐fabricada unidirecional em viga treliçada/lajota em EPS LT 16 (12 + 4),
</t>
    </r>
    <r>
      <rPr>
        <sz val="8.5"/>
        <rFont val="Calibri"/>
        <family val="2"/>
      </rPr>
      <t>com capa de concreto de 25 MPa</t>
    </r>
  </si>
  <si>
    <r>
      <rPr>
        <sz val="8.5"/>
        <rFont val="Calibri"/>
        <family val="2"/>
      </rPr>
      <t>13.01.330</t>
    </r>
  </si>
  <si>
    <r>
      <rPr>
        <sz val="8.5"/>
        <rFont val="Calibri"/>
        <family val="2"/>
      </rPr>
      <t xml:space="preserve">Laje pré‐fabricada unidirecional em viga treliçada/lajota em EPS LT 20 (16 + 4),
</t>
    </r>
    <r>
      <rPr>
        <sz val="8.5"/>
        <rFont val="Calibri"/>
        <family val="2"/>
      </rPr>
      <t>com capa de concreto de 25 MPa</t>
    </r>
  </si>
  <si>
    <r>
      <rPr>
        <sz val="8.5"/>
        <rFont val="Calibri"/>
        <family val="2"/>
      </rPr>
      <t>13.01.340</t>
    </r>
  </si>
  <si>
    <r>
      <rPr>
        <sz val="8.5"/>
        <rFont val="Calibri"/>
        <family val="2"/>
      </rPr>
      <t xml:space="preserve">Laje pré‐fabricada unidirecional em viga treliçada/lajota em EPS LT 25 (20 + 5),
</t>
    </r>
    <r>
      <rPr>
        <sz val="8.5"/>
        <rFont val="Calibri"/>
        <family val="2"/>
      </rPr>
      <t>com capa de concreto de 25 MPa</t>
    </r>
  </si>
  <si>
    <r>
      <rPr>
        <sz val="8.5"/>
        <rFont val="Calibri"/>
        <family val="2"/>
      </rPr>
      <t>13.01.350</t>
    </r>
  </si>
  <si>
    <r>
      <rPr>
        <sz val="8.5"/>
        <rFont val="Calibri"/>
        <family val="2"/>
      </rPr>
      <t xml:space="preserve">Laje pré‐fabricada unidirecional em viga treliçada/lajota em EPS LT 30 (25 + 5),
</t>
    </r>
    <r>
      <rPr>
        <sz val="8.5"/>
        <rFont val="Calibri"/>
        <family val="2"/>
      </rPr>
      <t>com capa de concreto de 25 MPa</t>
    </r>
  </si>
  <si>
    <r>
      <rPr>
        <sz val="8.5"/>
        <rFont val="Calibri"/>
        <family val="2"/>
      </rPr>
      <t>13.02</t>
    </r>
  </si>
  <si>
    <r>
      <rPr>
        <sz val="8.5"/>
        <rFont val="Calibri"/>
        <family val="2"/>
      </rPr>
      <t>Laje pre‐fabricada mista em vigotas protendidas e lajotas</t>
    </r>
  </si>
  <si>
    <r>
      <rPr>
        <sz val="8.5"/>
        <rFont val="Calibri"/>
        <family val="2"/>
      </rPr>
      <t>13.02.150</t>
    </r>
  </si>
  <si>
    <r>
      <rPr>
        <sz val="8.5"/>
        <rFont val="Calibri"/>
        <family val="2"/>
      </rPr>
      <t xml:space="preserve">Laje pré‐fabricada mista vigota protendida/lajota cerâmica ‐ LP 12 (8+4) e
</t>
    </r>
    <r>
      <rPr>
        <sz val="8.5"/>
        <rFont val="Calibri"/>
        <family val="2"/>
      </rPr>
      <t>capa com concreto de 25 MPa</t>
    </r>
  </si>
  <si>
    <r>
      <rPr>
        <sz val="8.5"/>
        <rFont val="Calibri"/>
        <family val="2"/>
      </rPr>
      <t>13.02.170</t>
    </r>
  </si>
  <si>
    <r>
      <rPr>
        <sz val="8.5"/>
        <rFont val="Calibri"/>
        <family val="2"/>
      </rPr>
      <t xml:space="preserve">Laje pré‐fabricada mista vigota protendida/lajota cerâmica ‐ LP 16 (12+4) e
</t>
    </r>
    <r>
      <rPr>
        <sz val="8.5"/>
        <rFont val="Calibri"/>
        <family val="2"/>
      </rPr>
      <t>capa com concreto de 25 MPa</t>
    </r>
  </si>
  <si>
    <r>
      <rPr>
        <sz val="8.5"/>
        <rFont val="Calibri"/>
        <family val="2"/>
      </rPr>
      <t>13.02.190</t>
    </r>
  </si>
  <si>
    <r>
      <rPr>
        <sz val="8.5"/>
        <rFont val="Calibri"/>
        <family val="2"/>
      </rPr>
      <t xml:space="preserve">Laje pré‐fabricada mista vigota protendida/lajota cerâmica ‐ LP 20 (16+4) e
</t>
    </r>
    <r>
      <rPr>
        <sz val="8.5"/>
        <rFont val="Calibri"/>
        <family val="2"/>
      </rPr>
      <t>capa com concreto de 25 MPa</t>
    </r>
  </si>
  <si>
    <r>
      <rPr>
        <sz val="8.5"/>
        <rFont val="Calibri"/>
        <family val="2"/>
      </rPr>
      <t>13.02.210</t>
    </r>
  </si>
  <si>
    <r>
      <rPr>
        <sz val="8.5"/>
        <rFont val="Calibri"/>
        <family val="2"/>
      </rPr>
      <t xml:space="preserve">Laje pré‐fabricada mista vigota protendida/lajota cerâmica ‐ LP 25 (20+5) e
</t>
    </r>
    <r>
      <rPr>
        <sz val="8.5"/>
        <rFont val="Calibri"/>
        <family val="2"/>
      </rPr>
      <t>capa com concreto de 25 MPa</t>
    </r>
  </si>
  <si>
    <r>
      <rPr>
        <sz val="8.5"/>
        <rFont val="Calibri"/>
        <family val="2"/>
      </rPr>
      <t>13.05</t>
    </r>
  </si>
  <si>
    <r>
      <rPr>
        <sz val="8.5"/>
        <rFont val="Calibri"/>
        <family val="2"/>
      </rPr>
      <t>Pre‐laje</t>
    </r>
  </si>
  <si>
    <r>
      <rPr>
        <sz val="8.5"/>
        <rFont val="Calibri"/>
        <family val="2"/>
      </rPr>
      <t>13.05.084</t>
    </r>
  </si>
  <si>
    <r>
      <rPr>
        <sz val="8.5"/>
        <rFont val="Calibri"/>
        <family val="2"/>
      </rPr>
      <t>Pré‐laje em painel pré‐fabricado treliçado, com EPS, H= 12 cm</t>
    </r>
  </si>
  <si>
    <r>
      <rPr>
        <sz val="8.5"/>
        <rFont val="Calibri"/>
        <family val="2"/>
      </rPr>
      <t>13.05.090</t>
    </r>
  </si>
  <si>
    <r>
      <rPr>
        <sz val="8.5"/>
        <rFont val="Calibri"/>
        <family val="2"/>
      </rPr>
      <t>Pré‐laje em painel pré‐fabricado treliçado, com EPS, H= 16 cm</t>
    </r>
  </si>
  <si>
    <r>
      <rPr>
        <sz val="8.5"/>
        <rFont val="Calibri"/>
        <family val="2"/>
      </rPr>
      <t>13.05.094</t>
    </r>
  </si>
  <si>
    <r>
      <rPr>
        <sz val="8.5"/>
        <rFont val="Calibri"/>
        <family val="2"/>
      </rPr>
      <t>Pré‐laje em painel pré‐fabricado treliçado, com EPS, H= 20 cm</t>
    </r>
  </si>
  <si>
    <r>
      <rPr>
        <sz val="8.5"/>
        <rFont val="Calibri"/>
        <family val="2"/>
      </rPr>
      <t>13.05.096</t>
    </r>
  </si>
  <si>
    <r>
      <rPr>
        <sz val="8.5"/>
        <rFont val="Calibri"/>
        <family val="2"/>
      </rPr>
      <t>Pré‐laje em painel pré‐fabricado treliçado, com EPS, H= 25 cm</t>
    </r>
  </si>
  <si>
    <r>
      <rPr>
        <sz val="8.5"/>
        <rFont val="Calibri"/>
        <family val="2"/>
      </rPr>
      <t>13.05.110</t>
    </r>
  </si>
  <si>
    <r>
      <rPr>
        <sz val="8.5"/>
        <rFont val="Calibri"/>
        <family val="2"/>
      </rPr>
      <t>Pré‐laje em painel pré‐fabricado treliçado, H= 12 cm</t>
    </r>
  </si>
  <si>
    <r>
      <rPr>
        <sz val="8.5"/>
        <rFont val="Calibri"/>
        <family val="2"/>
      </rPr>
      <t>13.05.150</t>
    </r>
  </si>
  <si>
    <r>
      <rPr>
        <sz val="8.5"/>
        <rFont val="Calibri"/>
        <family val="2"/>
      </rPr>
      <t>Pré‐laje em painel pré‐fabricado treliçado, H= 16 cm</t>
    </r>
  </si>
  <si>
    <r>
      <rPr>
        <sz val="8.5"/>
        <rFont val="Calibri"/>
        <family val="2"/>
      </rPr>
      <t>ALVENARIA E ELEMENTO DIVISOR</t>
    </r>
  </si>
  <si>
    <r>
      <rPr>
        <sz val="8.5"/>
        <rFont val="Calibri"/>
        <family val="2"/>
      </rPr>
      <t>14.01</t>
    </r>
  </si>
  <si>
    <r>
      <rPr>
        <sz val="8.5"/>
        <rFont val="Calibri"/>
        <family val="2"/>
      </rPr>
      <t>Alvenaria de fundação (embasamento)</t>
    </r>
  </si>
  <si>
    <r>
      <rPr>
        <sz val="8.5"/>
        <rFont val="Calibri"/>
        <family val="2"/>
      </rPr>
      <t>14.01.020</t>
    </r>
  </si>
  <si>
    <r>
      <rPr>
        <sz val="8.5"/>
        <rFont val="Calibri"/>
        <family val="2"/>
      </rPr>
      <t>Alvenaria de embasamento em tijolo maciço comum</t>
    </r>
  </si>
  <si>
    <r>
      <rPr>
        <sz val="8.5"/>
        <rFont val="Calibri"/>
        <family val="2"/>
      </rPr>
      <t>14.01.050</t>
    </r>
  </si>
  <si>
    <r>
      <rPr>
        <sz val="8.5"/>
        <rFont val="Calibri"/>
        <family val="2"/>
      </rPr>
      <t xml:space="preserve">Alvenaria de embasamento em bloco de concreto de 14 x 19 x 39 cm ‐ classe
</t>
    </r>
    <r>
      <rPr>
        <sz val="8.5"/>
        <rFont val="Calibri"/>
        <family val="2"/>
      </rPr>
      <t>A</t>
    </r>
  </si>
  <si>
    <r>
      <rPr>
        <sz val="8.5"/>
        <rFont val="Calibri"/>
        <family val="2"/>
      </rPr>
      <t>14.01.060</t>
    </r>
  </si>
  <si>
    <r>
      <rPr>
        <sz val="8.5"/>
        <rFont val="Calibri"/>
        <family val="2"/>
      </rPr>
      <t xml:space="preserve">Alvenaria de embasamento em bloco de concreto de 19 x 19 x 39 cm ‐ classe
</t>
    </r>
    <r>
      <rPr>
        <sz val="8.5"/>
        <rFont val="Calibri"/>
        <family val="2"/>
      </rPr>
      <t>A</t>
    </r>
  </si>
  <si>
    <r>
      <rPr>
        <sz val="8.5"/>
        <rFont val="Calibri"/>
        <family val="2"/>
      </rPr>
      <t>14.02</t>
    </r>
  </si>
  <si>
    <r>
      <rPr>
        <sz val="8.5"/>
        <rFont val="Calibri"/>
        <family val="2"/>
      </rPr>
      <t>Alvenaria com tijolo maciço comum ou especial</t>
    </r>
  </si>
  <si>
    <r>
      <rPr>
        <sz val="8.5"/>
        <rFont val="Calibri"/>
        <family val="2"/>
      </rPr>
      <t>14.02.020</t>
    </r>
  </si>
  <si>
    <r>
      <rPr>
        <sz val="8.5"/>
        <rFont val="Calibri"/>
        <family val="2"/>
      </rPr>
      <t>Alvenaria de elevação de 1/4 tijolo maciço comum</t>
    </r>
  </si>
  <si>
    <r>
      <rPr>
        <sz val="8.5"/>
        <rFont val="Calibri"/>
        <family val="2"/>
      </rPr>
      <t>14.02.030</t>
    </r>
  </si>
  <si>
    <r>
      <rPr>
        <sz val="8.5"/>
        <rFont val="Calibri"/>
        <family val="2"/>
      </rPr>
      <t>Alvenaria de elevação de 1/2 tijolo maciço comum</t>
    </r>
  </si>
  <si>
    <r>
      <rPr>
        <sz val="8.5"/>
        <rFont val="Calibri"/>
        <family val="2"/>
      </rPr>
      <t>14.02.040</t>
    </r>
  </si>
  <si>
    <r>
      <rPr>
        <sz val="8.5"/>
        <rFont val="Calibri"/>
        <family val="2"/>
      </rPr>
      <t>Alvenaria de elevação de 1 tijolo maciço comum</t>
    </r>
  </si>
  <si>
    <r>
      <rPr>
        <sz val="8.5"/>
        <rFont val="Calibri"/>
        <family val="2"/>
      </rPr>
      <t>14.02.050</t>
    </r>
  </si>
  <si>
    <r>
      <rPr>
        <sz val="8.5"/>
        <rFont val="Calibri"/>
        <family val="2"/>
      </rPr>
      <t>Alvenaria de elevação de 1 1/2 tijolo maciço comum</t>
    </r>
  </si>
  <si>
    <r>
      <rPr>
        <sz val="8.5"/>
        <rFont val="Calibri"/>
        <family val="2"/>
      </rPr>
      <t>14.02.070</t>
    </r>
  </si>
  <si>
    <r>
      <rPr>
        <sz val="8.5"/>
        <rFont val="Calibri"/>
        <family val="2"/>
      </rPr>
      <t>Alvenaria de elevação de 1/2 tijolo maciço aparente</t>
    </r>
  </si>
  <si>
    <r>
      <rPr>
        <sz val="8.5"/>
        <rFont val="Calibri"/>
        <family val="2"/>
      </rPr>
      <t>14.02.080</t>
    </r>
  </si>
  <si>
    <r>
      <rPr>
        <sz val="8.5"/>
        <rFont val="Calibri"/>
        <family val="2"/>
      </rPr>
      <t>Alvenaria de elevação de 1 tijolo maciço aparente</t>
    </r>
  </si>
  <si>
    <r>
      <rPr>
        <sz val="8.5"/>
        <rFont val="Calibri"/>
        <family val="2"/>
      </rPr>
      <t>14.03</t>
    </r>
  </si>
  <si>
    <r>
      <rPr>
        <sz val="8.5"/>
        <rFont val="Calibri"/>
        <family val="2"/>
      </rPr>
      <t>Alvenaria com tijolo laminado aparente</t>
    </r>
  </si>
  <si>
    <r>
      <rPr>
        <sz val="8.5"/>
        <rFont val="Calibri"/>
        <family val="2"/>
      </rPr>
      <t>14.03.020</t>
    </r>
  </si>
  <si>
    <r>
      <rPr>
        <sz val="8.5"/>
        <rFont val="Calibri"/>
        <family val="2"/>
      </rPr>
      <t>Alvenaria de elevação de 1/4 tijolo laminado</t>
    </r>
  </si>
  <si>
    <r>
      <rPr>
        <sz val="8.5"/>
        <rFont val="Calibri"/>
        <family val="2"/>
      </rPr>
      <t>14.03.040</t>
    </r>
  </si>
  <si>
    <r>
      <rPr>
        <sz val="8.5"/>
        <rFont val="Calibri"/>
        <family val="2"/>
      </rPr>
      <t>Alvenaria de elevação de 1/2 tijolo laminado</t>
    </r>
  </si>
  <si>
    <r>
      <rPr>
        <sz val="8.5"/>
        <rFont val="Calibri"/>
        <family val="2"/>
      </rPr>
      <t>14.03.060</t>
    </r>
  </si>
  <si>
    <r>
      <rPr>
        <sz val="8.5"/>
        <rFont val="Calibri"/>
        <family val="2"/>
      </rPr>
      <t>Alvenaria de elevação de 1 tijolo laminado</t>
    </r>
  </si>
  <si>
    <r>
      <rPr>
        <sz val="8.5"/>
        <rFont val="Calibri"/>
        <family val="2"/>
      </rPr>
      <t>14.04</t>
    </r>
  </si>
  <si>
    <r>
      <rPr>
        <sz val="8.5"/>
        <rFont val="Calibri"/>
        <family val="2"/>
      </rPr>
      <t>Alvenaria com bloco cerâmico de vedação</t>
    </r>
  </si>
  <si>
    <r>
      <rPr>
        <sz val="8.5"/>
        <rFont val="Calibri"/>
        <family val="2"/>
      </rPr>
      <t>14.04.200</t>
    </r>
  </si>
  <si>
    <r>
      <rPr>
        <sz val="8.5"/>
        <rFont val="Calibri"/>
        <family val="2"/>
      </rPr>
      <t>Alvenaria de bloco cerâmico de vedação, uso revestido, de 9 cm</t>
    </r>
  </si>
  <si>
    <r>
      <rPr>
        <sz val="8.5"/>
        <rFont val="Calibri"/>
        <family val="2"/>
      </rPr>
      <t>14.04.210</t>
    </r>
  </si>
  <si>
    <r>
      <rPr>
        <sz val="8.5"/>
        <rFont val="Calibri"/>
        <family val="2"/>
      </rPr>
      <t>Alvenaria de bloco cerâmico de vedação, uso revestido, de 14 cm</t>
    </r>
  </si>
  <si>
    <r>
      <rPr>
        <sz val="8.5"/>
        <rFont val="Calibri"/>
        <family val="2"/>
      </rPr>
      <t>14.04.220</t>
    </r>
  </si>
  <si>
    <r>
      <rPr>
        <sz val="8.5"/>
        <rFont val="Calibri"/>
        <family val="2"/>
      </rPr>
      <t>Alvenaria de bloco cerâmico de vedação, uso revestido, de 19 cm</t>
    </r>
  </si>
  <si>
    <r>
      <rPr>
        <sz val="8.5"/>
        <rFont val="Calibri"/>
        <family val="2"/>
      </rPr>
      <t>14.05</t>
    </r>
  </si>
  <si>
    <r>
      <rPr>
        <sz val="8.5"/>
        <rFont val="Calibri"/>
        <family val="2"/>
      </rPr>
      <t>Alvenaria com bloco cerâmico estrutural</t>
    </r>
  </si>
  <si>
    <r>
      <rPr>
        <sz val="8.5"/>
        <rFont val="Calibri"/>
        <family val="2"/>
      </rPr>
      <t>14.05.050</t>
    </r>
  </si>
  <si>
    <r>
      <rPr>
        <sz val="8.5"/>
        <rFont val="Calibri"/>
        <family val="2"/>
      </rPr>
      <t>Alvenaria de bloco cerâmico estrutural, uso revestido, de 14 cm</t>
    </r>
  </si>
  <si>
    <r>
      <rPr>
        <sz val="8.5"/>
        <rFont val="Calibri"/>
        <family val="2"/>
      </rPr>
      <t>14.05.060</t>
    </r>
  </si>
  <si>
    <r>
      <rPr>
        <sz val="8.5"/>
        <rFont val="Calibri"/>
        <family val="2"/>
      </rPr>
      <t>Alvenaria de bloco cerâmico estrutural, uso revestido, de 19 cm</t>
    </r>
  </si>
  <si>
    <r>
      <rPr>
        <sz val="8.5"/>
        <rFont val="Calibri"/>
        <family val="2"/>
      </rPr>
      <t>14.10</t>
    </r>
  </si>
  <si>
    <r>
      <rPr>
        <sz val="8.5"/>
        <rFont val="Calibri"/>
        <family val="2"/>
      </rPr>
      <t>Alvenaria com bloco de concreto de vedação</t>
    </r>
  </si>
  <si>
    <r>
      <rPr>
        <sz val="8.5"/>
        <rFont val="Calibri"/>
        <family val="2"/>
      </rPr>
      <t>14.10.101</t>
    </r>
  </si>
  <si>
    <r>
      <rPr>
        <sz val="8.5"/>
        <rFont val="Calibri"/>
        <family val="2"/>
      </rPr>
      <t>Alvenaria de bloco de concreto de vedação de 9 x 19 x 39 cm ‐ classe C</t>
    </r>
  </si>
  <si>
    <r>
      <rPr>
        <sz val="8.5"/>
        <rFont val="Calibri"/>
        <family val="2"/>
      </rPr>
      <t>14.10.111</t>
    </r>
  </si>
  <si>
    <r>
      <rPr>
        <sz val="8.5"/>
        <rFont val="Calibri"/>
        <family val="2"/>
      </rPr>
      <t>Alvenaria de bloco de concreto de vedação de 14 x 19 x 39 cm ‐ classe C</t>
    </r>
  </si>
  <si>
    <r>
      <rPr>
        <sz val="8.5"/>
        <rFont val="Calibri"/>
        <family val="2"/>
      </rPr>
      <t>14.10.121</t>
    </r>
  </si>
  <si>
    <r>
      <rPr>
        <sz val="8.5"/>
        <rFont val="Calibri"/>
        <family val="2"/>
      </rPr>
      <t>Alvenaria de bloco de concreto de vedação de 19 x 19 x 39 cm ‐ classe C</t>
    </r>
  </si>
  <si>
    <r>
      <rPr>
        <sz val="8.5"/>
        <rFont val="Calibri"/>
        <family val="2"/>
      </rPr>
      <t>14.11</t>
    </r>
  </si>
  <si>
    <r>
      <rPr>
        <sz val="8.5"/>
        <rFont val="Calibri"/>
        <family val="2"/>
      </rPr>
      <t>Alvenaria com bloco de concreto estrutural</t>
    </r>
  </si>
  <si>
    <r>
      <rPr>
        <sz val="8.5"/>
        <rFont val="Calibri"/>
        <family val="2"/>
      </rPr>
      <t>14.11.221</t>
    </r>
  </si>
  <si>
    <r>
      <rPr>
        <sz val="8.5"/>
        <rFont val="Calibri"/>
        <family val="2"/>
      </rPr>
      <t>Alvenaria de bloco de concreto estrutural 14 x 19 x 39 cm ‐ classe B</t>
    </r>
  </si>
  <si>
    <r>
      <rPr>
        <sz val="8.5"/>
        <rFont val="Calibri"/>
        <family val="2"/>
      </rPr>
      <t>14.11.231</t>
    </r>
  </si>
  <si>
    <r>
      <rPr>
        <sz val="8.5"/>
        <rFont val="Calibri"/>
        <family val="2"/>
      </rPr>
      <t>Alvenaria de bloco de concreto estrutural 19 x 19 x 39 cm ‐ classe B</t>
    </r>
  </si>
  <si>
    <r>
      <rPr>
        <sz val="8.5"/>
        <rFont val="Calibri"/>
        <family val="2"/>
      </rPr>
      <t>14.11.261</t>
    </r>
  </si>
  <si>
    <r>
      <rPr>
        <sz val="8.5"/>
        <rFont val="Calibri"/>
        <family val="2"/>
      </rPr>
      <t>Alvenaria de bloco de concreto estrutural 14 x 19 x 39 cm ‐ classe A</t>
    </r>
  </si>
  <si>
    <r>
      <rPr>
        <sz val="8.5"/>
        <rFont val="Calibri"/>
        <family val="2"/>
      </rPr>
      <t>14.11.271</t>
    </r>
  </si>
  <si>
    <r>
      <rPr>
        <sz val="8.5"/>
        <rFont val="Calibri"/>
        <family val="2"/>
      </rPr>
      <t>Alvenaria de bloco de concreto estrutural 19 x 19 x 39 cm ‐ classe A</t>
    </r>
  </si>
  <si>
    <r>
      <rPr>
        <sz val="8.5"/>
        <rFont val="Calibri"/>
        <family val="2"/>
      </rPr>
      <t>14.15</t>
    </r>
  </si>
  <si>
    <r>
      <rPr>
        <sz val="8.5"/>
        <rFont val="Calibri"/>
        <family val="2"/>
      </rPr>
      <t>Alvenaria de concreto celular ou silico calcário</t>
    </r>
  </si>
  <si>
    <r>
      <rPr>
        <sz val="8.5"/>
        <rFont val="Calibri"/>
        <family val="2"/>
      </rPr>
      <t>14.15.060</t>
    </r>
  </si>
  <si>
    <r>
      <rPr>
        <sz val="8.5"/>
        <rFont val="Calibri"/>
        <family val="2"/>
      </rPr>
      <t xml:space="preserve">Alvenaria em bloco de concreto celular autoclavado de 10 cm, uso revestido ‐
</t>
    </r>
    <r>
      <rPr>
        <sz val="8.5"/>
        <rFont val="Calibri"/>
        <family val="2"/>
      </rPr>
      <t>classe C25</t>
    </r>
  </si>
  <si>
    <r>
      <rPr>
        <sz val="8.5"/>
        <rFont val="Calibri"/>
        <family val="2"/>
      </rPr>
      <t>14.15.100</t>
    </r>
  </si>
  <si>
    <r>
      <rPr>
        <sz val="8.5"/>
        <rFont val="Calibri"/>
        <family val="2"/>
      </rPr>
      <t xml:space="preserve">Alvenaria em bloco de concreto celular autoclavado de 12,5 cm, uso revestido
</t>
    </r>
    <r>
      <rPr>
        <sz val="8.5"/>
        <rFont val="Calibri"/>
        <family val="2"/>
      </rPr>
      <t>‐ classe C25</t>
    </r>
  </si>
  <si>
    <r>
      <rPr>
        <sz val="8.5"/>
        <rFont val="Calibri"/>
        <family val="2"/>
      </rPr>
      <t>14.15.120</t>
    </r>
  </si>
  <si>
    <r>
      <rPr>
        <sz val="8.5"/>
        <rFont val="Calibri"/>
        <family val="2"/>
      </rPr>
      <t xml:space="preserve">Alvenaria em bloco de concreto celular autoclavado de 15 cm, uso revestido ‐
</t>
    </r>
    <r>
      <rPr>
        <sz val="8.5"/>
        <rFont val="Calibri"/>
        <family val="2"/>
      </rPr>
      <t>classe C25</t>
    </r>
  </si>
  <si>
    <r>
      <rPr>
        <sz val="8.5"/>
        <rFont val="Calibri"/>
        <family val="2"/>
      </rPr>
      <t>14.15.140</t>
    </r>
  </si>
  <si>
    <r>
      <rPr>
        <sz val="8.5"/>
        <rFont val="Calibri"/>
        <family val="2"/>
      </rPr>
      <t xml:space="preserve">Alvenaria em bloco de concreto celular autoclavado de 20 cm, uso revestido ‐
</t>
    </r>
    <r>
      <rPr>
        <sz val="8.5"/>
        <rFont val="Calibri"/>
        <family val="2"/>
      </rPr>
      <t>classe C25</t>
    </r>
  </si>
  <si>
    <r>
      <rPr>
        <sz val="8.5"/>
        <rFont val="Calibri"/>
        <family val="2"/>
      </rPr>
      <t>14.20</t>
    </r>
  </si>
  <si>
    <r>
      <rPr>
        <sz val="8.5"/>
        <rFont val="Calibri"/>
        <family val="2"/>
      </rPr>
      <t>Pecas moldadas no local (vergas, pilaretes, etc.)</t>
    </r>
  </si>
  <si>
    <r>
      <rPr>
        <sz val="8.5"/>
        <rFont val="Calibri"/>
        <family val="2"/>
      </rPr>
      <t>14.20.010</t>
    </r>
  </si>
  <si>
    <r>
      <rPr>
        <sz val="8.5"/>
        <rFont val="Calibri"/>
        <family val="2"/>
      </rPr>
      <t>Vergas, contravergas e pilaretes de concreto armado</t>
    </r>
  </si>
  <si>
    <r>
      <rPr>
        <sz val="8.5"/>
        <rFont val="Calibri"/>
        <family val="2"/>
      </rPr>
      <t>14.20.020</t>
    </r>
  </si>
  <si>
    <r>
      <rPr>
        <sz val="8.5"/>
        <rFont val="Calibri"/>
        <family val="2"/>
      </rPr>
      <t>Cimalha em concreto com pingadeira</t>
    </r>
  </si>
  <si>
    <r>
      <rPr>
        <sz val="8.5"/>
        <rFont val="Calibri"/>
        <family val="2"/>
      </rPr>
      <t>14.28</t>
    </r>
  </si>
  <si>
    <r>
      <rPr>
        <sz val="8.5"/>
        <rFont val="Calibri"/>
        <family val="2"/>
      </rPr>
      <t>Elementos vazados (concreto, cerâmica e vidros)</t>
    </r>
  </si>
  <si>
    <r>
      <rPr>
        <sz val="8.5"/>
        <rFont val="Calibri"/>
        <family val="2"/>
      </rPr>
      <t>14.28.012</t>
    </r>
  </si>
  <si>
    <r>
      <rPr>
        <sz val="8.5"/>
        <rFont val="Calibri"/>
        <family val="2"/>
      </rPr>
      <t>Elemento vazado em cerâmica, tipo quadriculado de 18 x 18 x 7 cm</t>
    </r>
  </si>
  <si>
    <r>
      <rPr>
        <sz val="8.5"/>
        <rFont val="Calibri"/>
        <family val="2"/>
      </rPr>
      <t>14.28.030</t>
    </r>
  </si>
  <si>
    <r>
      <rPr>
        <sz val="8.5"/>
        <rFont val="Calibri"/>
        <family val="2"/>
      </rPr>
      <t>Elemento vazado em concreto, tipo quadriculado de 39 x 39 x 10 cm</t>
    </r>
  </si>
  <si>
    <r>
      <rPr>
        <sz val="8.5"/>
        <rFont val="Calibri"/>
        <family val="2"/>
      </rPr>
      <t>14.28.096</t>
    </r>
  </si>
  <si>
    <r>
      <rPr>
        <sz val="8.5"/>
        <rFont val="Calibri"/>
        <family val="2"/>
      </rPr>
      <t>Elemento vazado em concreto, tipo veneziana de 39 x 39 x 10 cm</t>
    </r>
  </si>
  <si>
    <r>
      <rPr>
        <sz val="8.5"/>
        <rFont val="Calibri"/>
        <family val="2"/>
      </rPr>
      <t>14.28.100</t>
    </r>
  </si>
  <si>
    <r>
      <rPr>
        <sz val="8.5"/>
        <rFont val="Calibri"/>
        <family val="2"/>
      </rPr>
      <t>Elemento vazado em vidro, tipo veneziana capelinha de 20 x 10 x 10 cm</t>
    </r>
  </si>
  <si>
    <r>
      <rPr>
        <sz val="8.5"/>
        <rFont val="Calibri"/>
        <family val="2"/>
      </rPr>
      <t>14.28.140</t>
    </r>
  </si>
  <si>
    <r>
      <rPr>
        <sz val="8.5"/>
        <rFont val="Calibri"/>
        <family val="2"/>
      </rPr>
      <t>Elemento vazado em vidro, tipo veneziana de 20 x 20 x 6 cm</t>
    </r>
  </si>
  <si>
    <r>
      <rPr>
        <sz val="8.5"/>
        <rFont val="Calibri"/>
        <family val="2"/>
      </rPr>
      <t>14.30</t>
    </r>
  </si>
  <si>
    <r>
      <rPr>
        <sz val="8.5"/>
        <rFont val="Calibri"/>
        <family val="2"/>
      </rPr>
      <t>Divisória e fechamento</t>
    </r>
  </si>
  <si>
    <r>
      <rPr>
        <sz val="8.5"/>
        <rFont val="Calibri"/>
        <family val="2"/>
      </rPr>
      <t>14.30.010</t>
    </r>
  </si>
  <si>
    <r>
      <rPr>
        <sz val="8.5"/>
        <rFont val="Calibri"/>
        <family val="2"/>
      </rPr>
      <t>Divisória em placas de granito com espessura de 3 cm</t>
    </r>
  </si>
  <si>
    <r>
      <rPr>
        <sz val="8.5"/>
        <rFont val="Calibri"/>
        <family val="2"/>
      </rPr>
      <t>14.30.020</t>
    </r>
  </si>
  <si>
    <r>
      <rPr>
        <sz val="8.5"/>
        <rFont val="Calibri"/>
        <family val="2"/>
      </rPr>
      <t>Divisória em placas de granilite com espessura de 3 cm</t>
    </r>
  </si>
  <si>
    <r>
      <rPr>
        <sz val="8.5"/>
        <rFont val="Calibri"/>
        <family val="2"/>
      </rPr>
      <t>14.30.070</t>
    </r>
  </si>
  <si>
    <r>
      <rPr>
        <sz val="8.5"/>
        <rFont val="Calibri"/>
        <family val="2"/>
      </rPr>
      <t xml:space="preserve">Divisória sanitária em painel laminado melamínico estrutural com perfis em
</t>
    </r>
    <r>
      <rPr>
        <sz val="8.5"/>
        <rFont val="Calibri"/>
        <family val="2"/>
      </rPr>
      <t>alumínio, inclusive ferragem completa para vão de porta</t>
    </r>
  </si>
  <si>
    <r>
      <rPr>
        <sz val="8.5"/>
        <rFont val="Calibri"/>
        <family val="2"/>
      </rPr>
      <t>14.30.080</t>
    </r>
  </si>
  <si>
    <r>
      <rPr>
        <sz val="8.5"/>
        <rFont val="Calibri"/>
        <family val="2"/>
      </rPr>
      <t>Divisão para mictório em placas de mármore branco, com espessura de 3 cm</t>
    </r>
  </si>
  <si>
    <r>
      <rPr>
        <sz val="8.5"/>
        <rFont val="Calibri"/>
        <family val="2"/>
      </rPr>
      <t>14.30.110</t>
    </r>
  </si>
  <si>
    <r>
      <rPr>
        <sz val="8.5"/>
        <rFont val="Calibri"/>
        <family val="2"/>
      </rPr>
      <t xml:space="preserve">Divisória cega tipo naval, acabamento em laminado fenólico melamínico, com
</t>
    </r>
    <r>
      <rPr>
        <sz val="8.5"/>
        <rFont val="Calibri"/>
        <family val="2"/>
      </rPr>
      <t>espessura de 3,5 cm</t>
    </r>
  </si>
  <si>
    <r>
      <rPr>
        <sz val="8.5"/>
        <rFont val="Calibri"/>
        <family val="2"/>
      </rPr>
      <t>14.30.160</t>
    </r>
  </si>
  <si>
    <r>
      <rPr>
        <sz val="8.5"/>
        <rFont val="Calibri"/>
        <family val="2"/>
      </rPr>
      <t xml:space="preserve">Divisória em placas de gesso acartonado, resistência ao fogo 60 minutos,
</t>
    </r>
    <r>
      <rPr>
        <sz val="8.5"/>
        <rFont val="Calibri"/>
        <family val="2"/>
      </rPr>
      <t>espessura 120/90mm ‐ 1RF / 1RF LM</t>
    </r>
  </si>
  <si>
    <r>
      <rPr>
        <sz val="8.5"/>
        <rFont val="Calibri"/>
        <family val="2"/>
      </rPr>
      <t>14.30.190</t>
    </r>
  </si>
  <si>
    <r>
      <rPr>
        <sz val="8.5"/>
        <rFont val="Calibri"/>
        <family val="2"/>
      </rPr>
      <t xml:space="preserve">Divisória cega tipo naval com miolo mineral, acabamento em laminado
</t>
    </r>
    <r>
      <rPr>
        <sz val="8.5"/>
        <rFont val="Calibri"/>
        <family val="2"/>
      </rPr>
      <t>melamínico, com espessura de 3,5 cm</t>
    </r>
  </si>
  <si>
    <r>
      <rPr>
        <sz val="8.5"/>
        <rFont val="Calibri"/>
        <family val="2"/>
      </rPr>
      <t>14.30.230</t>
    </r>
  </si>
  <si>
    <r>
      <rPr>
        <sz val="8.5"/>
        <rFont val="Calibri"/>
        <family val="2"/>
      </rPr>
      <t xml:space="preserve">Divisória painel/vidro/vidro tipo naval, acabamento em laminado fenólico
</t>
    </r>
    <r>
      <rPr>
        <sz val="8.5"/>
        <rFont val="Calibri"/>
        <family val="2"/>
      </rPr>
      <t>melamínico, com espessura de 3,5 cm</t>
    </r>
  </si>
  <si>
    <r>
      <rPr>
        <sz val="8.5"/>
        <rFont val="Calibri"/>
        <family val="2"/>
      </rPr>
      <t>14.30.260</t>
    </r>
  </si>
  <si>
    <r>
      <rPr>
        <sz val="8.5"/>
        <rFont val="Calibri"/>
        <family val="2"/>
      </rPr>
      <t xml:space="preserve">Divisória em placas de gesso acartonado, resistência ao fogo 30 minutos,
</t>
    </r>
    <r>
      <rPr>
        <sz val="8.5"/>
        <rFont val="Calibri"/>
        <family val="2"/>
      </rPr>
      <t>espessura 73/48mm ‐ 1ST / 1ST</t>
    </r>
  </si>
  <si>
    <r>
      <rPr>
        <sz val="8.5"/>
        <rFont val="Calibri"/>
        <family val="2"/>
      </rPr>
      <t>14.30.270</t>
    </r>
  </si>
  <si>
    <r>
      <rPr>
        <sz val="8.5"/>
        <rFont val="Calibri"/>
        <family val="2"/>
      </rPr>
      <t xml:space="preserve">Divisória em placas de gesso acartonado, resistência ao fogo 30 minutos,
</t>
    </r>
    <r>
      <rPr>
        <sz val="8.5"/>
        <rFont val="Calibri"/>
        <family val="2"/>
      </rPr>
      <t>espessura 73/48mm ‐ 1ST / 1ST LM</t>
    </r>
  </si>
  <si>
    <r>
      <rPr>
        <sz val="8.5"/>
        <rFont val="Calibri"/>
        <family val="2"/>
      </rPr>
      <t>14.30.300</t>
    </r>
  </si>
  <si>
    <r>
      <rPr>
        <sz val="8.5"/>
        <rFont val="Calibri"/>
        <family val="2"/>
      </rPr>
      <t xml:space="preserve">Divisória em placas de gesso acartonado, resistência ao fogo 30 minutos,
</t>
    </r>
    <r>
      <rPr>
        <sz val="8.5"/>
        <rFont val="Calibri"/>
        <family val="2"/>
      </rPr>
      <t>espessura 100/70mm ‐ 1ST / 1ST LM</t>
    </r>
  </si>
  <si>
    <r>
      <rPr>
        <sz val="8.5"/>
        <rFont val="Calibri"/>
        <family val="2"/>
      </rPr>
      <t>14.30.310</t>
    </r>
  </si>
  <si>
    <r>
      <rPr>
        <sz val="8.5"/>
        <rFont val="Calibri"/>
        <family val="2"/>
      </rPr>
      <t xml:space="preserve">Divisória em placas de gesso acartonado, resistência ao fogo 30 minutos,
</t>
    </r>
    <r>
      <rPr>
        <sz val="8.5"/>
        <rFont val="Calibri"/>
        <family val="2"/>
      </rPr>
      <t>espessura 100/70mm ‐ 1ST / 1ST</t>
    </r>
  </si>
  <si>
    <r>
      <rPr>
        <sz val="8.5"/>
        <rFont val="Calibri"/>
        <family val="2"/>
      </rPr>
      <t>14.30.410</t>
    </r>
  </si>
  <si>
    <r>
      <rPr>
        <sz val="8.5"/>
        <rFont val="Calibri"/>
        <family val="2"/>
      </rPr>
      <t xml:space="preserve">Divisória em placas de gesso acartonado, resistência ao fogo 30 minutos,
</t>
    </r>
    <r>
      <rPr>
        <sz val="8.5"/>
        <rFont val="Calibri"/>
        <family val="2"/>
      </rPr>
      <t>espessura 100/70mm ‐ 1RU / 1RU</t>
    </r>
  </si>
  <si>
    <r>
      <rPr>
        <sz val="8.5"/>
        <rFont val="Calibri"/>
        <family val="2"/>
      </rPr>
      <t>14.30.440</t>
    </r>
  </si>
  <si>
    <r>
      <rPr>
        <sz val="8.5"/>
        <rFont val="Calibri"/>
        <family val="2"/>
      </rPr>
      <t xml:space="preserve">Divisória em placas duplas de gesso acartonado, resistência ao fogo 60
</t>
    </r>
    <r>
      <rPr>
        <sz val="8.5"/>
        <rFont val="Calibri"/>
        <family val="2"/>
      </rPr>
      <t>minutos, espessura 120/70mm ‐ 2ST / 2ST LM</t>
    </r>
  </si>
  <si>
    <r>
      <rPr>
        <sz val="8.5"/>
        <rFont val="Calibri"/>
        <family val="2"/>
      </rPr>
      <t>14.30.841</t>
    </r>
  </si>
  <si>
    <r>
      <rPr>
        <sz val="8.5"/>
        <rFont val="Calibri"/>
        <family val="2"/>
      </rPr>
      <t xml:space="preserve">Divisória cega tipo piso/teto em laminado melamínico de baixa pressão, com
</t>
    </r>
    <r>
      <rPr>
        <sz val="8.5"/>
        <rFont val="Calibri"/>
        <family val="2"/>
      </rPr>
      <t>coluna estrutural em alumínio extrudado</t>
    </r>
  </si>
  <si>
    <r>
      <rPr>
        <sz val="8.5"/>
        <rFont val="Calibri"/>
        <family val="2"/>
      </rPr>
      <t>14.30.842</t>
    </r>
  </si>
  <si>
    <r>
      <rPr>
        <sz val="8.5"/>
        <rFont val="Calibri"/>
        <family val="2"/>
      </rPr>
      <t xml:space="preserve">Divisória tipo piso/teto em vidro temperado simples, com coluna estrutural
</t>
    </r>
    <r>
      <rPr>
        <sz val="8.5"/>
        <rFont val="Calibri"/>
        <family val="2"/>
      </rPr>
      <t>em alumínio extrudado</t>
    </r>
  </si>
  <si>
    <r>
      <rPr>
        <sz val="8.5"/>
        <rFont val="Calibri"/>
        <family val="2"/>
      </rPr>
      <t>14.30.843</t>
    </r>
  </si>
  <si>
    <r>
      <rPr>
        <sz val="8.5"/>
        <rFont val="Calibri"/>
        <family val="2"/>
      </rPr>
      <t xml:space="preserve">Divisória tipo piso/teto em vidro temperado duplo e micro persianas, com
</t>
    </r>
    <r>
      <rPr>
        <sz val="8.5"/>
        <rFont val="Calibri"/>
        <family val="2"/>
      </rPr>
      <t>coluna estrutural em alumínio extrudado</t>
    </r>
  </si>
  <si>
    <r>
      <rPr>
        <sz val="8.5"/>
        <rFont val="Calibri"/>
        <family val="2"/>
      </rPr>
      <t>14.30.860</t>
    </r>
  </si>
  <si>
    <r>
      <rPr>
        <sz val="8.5"/>
        <rFont val="Calibri"/>
        <family val="2"/>
      </rPr>
      <t>Divisória em placas de granilite com espessura de 4 cm</t>
    </r>
  </si>
  <si>
    <r>
      <rPr>
        <sz val="8.5"/>
        <rFont val="Calibri"/>
        <family val="2"/>
      </rPr>
      <t>14.30.870</t>
    </r>
  </si>
  <si>
    <r>
      <rPr>
        <sz val="8.5"/>
        <rFont val="Calibri"/>
        <family val="2"/>
      </rPr>
      <t xml:space="preserve">Divisória em placas duplas de gesso acartonado, resistência ao fogo 120
</t>
    </r>
    <r>
      <rPr>
        <sz val="8.5"/>
        <rFont val="Calibri"/>
        <family val="2"/>
      </rPr>
      <t>minutos, espessura 130/70mm ‐ 2RF / 2RF</t>
    </r>
  </si>
  <si>
    <r>
      <rPr>
        <sz val="8.5"/>
        <rFont val="Calibri"/>
        <family val="2"/>
      </rPr>
      <t>14.30.880</t>
    </r>
  </si>
  <si>
    <r>
      <rPr>
        <sz val="8.5"/>
        <rFont val="Calibri"/>
        <family val="2"/>
      </rPr>
      <t xml:space="preserve">Divisória em placas duplas de gesso acartonado, resistência ao fogo 60
</t>
    </r>
    <r>
      <rPr>
        <sz val="8.5"/>
        <rFont val="Calibri"/>
        <family val="2"/>
      </rPr>
      <t>minutos, espessura 120/70mm ‐ 2ST / 2RU</t>
    </r>
  </si>
  <si>
    <r>
      <rPr>
        <sz val="8.5"/>
        <rFont val="Calibri"/>
        <family val="2"/>
      </rPr>
      <t>14.30.890</t>
    </r>
  </si>
  <si>
    <r>
      <rPr>
        <sz val="8.5"/>
        <rFont val="Calibri"/>
        <family val="2"/>
      </rPr>
      <t xml:space="preserve">Divisória em placas duplas de gesso acartonado, resistência ao fogo 60
</t>
    </r>
    <r>
      <rPr>
        <sz val="8.5"/>
        <rFont val="Calibri"/>
        <family val="2"/>
      </rPr>
      <t>minutos, espessura 120/70mm ‐ 2RU / 2RU</t>
    </r>
  </si>
  <si>
    <r>
      <rPr>
        <sz val="8.5"/>
        <rFont val="Calibri"/>
        <family val="2"/>
      </rPr>
      <t>14.30.900</t>
    </r>
  </si>
  <si>
    <r>
      <rPr>
        <sz val="8.5"/>
        <rFont val="Calibri"/>
        <family val="2"/>
      </rPr>
      <t xml:space="preserve">Divisória em placas duplas de gesso acartonado, resistência ao fogo 60
</t>
    </r>
    <r>
      <rPr>
        <sz val="8.5"/>
        <rFont val="Calibri"/>
        <family val="2"/>
      </rPr>
      <t>minutos, espessura 98/48mm ‐ 2ST / 2ST LM</t>
    </r>
  </si>
  <si>
    <r>
      <rPr>
        <sz val="8.5"/>
        <rFont val="Calibri"/>
        <family val="2"/>
      </rPr>
      <t>14.30.910</t>
    </r>
  </si>
  <si>
    <r>
      <rPr>
        <sz val="8.5"/>
        <rFont val="Calibri"/>
        <family val="2"/>
      </rPr>
      <t xml:space="preserve">Divisória em placas duplas de gesso acartonado, resistência ao fogo 60
</t>
    </r>
    <r>
      <rPr>
        <sz val="8.5"/>
        <rFont val="Calibri"/>
        <family val="2"/>
      </rPr>
      <t>minutos, espessura 98/48mm ‐ 2RU / 2RU LM</t>
    </r>
  </si>
  <si>
    <r>
      <rPr>
        <sz val="8.5"/>
        <rFont val="Calibri"/>
        <family val="2"/>
      </rPr>
      <t>14.30.920</t>
    </r>
  </si>
  <si>
    <r>
      <rPr>
        <sz val="8.5"/>
        <rFont val="Calibri"/>
        <family val="2"/>
      </rPr>
      <t xml:space="preserve">Divisória em placas duplas de gesso acartonado, resistência ao fogo 60
</t>
    </r>
    <r>
      <rPr>
        <sz val="8.5"/>
        <rFont val="Calibri"/>
        <family val="2"/>
      </rPr>
      <t>minutos, espessura 98/48mm ‐ 2ST / 2RU LM</t>
    </r>
  </si>
  <si>
    <r>
      <rPr>
        <sz val="8.5"/>
        <rFont val="Calibri"/>
        <family val="2"/>
      </rPr>
      <t>14.31</t>
    </r>
  </si>
  <si>
    <r>
      <rPr>
        <sz val="8.5"/>
        <rFont val="Calibri"/>
        <family val="2"/>
      </rPr>
      <t>Divisória e fechamento.</t>
    </r>
  </si>
  <si>
    <r>
      <rPr>
        <sz val="8.5"/>
        <rFont val="Calibri"/>
        <family val="2"/>
      </rPr>
      <t>14.31.030</t>
    </r>
  </si>
  <si>
    <r>
      <rPr>
        <sz val="8.5"/>
        <rFont val="Calibri"/>
        <family val="2"/>
      </rPr>
      <t>Fechamento em placa cimentícia com espessura de 12 mm</t>
    </r>
  </si>
  <si>
    <r>
      <rPr>
        <sz val="8.5"/>
        <rFont val="Calibri"/>
        <family val="2"/>
      </rPr>
      <t>14.40</t>
    </r>
  </si>
  <si>
    <r>
      <rPr>
        <sz val="8.5"/>
        <rFont val="Calibri"/>
        <family val="2"/>
      </rPr>
      <t>Reparos, conservações e complementos ‐ GRUPO 14</t>
    </r>
  </si>
  <si>
    <r>
      <rPr>
        <sz val="8.5"/>
        <rFont val="Calibri"/>
        <family val="2"/>
      </rPr>
      <t>14.40.040</t>
    </r>
  </si>
  <si>
    <r>
      <rPr>
        <sz val="8.5"/>
        <rFont val="Calibri"/>
        <family val="2"/>
      </rPr>
      <t>Recolocação de divisórias em chapas com montantes metálicos</t>
    </r>
  </si>
  <si>
    <r>
      <rPr>
        <sz val="8.5"/>
        <rFont val="Calibri"/>
        <family val="2"/>
      </rPr>
      <t>14.40.060</t>
    </r>
  </si>
  <si>
    <r>
      <rPr>
        <sz val="8.5"/>
        <rFont val="Calibri"/>
        <family val="2"/>
      </rPr>
      <t>Tela galvanizada para fixação de alvenaria com dimensão de 6x50cm</t>
    </r>
  </si>
  <si>
    <r>
      <rPr>
        <sz val="8.5"/>
        <rFont val="Calibri"/>
        <family val="2"/>
      </rPr>
      <t>14.40.070</t>
    </r>
  </si>
  <si>
    <r>
      <rPr>
        <sz val="8.5"/>
        <rFont val="Calibri"/>
        <family val="2"/>
      </rPr>
      <t>Tela galvanizada para fixação de alvenaria com dimensão de 7,5x50cm</t>
    </r>
  </si>
  <si>
    <r>
      <rPr>
        <sz val="8.5"/>
        <rFont val="Calibri"/>
        <family val="2"/>
      </rPr>
      <t>14.40.080</t>
    </r>
  </si>
  <si>
    <r>
      <rPr>
        <sz val="8.5"/>
        <rFont val="Calibri"/>
        <family val="2"/>
      </rPr>
      <t>Tela galvanizada para fixação de alvenaria com dimensão de 10,5x50cm</t>
    </r>
  </si>
  <si>
    <r>
      <rPr>
        <sz val="8.5"/>
        <rFont val="Calibri"/>
        <family val="2"/>
      </rPr>
      <t>14.40.090</t>
    </r>
  </si>
  <si>
    <r>
      <rPr>
        <sz val="8.5"/>
        <rFont val="Calibri"/>
        <family val="2"/>
      </rPr>
      <t>Tela galvanizada para fixação de alvenaria com dimensão de 12x50cm</t>
    </r>
  </si>
  <si>
    <r>
      <rPr>
        <sz val="8.5"/>
        <rFont val="Calibri"/>
        <family val="2"/>
      </rPr>
      <t>14.40.100</t>
    </r>
  </si>
  <si>
    <r>
      <rPr>
        <sz val="8.5"/>
        <rFont val="Calibri"/>
        <family val="2"/>
      </rPr>
      <t>Tela galvanizada para fixação de alvenaria com dimensão de 17x50cm</t>
    </r>
  </si>
  <si>
    <r>
      <rPr>
        <sz val="8.5"/>
        <rFont val="Calibri"/>
        <family val="2"/>
      </rPr>
      <t>ESTRUTURA EM MADEIRA, FERRO, ALUMINIO E CONCRETO</t>
    </r>
  </si>
  <si>
    <r>
      <rPr>
        <sz val="8.5"/>
        <rFont val="Calibri"/>
        <family val="2"/>
      </rPr>
      <t>15.01</t>
    </r>
  </si>
  <si>
    <r>
      <rPr>
        <sz val="8.5"/>
        <rFont val="Calibri"/>
        <family val="2"/>
      </rPr>
      <t>Estrutura em madeira para cobertura</t>
    </r>
  </si>
  <si>
    <r>
      <rPr>
        <sz val="8.5"/>
        <rFont val="Calibri"/>
        <family val="2"/>
      </rPr>
      <t>15.01.010</t>
    </r>
  </si>
  <si>
    <r>
      <rPr>
        <sz val="8.5"/>
        <rFont val="Calibri"/>
        <family val="2"/>
      </rPr>
      <t>Estrutura de madeira tesourada para telha de barro ‐ vãos até 7,00 m</t>
    </r>
  </si>
  <si>
    <r>
      <rPr>
        <sz val="8.5"/>
        <rFont val="Calibri"/>
        <family val="2"/>
      </rPr>
      <t>15.01.020</t>
    </r>
  </si>
  <si>
    <r>
      <rPr>
        <sz val="8.5"/>
        <rFont val="Calibri"/>
        <family val="2"/>
      </rPr>
      <t>Estrutura de madeira tesourada para telha de barro ‐ vãos de 7,01 a 10,00 m</t>
    </r>
  </si>
  <si>
    <r>
      <rPr>
        <sz val="8.5"/>
        <rFont val="Calibri"/>
        <family val="2"/>
      </rPr>
      <t>15.01.030</t>
    </r>
  </si>
  <si>
    <r>
      <rPr>
        <sz val="8.5"/>
        <rFont val="Calibri"/>
        <family val="2"/>
      </rPr>
      <t>Estrutura de madeira tesourada para telha de barro ‐ vãos de 10,01 a 13,00 m</t>
    </r>
  </si>
  <si>
    <r>
      <rPr>
        <sz val="8.5"/>
        <rFont val="Calibri"/>
        <family val="2"/>
      </rPr>
      <t>15.01.040</t>
    </r>
  </si>
  <si>
    <r>
      <rPr>
        <sz val="8.5"/>
        <rFont val="Calibri"/>
        <family val="2"/>
      </rPr>
      <t>Estrutura de madeira tesourada para telha de barro ‐ vãos de 13,01 a 18,00 m</t>
    </r>
  </si>
  <si>
    <r>
      <rPr>
        <sz val="8.5"/>
        <rFont val="Calibri"/>
        <family val="2"/>
      </rPr>
      <t>15.01.110</t>
    </r>
  </si>
  <si>
    <r>
      <rPr>
        <sz val="8.5"/>
        <rFont val="Calibri"/>
        <family val="2"/>
      </rPr>
      <t>Estrutura de madeira tesourada para telha perfil ondulado ‐ vãos até 7,00 m</t>
    </r>
  </si>
  <si>
    <r>
      <rPr>
        <sz val="8.5"/>
        <rFont val="Calibri"/>
        <family val="2"/>
      </rPr>
      <t>15.01.120</t>
    </r>
  </si>
  <si>
    <r>
      <rPr>
        <sz val="8.5"/>
        <rFont val="Calibri"/>
        <family val="2"/>
      </rPr>
      <t xml:space="preserve">Estrutura de madeira tesourada para telha perfil ondulado ‐ vãos 7,01 a 10,00
</t>
    </r>
    <r>
      <rPr>
        <sz val="8.5"/>
        <rFont val="Calibri"/>
        <family val="2"/>
      </rPr>
      <t>m</t>
    </r>
  </si>
  <si>
    <r>
      <rPr>
        <sz val="8.5"/>
        <rFont val="Calibri"/>
        <family val="2"/>
      </rPr>
      <t>15.01.130</t>
    </r>
  </si>
  <si>
    <r>
      <rPr>
        <sz val="8.5"/>
        <rFont val="Calibri"/>
        <family val="2"/>
      </rPr>
      <t xml:space="preserve">Estrutura de madeira tesourada para telha perfil ondulado ‐ vãos 10,01 a
</t>
    </r>
    <r>
      <rPr>
        <sz val="8.5"/>
        <rFont val="Calibri"/>
        <family val="2"/>
      </rPr>
      <t>13,00 m</t>
    </r>
  </si>
  <si>
    <r>
      <rPr>
        <sz val="8.5"/>
        <rFont val="Calibri"/>
        <family val="2"/>
      </rPr>
      <t>15.01.140</t>
    </r>
  </si>
  <si>
    <r>
      <rPr>
        <sz val="8.5"/>
        <rFont val="Calibri"/>
        <family val="2"/>
      </rPr>
      <t xml:space="preserve">Estrutura de madeira tesourada para telha perfil ondulado ‐ vãos 13,01 a
</t>
    </r>
    <r>
      <rPr>
        <sz val="8.5"/>
        <rFont val="Calibri"/>
        <family val="2"/>
      </rPr>
      <t>18,00 m</t>
    </r>
  </si>
  <si>
    <r>
      <rPr>
        <sz val="8.5"/>
        <rFont val="Calibri"/>
        <family val="2"/>
      </rPr>
      <t>15.01.210</t>
    </r>
  </si>
  <si>
    <r>
      <rPr>
        <sz val="8.5"/>
        <rFont val="Calibri"/>
        <family val="2"/>
      </rPr>
      <t>Estrutura pontaletada para telhas de barro</t>
    </r>
  </si>
  <si>
    <r>
      <rPr>
        <sz val="8.5"/>
        <rFont val="Calibri"/>
        <family val="2"/>
      </rPr>
      <t>15.01.220</t>
    </r>
  </si>
  <si>
    <r>
      <rPr>
        <sz val="8.5"/>
        <rFont val="Calibri"/>
        <family val="2"/>
      </rPr>
      <t>Estrutura pontaletada para telhas onduladas</t>
    </r>
  </si>
  <si>
    <r>
      <rPr>
        <sz val="8.5"/>
        <rFont val="Calibri"/>
        <family val="2"/>
      </rPr>
      <t>15.01.310</t>
    </r>
  </si>
  <si>
    <r>
      <rPr>
        <sz val="8.5"/>
        <rFont val="Calibri"/>
        <family val="2"/>
      </rPr>
      <t>Estrutura em terças para telhas de barro</t>
    </r>
  </si>
  <si>
    <r>
      <rPr>
        <sz val="8.5"/>
        <rFont val="Calibri"/>
        <family val="2"/>
      </rPr>
      <t>15.01.320</t>
    </r>
  </si>
  <si>
    <r>
      <rPr>
        <sz val="8.5"/>
        <rFont val="Calibri"/>
        <family val="2"/>
      </rPr>
      <t>Estrutura em terças para telhas perfil e material qualquer, exceto barro</t>
    </r>
  </si>
  <si>
    <r>
      <rPr>
        <sz val="8.5"/>
        <rFont val="Calibri"/>
        <family val="2"/>
      </rPr>
      <t>15.01.330</t>
    </r>
  </si>
  <si>
    <r>
      <rPr>
        <sz val="8.5"/>
        <rFont val="Calibri"/>
        <family val="2"/>
      </rPr>
      <t>Estrutura em terças para telhas perfil trapezoidal</t>
    </r>
  </si>
  <si>
    <r>
      <rPr>
        <sz val="8.5"/>
        <rFont val="Calibri"/>
        <family val="2"/>
      </rPr>
      <t>15.03</t>
    </r>
  </si>
  <si>
    <r>
      <rPr>
        <sz val="8.5"/>
        <rFont val="Calibri"/>
        <family val="2"/>
      </rPr>
      <t>Estrutura em aço</t>
    </r>
  </si>
  <si>
    <r>
      <rPr>
        <sz val="8.5"/>
        <rFont val="Calibri"/>
        <family val="2"/>
      </rPr>
      <t>15.03.030</t>
    </r>
  </si>
  <si>
    <r>
      <rPr>
        <sz val="8.5"/>
        <rFont val="Calibri"/>
        <family val="2"/>
      </rPr>
      <t>Fornecimento e montagem de estrutura em aço ASTM‐A36, sem pintura</t>
    </r>
  </si>
  <si>
    <r>
      <rPr>
        <sz val="8.5"/>
        <rFont val="Calibri"/>
        <family val="2"/>
      </rPr>
      <t>15.03.090</t>
    </r>
  </si>
  <si>
    <r>
      <rPr>
        <sz val="8.5"/>
        <rFont val="Calibri"/>
        <family val="2"/>
      </rPr>
      <t>Montagem de estrutura metálica em aço, sem pintura</t>
    </r>
  </si>
  <si>
    <r>
      <rPr>
        <sz val="8.5"/>
        <rFont val="Calibri"/>
        <family val="2"/>
      </rPr>
      <t>15.03.110</t>
    </r>
  </si>
  <si>
    <r>
      <rPr>
        <sz val="8.5"/>
        <rFont val="Calibri"/>
        <family val="2"/>
      </rPr>
      <t>Fornecimento e montagem de estrutura em aço patinável, sem pintura</t>
    </r>
  </si>
  <si>
    <r>
      <rPr>
        <sz val="8.5"/>
        <rFont val="Calibri"/>
        <family val="2"/>
      </rPr>
      <t>15.03.131</t>
    </r>
  </si>
  <si>
    <r>
      <rPr>
        <sz val="8.5"/>
        <rFont val="Calibri"/>
        <family val="2"/>
      </rPr>
      <t xml:space="preserve">Fornecimento e montagem de estrutura em aço ASTM‐A572 Grau 50, sem
</t>
    </r>
    <r>
      <rPr>
        <sz val="8.5"/>
        <rFont val="Calibri"/>
        <family val="2"/>
      </rPr>
      <t>pintura</t>
    </r>
  </si>
  <si>
    <r>
      <rPr>
        <sz val="8.5"/>
        <rFont val="Calibri"/>
        <family val="2"/>
      </rPr>
      <t>15.03.140</t>
    </r>
  </si>
  <si>
    <r>
      <rPr>
        <sz val="8.5"/>
        <rFont val="Calibri"/>
        <family val="2"/>
      </rPr>
      <t xml:space="preserve">Fornecimento e montagem de estrutura tubular em aço ASTM‐A572 Grau 50,
</t>
    </r>
    <r>
      <rPr>
        <sz val="8.5"/>
        <rFont val="Calibri"/>
        <family val="2"/>
      </rPr>
      <t>sem pintura</t>
    </r>
  </si>
  <si>
    <r>
      <rPr>
        <sz val="8.5"/>
        <rFont val="Calibri"/>
        <family val="2"/>
      </rPr>
      <t>15.03.150</t>
    </r>
  </si>
  <si>
    <r>
      <rPr>
        <sz val="8.5"/>
        <rFont val="Calibri"/>
        <family val="2"/>
      </rPr>
      <t xml:space="preserve">Fornecimento e montagem de estrutura metálica em perfil metalon, sem
</t>
    </r>
    <r>
      <rPr>
        <sz val="8.5"/>
        <rFont val="Calibri"/>
        <family val="2"/>
      </rPr>
      <t>pintura</t>
    </r>
  </si>
  <si>
    <r>
      <rPr>
        <sz val="8.5"/>
        <rFont val="Calibri"/>
        <family val="2"/>
      </rPr>
      <t>15.05</t>
    </r>
  </si>
  <si>
    <r>
      <rPr>
        <sz val="8.5"/>
        <rFont val="Calibri"/>
        <family val="2"/>
      </rPr>
      <t>Estrutura pre‐fabricada de concreto</t>
    </r>
  </si>
  <si>
    <r>
      <rPr>
        <sz val="8.5"/>
        <rFont val="Calibri"/>
        <family val="2"/>
      </rPr>
      <t>15.05.290</t>
    </r>
  </si>
  <si>
    <r>
      <rPr>
        <sz val="8.5"/>
        <rFont val="Calibri"/>
        <family val="2"/>
      </rPr>
      <t>Placas, vigas e pilares em concreto armado pré‐moldado ‐ fck= 40 MPa</t>
    </r>
  </si>
  <si>
    <r>
      <rPr>
        <sz val="8.5"/>
        <rFont val="Calibri"/>
        <family val="2"/>
      </rPr>
      <t>15.05.300</t>
    </r>
  </si>
  <si>
    <r>
      <rPr>
        <sz val="8.5"/>
        <rFont val="Calibri"/>
        <family val="2"/>
      </rPr>
      <t>Mobiliário em concreto armado pré‐moldado ‐ fck= 40 MPa</t>
    </r>
  </si>
  <si>
    <r>
      <rPr>
        <sz val="8.5"/>
        <rFont val="Calibri"/>
        <family val="2"/>
      </rPr>
      <t>15.05.520</t>
    </r>
  </si>
  <si>
    <r>
      <rPr>
        <sz val="8.5"/>
        <rFont val="Calibri"/>
        <family val="2"/>
      </rPr>
      <t>Placas, vigas e pilares em concreto armado pré‐moldado ‐ fck= 35 MPa</t>
    </r>
  </si>
  <si>
    <r>
      <rPr>
        <sz val="8.5"/>
        <rFont val="Calibri"/>
        <family val="2"/>
      </rPr>
      <t>15.05.530</t>
    </r>
  </si>
  <si>
    <r>
      <rPr>
        <sz val="8.5"/>
        <rFont val="Calibri"/>
        <family val="2"/>
      </rPr>
      <t>Placas, vigas e pilares em concreto armado pré‐moldado ‐ fck= 25 MPa</t>
    </r>
  </si>
  <si>
    <r>
      <rPr>
        <sz val="8.5"/>
        <rFont val="Calibri"/>
        <family val="2"/>
      </rPr>
      <t>15.05.540</t>
    </r>
  </si>
  <si>
    <r>
      <rPr>
        <sz val="8.5"/>
        <rFont val="Calibri"/>
        <family val="2"/>
      </rPr>
      <t>Mobiliário em concreto armado pré‐moldado ‐ fck= 25 MPa</t>
    </r>
  </si>
  <si>
    <r>
      <rPr>
        <sz val="8.5"/>
        <rFont val="Calibri"/>
        <family val="2"/>
      </rPr>
      <t>15.20</t>
    </r>
  </si>
  <si>
    <r>
      <rPr>
        <sz val="8.5"/>
        <rFont val="Calibri"/>
        <family val="2"/>
      </rPr>
      <t>Reparos, conservações e complementos ‐ GRUPO 15</t>
    </r>
  </si>
  <si>
    <r>
      <rPr>
        <sz val="8.5"/>
        <rFont val="Calibri"/>
        <family val="2"/>
      </rPr>
      <t>15.20.020</t>
    </r>
  </si>
  <si>
    <r>
      <rPr>
        <sz val="8.5"/>
        <rFont val="Calibri"/>
        <family val="2"/>
      </rPr>
      <t>Fornecimento de peças diversas para estrutura em madeira</t>
    </r>
  </si>
  <si>
    <r>
      <rPr>
        <sz val="8.5"/>
        <rFont val="Calibri"/>
        <family val="2"/>
      </rPr>
      <t>15.20.040</t>
    </r>
  </si>
  <si>
    <r>
      <rPr>
        <sz val="8.5"/>
        <rFont val="Calibri"/>
        <family val="2"/>
      </rPr>
      <t>Recolocação de peças lineares em madeira com seção até 60 cm²</t>
    </r>
  </si>
  <si>
    <r>
      <rPr>
        <sz val="8.5"/>
        <rFont val="Calibri"/>
        <family val="2"/>
      </rPr>
      <t>15.20.060</t>
    </r>
  </si>
  <si>
    <r>
      <rPr>
        <sz val="8.5"/>
        <rFont val="Calibri"/>
        <family val="2"/>
      </rPr>
      <t>Recolocação de peças lineares em madeira com seção superior a 60 cm²</t>
    </r>
  </si>
  <si>
    <r>
      <rPr>
        <sz val="8.5"/>
        <rFont val="Calibri"/>
        <family val="2"/>
      </rPr>
      <t>TELHAMENTO</t>
    </r>
  </si>
  <si>
    <r>
      <rPr>
        <sz val="8.5"/>
        <rFont val="Calibri"/>
        <family val="2"/>
      </rPr>
      <t>16.02</t>
    </r>
  </si>
  <si>
    <r>
      <rPr>
        <sz val="8.5"/>
        <rFont val="Calibri"/>
        <family val="2"/>
      </rPr>
      <t>Telhamento em barro</t>
    </r>
  </si>
  <si>
    <r>
      <rPr>
        <sz val="8.5"/>
        <rFont val="Calibri"/>
        <family val="2"/>
      </rPr>
      <t>16.02.010</t>
    </r>
  </si>
  <si>
    <r>
      <rPr>
        <sz val="8.5"/>
        <rFont val="Calibri"/>
        <family val="2"/>
      </rPr>
      <t>Telha de barro tipo italiana</t>
    </r>
  </si>
  <si>
    <r>
      <rPr>
        <sz val="8.5"/>
        <rFont val="Calibri"/>
        <family val="2"/>
      </rPr>
      <t>16.02.020</t>
    </r>
  </si>
  <si>
    <r>
      <rPr>
        <sz val="8.5"/>
        <rFont val="Calibri"/>
        <family val="2"/>
      </rPr>
      <t>Telha de barro tipo francesa</t>
    </r>
  </si>
  <si>
    <r>
      <rPr>
        <sz val="8.5"/>
        <rFont val="Calibri"/>
        <family val="2"/>
      </rPr>
      <t>16.02.030</t>
    </r>
  </si>
  <si>
    <r>
      <rPr>
        <sz val="8.5"/>
        <rFont val="Calibri"/>
        <family val="2"/>
      </rPr>
      <t>Telha de barro tipo romana</t>
    </r>
  </si>
  <si>
    <r>
      <rPr>
        <sz val="8.5"/>
        <rFont val="Calibri"/>
        <family val="2"/>
      </rPr>
      <t>16.02.045</t>
    </r>
  </si>
  <si>
    <r>
      <rPr>
        <sz val="8.5"/>
        <rFont val="Calibri"/>
        <family val="2"/>
      </rPr>
      <t>Telha de barro colonial/paulista</t>
    </r>
  </si>
  <si>
    <r>
      <rPr>
        <sz val="8.5"/>
        <rFont val="Calibri"/>
        <family val="2"/>
      </rPr>
      <t>16.02.060</t>
    </r>
  </si>
  <si>
    <r>
      <rPr>
        <sz val="8.5"/>
        <rFont val="Calibri"/>
        <family val="2"/>
      </rPr>
      <t>Telha de barro tipo plan</t>
    </r>
  </si>
  <si>
    <r>
      <rPr>
        <sz val="8.5"/>
        <rFont val="Calibri"/>
        <family val="2"/>
      </rPr>
      <t>16.02.120</t>
    </r>
  </si>
  <si>
    <r>
      <rPr>
        <sz val="8.5"/>
        <rFont val="Calibri"/>
        <family val="2"/>
      </rPr>
      <t>Emboçamento de beiral em telhas de barro</t>
    </r>
  </si>
  <si>
    <r>
      <rPr>
        <sz val="8.5"/>
        <rFont val="Calibri"/>
        <family val="2"/>
      </rPr>
      <t>16.02.230</t>
    </r>
  </si>
  <si>
    <r>
      <rPr>
        <sz val="8.5"/>
        <rFont val="Calibri"/>
        <family val="2"/>
      </rPr>
      <t xml:space="preserve">Cumeeira de barro emboçado tipos: plan, romana, italiana, francesa e
</t>
    </r>
    <r>
      <rPr>
        <sz val="8.5"/>
        <rFont val="Calibri"/>
        <family val="2"/>
      </rPr>
      <t>paulistinha</t>
    </r>
  </si>
  <si>
    <r>
      <rPr>
        <sz val="8.5"/>
        <rFont val="Calibri"/>
        <family val="2"/>
      </rPr>
      <t>16.02.270</t>
    </r>
  </si>
  <si>
    <r>
      <rPr>
        <sz val="8.5"/>
        <rFont val="Calibri"/>
        <family val="2"/>
      </rPr>
      <t>Espigão de barro emboçado</t>
    </r>
  </si>
  <si>
    <r>
      <rPr>
        <sz val="8.5"/>
        <rFont val="Calibri"/>
        <family val="2"/>
      </rPr>
      <t>16.03</t>
    </r>
  </si>
  <si>
    <r>
      <rPr>
        <sz val="8.5"/>
        <rFont val="Calibri"/>
        <family val="2"/>
      </rPr>
      <t>Telhamento em cimento reforçado com fio sintético (CRFS)</t>
    </r>
  </si>
  <si>
    <r>
      <rPr>
        <sz val="8.5"/>
        <rFont val="Calibri"/>
        <family val="2"/>
      </rPr>
      <t>16.03.010</t>
    </r>
  </si>
  <si>
    <r>
      <rPr>
        <sz val="8.5"/>
        <rFont val="Calibri"/>
        <family val="2"/>
      </rPr>
      <t xml:space="preserve">Telhamento em cimento reforçado com fio sintético CRFS ‐ perfil ondulado de
</t>
    </r>
    <r>
      <rPr>
        <sz val="8.5"/>
        <rFont val="Calibri"/>
        <family val="2"/>
      </rPr>
      <t>6 mm</t>
    </r>
  </si>
  <si>
    <r>
      <rPr>
        <sz val="8.5"/>
        <rFont val="Calibri"/>
        <family val="2"/>
      </rPr>
      <t>16.03.020</t>
    </r>
  </si>
  <si>
    <r>
      <rPr>
        <sz val="8.5"/>
        <rFont val="Calibri"/>
        <family val="2"/>
      </rPr>
      <t xml:space="preserve">Telhamento em cimento reforçado com fio sintético CRFS ‐ perfil ondulado de
</t>
    </r>
    <r>
      <rPr>
        <sz val="8.5"/>
        <rFont val="Calibri"/>
        <family val="2"/>
      </rPr>
      <t>8 mm</t>
    </r>
  </si>
  <si>
    <r>
      <rPr>
        <sz val="8.5"/>
        <rFont val="Calibri"/>
        <family val="2"/>
      </rPr>
      <t>16.03.030</t>
    </r>
  </si>
  <si>
    <r>
      <rPr>
        <sz val="8.5"/>
        <rFont val="Calibri"/>
        <family val="2"/>
      </rPr>
      <t xml:space="preserve">Telhamento em cimento reforçado com fio sintético CRFS ‐ perfil trapezoidal
</t>
    </r>
    <r>
      <rPr>
        <sz val="8.5"/>
        <rFont val="Calibri"/>
        <family val="2"/>
      </rPr>
      <t>de 44 cm</t>
    </r>
  </si>
  <si>
    <r>
      <rPr>
        <sz val="8.5"/>
        <rFont val="Calibri"/>
        <family val="2"/>
      </rPr>
      <t>16.03.040</t>
    </r>
  </si>
  <si>
    <r>
      <rPr>
        <sz val="8.5"/>
        <rFont val="Calibri"/>
        <family val="2"/>
      </rPr>
      <t>Telhamento em cimento reforçado com fio sintético CRFS ‐ perfil modulado</t>
    </r>
  </si>
  <si>
    <r>
      <rPr>
        <sz val="8.5"/>
        <rFont val="Calibri"/>
        <family val="2"/>
      </rPr>
      <t>16.03.300</t>
    </r>
  </si>
  <si>
    <r>
      <rPr>
        <sz val="8.5"/>
        <rFont val="Calibri"/>
        <family val="2"/>
      </rPr>
      <t xml:space="preserve">Cumeeira normal em cimento reforçado com fio sintético CRFS ‐ perfil
</t>
    </r>
    <r>
      <rPr>
        <sz val="8.5"/>
        <rFont val="Calibri"/>
        <family val="2"/>
      </rPr>
      <t>ondulado</t>
    </r>
  </si>
  <si>
    <r>
      <rPr>
        <sz val="8.5"/>
        <rFont val="Calibri"/>
        <family val="2"/>
      </rPr>
      <t>16.03.310</t>
    </r>
  </si>
  <si>
    <r>
      <rPr>
        <sz val="8.5"/>
        <rFont val="Calibri"/>
        <family val="2"/>
      </rPr>
      <t xml:space="preserve">Cumeeira universal em cimento reforçado com fio sintético CRFS ‐ perfil
</t>
    </r>
    <r>
      <rPr>
        <sz val="8.5"/>
        <rFont val="Calibri"/>
        <family val="2"/>
      </rPr>
      <t>ondulado</t>
    </r>
  </si>
  <si>
    <r>
      <rPr>
        <sz val="8.5"/>
        <rFont val="Calibri"/>
        <family val="2"/>
      </rPr>
      <t>16.03.320</t>
    </r>
  </si>
  <si>
    <r>
      <rPr>
        <sz val="8.5"/>
        <rFont val="Calibri"/>
        <family val="2"/>
      </rPr>
      <t xml:space="preserve">Cumeeira normal em cimento reforçado com fio sintético CRFS ‐ perfil
</t>
    </r>
    <r>
      <rPr>
        <sz val="8.5"/>
        <rFont val="Calibri"/>
        <family val="2"/>
      </rPr>
      <t>trapezoidal 44 cm</t>
    </r>
  </si>
  <si>
    <r>
      <rPr>
        <sz val="8.5"/>
        <rFont val="Calibri"/>
        <family val="2"/>
      </rPr>
      <t>16.03.330</t>
    </r>
  </si>
  <si>
    <r>
      <rPr>
        <sz val="8.5"/>
        <rFont val="Calibri"/>
        <family val="2"/>
      </rPr>
      <t xml:space="preserve">Cumeeira normal em cimento reforçado com fio sintético CRFS ‐ perfil
</t>
    </r>
    <r>
      <rPr>
        <sz val="8.5"/>
        <rFont val="Calibri"/>
        <family val="2"/>
      </rPr>
      <t>modulado</t>
    </r>
  </si>
  <si>
    <r>
      <rPr>
        <sz val="8.5"/>
        <rFont val="Calibri"/>
        <family val="2"/>
      </rPr>
      <t>16.03.360</t>
    </r>
  </si>
  <si>
    <r>
      <rPr>
        <sz val="8.5"/>
        <rFont val="Calibri"/>
        <family val="2"/>
      </rPr>
      <t>Espigão em cimento reforçado com fio sintético CRFS ‐ perfil ondulado</t>
    </r>
  </si>
  <si>
    <r>
      <rPr>
        <sz val="8.5"/>
        <rFont val="Calibri"/>
        <family val="2"/>
      </rPr>
      <t>16.03.370</t>
    </r>
  </si>
  <si>
    <r>
      <rPr>
        <sz val="8.5"/>
        <rFont val="Calibri"/>
        <family val="2"/>
      </rPr>
      <t>Espigão em cimento reforçado com fio sintético CRFS ‐ perfil modulado</t>
    </r>
  </si>
  <si>
    <r>
      <rPr>
        <sz val="8.5"/>
        <rFont val="Calibri"/>
        <family val="2"/>
      </rPr>
      <t>16.03.400</t>
    </r>
  </si>
  <si>
    <r>
      <rPr>
        <sz val="8.5"/>
        <rFont val="Calibri"/>
        <family val="2"/>
      </rPr>
      <t>Rufo em cimento reforçado com fio sintético CRFS ‐ perfil ondulado</t>
    </r>
  </si>
  <si>
    <r>
      <rPr>
        <sz val="8.5"/>
        <rFont val="Calibri"/>
        <family val="2"/>
      </rPr>
      <t>16.10</t>
    </r>
  </si>
  <si>
    <r>
      <rPr>
        <sz val="8.5"/>
        <rFont val="Calibri"/>
        <family val="2"/>
      </rPr>
      <t>Telhamento em madeira ou fibra vegetal</t>
    </r>
  </si>
  <si>
    <r>
      <rPr>
        <sz val="8.5"/>
        <rFont val="Calibri"/>
        <family val="2"/>
      </rPr>
      <t>16.10.020</t>
    </r>
  </si>
  <si>
    <r>
      <rPr>
        <sz val="8.5"/>
        <rFont val="Calibri"/>
        <family val="2"/>
      </rPr>
      <t>Telha em fibra vegetal, perfil ondulado, com espessura de 3 mm</t>
    </r>
  </si>
  <si>
    <r>
      <rPr>
        <sz val="8.5"/>
        <rFont val="Calibri"/>
        <family val="2"/>
      </rPr>
      <t>16.10.100</t>
    </r>
  </si>
  <si>
    <r>
      <rPr>
        <sz val="8.5"/>
        <rFont val="Calibri"/>
        <family val="2"/>
      </rPr>
      <t>Cumeeira em fibra vegetal, lisa, com espessura de 3 mm</t>
    </r>
  </si>
  <si>
    <r>
      <rPr>
        <sz val="8.5"/>
        <rFont val="Calibri"/>
        <family val="2"/>
      </rPr>
      <t>16.12</t>
    </r>
  </si>
  <si>
    <r>
      <rPr>
        <sz val="8.5"/>
        <rFont val="Calibri"/>
        <family val="2"/>
      </rPr>
      <t>Telhamento metálico comum</t>
    </r>
  </si>
  <si>
    <r>
      <rPr>
        <sz val="8.5"/>
        <rFont val="Calibri"/>
        <family val="2"/>
      </rPr>
      <t>16.12.020</t>
    </r>
  </si>
  <si>
    <r>
      <rPr>
        <sz val="8.5"/>
        <rFont val="Calibri"/>
        <family val="2"/>
      </rPr>
      <t xml:space="preserve">Telhamento em chapa de aço pré‐pintada com epóxi e poliéster, perfil
</t>
    </r>
    <r>
      <rPr>
        <sz val="8.5"/>
        <rFont val="Calibri"/>
        <family val="2"/>
      </rPr>
      <t>ondulado, com espessura de 0,50 mm</t>
    </r>
  </si>
  <si>
    <r>
      <rPr>
        <sz val="8.5"/>
        <rFont val="Calibri"/>
        <family val="2"/>
      </rPr>
      <t>16.12.040</t>
    </r>
  </si>
  <si>
    <r>
      <rPr>
        <sz val="8.5"/>
        <rFont val="Calibri"/>
        <family val="2"/>
      </rPr>
      <t xml:space="preserve">Telhamento em chapa de aço pré‐pintada com epóxi e poliéster, perfil
</t>
    </r>
    <r>
      <rPr>
        <sz val="8.5"/>
        <rFont val="Calibri"/>
        <family val="2"/>
      </rPr>
      <t>ondulado calandrado, com espessura de 0,80 mm</t>
    </r>
  </si>
  <si>
    <r>
      <rPr>
        <sz val="8.5"/>
        <rFont val="Calibri"/>
        <family val="2"/>
      </rPr>
      <t>16.12.050</t>
    </r>
  </si>
  <si>
    <r>
      <rPr>
        <sz val="8.5"/>
        <rFont val="Calibri"/>
        <family val="2"/>
      </rPr>
      <t xml:space="preserve">Telhamento em chapa de aço pré‐pintada com epóxi e poliéster, perfil
</t>
    </r>
    <r>
      <rPr>
        <sz val="8.5"/>
        <rFont val="Calibri"/>
        <family val="2"/>
      </rPr>
      <t>trapezoidal, com espessura de 0,80 mm e altura de 100 mm</t>
    </r>
  </si>
  <si>
    <r>
      <rPr>
        <sz val="8.5"/>
        <rFont val="Calibri"/>
        <family val="2"/>
      </rPr>
      <t>16.12.060</t>
    </r>
  </si>
  <si>
    <r>
      <rPr>
        <sz val="8.5"/>
        <rFont val="Calibri"/>
        <family val="2"/>
      </rPr>
      <t xml:space="preserve">Telhamento em chapa de aço pré‐pintada com epóxi e poliéster, perfil
</t>
    </r>
    <r>
      <rPr>
        <sz val="8.5"/>
        <rFont val="Calibri"/>
        <family val="2"/>
      </rPr>
      <t>trapezoidal, com espessura de 0,50 mm e altura de 40 mm</t>
    </r>
  </si>
  <si>
    <r>
      <rPr>
        <sz val="8.5"/>
        <rFont val="Calibri"/>
        <family val="2"/>
      </rPr>
      <t>16.12.200</t>
    </r>
  </si>
  <si>
    <r>
      <rPr>
        <sz val="8.5"/>
        <rFont val="Calibri"/>
        <family val="2"/>
      </rPr>
      <t xml:space="preserve">Cumeeira em chapa de aço pré‐pintada com epóxi e poliéster, perfil
</t>
    </r>
    <r>
      <rPr>
        <sz val="8.5"/>
        <rFont val="Calibri"/>
        <family val="2"/>
      </rPr>
      <t>trapezoidal, com espessura de 0,50 mm</t>
    </r>
  </si>
  <si>
    <r>
      <rPr>
        <sz val="8.5"/>
        <rFont val="Calibri"/>
        <family val="2"/>
      </rPr>
      <t>16.12.220</t>
    </r>
  </si>
  <si>
    <r>
      <rPr>
        <sz val="8.5"/>
        <rFont val="Calibri"/>
        <family val="2"/>
      </rPr>
      <t xml:space="preserve">Cumeeira em chapa de aço pré‐pintada com epóxi e poliéster, perfil
</t>
    </r>
    <r>
      <rPr>
        <sz val="8.5"/>
        <rFont val="Calibri"/>
        <family val="2"/>
      </rPr>
      <t>ondulado, com espessura de 0,50 mm</t>
    </r>
  </si>
  <si>
    <r>
      <rPr>
        <sz val="8.5"/>
        <rFont val="Calibri"/>
        <family val="2"/>
      </rPr>
      <t>16.13</t>
    </r>
  </si>
  <si>
    <r>
      <rPr>
        <sz val="8.5"/>
        <rFont val="Calibri"/>
        <family val="2"/>
      </rPr>
      <t>Telhamento metálico especial</t>
    </r>
  </si>
  <si>
    <r>
      <rPr>
        <sz val="8.5"/>
        <rFont val="Calibri"/>
        <family val="2"/>
      </rPr>
      <t>16.13.060</t>
    </r>
  </si>
  <si>
    <r>
      <rPr>
        <sz val="8.5"/>
        <rFont val="Calibri"/>
        <family val="2"/>
      </rPr>
      <t xml:space="preserve">Telhamento em chapa de aço pré‐pintada com epóxi e poliéster, tipo
</t>
    </r>
    <r>
      <rPr>
        <sz val="8.5"/>
        <rFont val="Calibri"/>
        <family val="2"/>
      </rPr>
      <t>sanduíche, espessura de 0,50 mm, com lã de rocha</t>
    </r>
  </si>
  <si>
    <r>
      <rPr>
        <sz val="8.5"/>
        <rFont val="Calibri"/>
        <family val="2"/>
      </rPr>
      <t>16.13.070</t>
    </r>
  </si>
  <si>
    <r>
      <rPr>
        <sz val="8.5"/>
        <rFont val="Calibri"/>
        <family val="2"/>
      </rPr>
      <t xml:space="preserve">Telhamento em chapa de aço pré‐pintada com epóxi e poliéster, tipo
</t>
    </r>
    <r>
      <rPr>
        <sz val="8.5"/>
        <rFont val="Calibri"/>
        <family val="2"/>
      </rPr>
      <t>sanduíche, espessura de 0,50 mm, com poliuretano</t>
    </r>
  </si>
  <si>
    <r>
      <rPr>
        <sz val="8.5"/>
        <rFont val="Calibri"/>
        <family val="2"/>
      </rPr>
      <t>16.13.130</t>
    </r>
  </si>
  <si>
    <r>
      <rPr>
        <sz val="8.5"/>
        <rFont val="Calibri"/>
        <family val="2"/>
      </rPr>
      <t xml:space="preserve">Telhamento em chapa de aço com pintura poliéster, tipo sanduíche,
</t>
    </r>
    <r>
      <rPr>
        <sz val="8.5"/>
        <rFont val="Calibri"/>
        <family val="2"/>
      </rPr>
      <t>espessura de 0,50 mm, com poliestireno expandido</t>
    </r>
  </si>
  <si>
    <r>
      <rPr>
        <sz val="8.5"/>
        <rFont val="Calibri"/>
        <family val="2"/>
      </rPr>
      <t>16.13.140</t>
    </r>
  </si>
  <si>
    <r>
      <rPr>
        <sz val="8.5"/>
        <rFont val="Calibri"/>
        <family val="2"/>
      </rPr>
      <t xml:space="preserve">Telhamento em chapa de aço galvanizado autoportante, perfil trapezoidal,
</t>
    </r>
    <r>
      <rPr>
        <sz val="8.5"/>
        <rFont val="Calibri"/>
        <family val="2"/>
      </rPr>
      <t>com espessura de 0,80 mm e altura de 120 mm</t>
    </r>
  </si>
  <si>
    <r>
      <rPr>
        <sz val="8.5"/>
        <rFont val="Calibri"/>
        <family val="2"/>
      </rPr>
      <t>16.16</t>
    </r>
  </si>
  <si>
    <r>
      <rPr>
        <sz val="8.5"/>
        <rFont val="Calibri"/>
        <family val="2"/>
      </rPr>
      <t>Telhamento em material sintético</t>
    </r>
  </si>
  <si>
    <r>
      <rPr>
        <sz val="8.5"/>
        <rFont val="Calibri"/>
        <family val="2"/>
      </rPr>
      <t>16.16.040</t>
    </r>
  </si>
  <si>
    <r>
      <rPr>
        <sz val="8.5"/>
        <rFont val="Calibri"/>
        <family val="2"/>
      </rPr>
      <t>Telha ondulada translúcida em polipropileno</t>
    </r>
  </si>
  <si>
    <r>
      <rPr>
        <sz val="8.5"/>
        <rFont val="Calibri"/>
        <family val="2"/>
      </rPr>
      <t>16.16.160</t>
    </r>
  </si>
  <si>
    <r>
      <rPr>
        <sz val="8.5"/>
        <rFont val="Calibri"/>
        <family val="2"/>
      </rPr>
      <t>Telha em poliéster reforçado com fibras de vidro, perfil trapezoidal 49</t>
    </r>
  </si>
  <si>
    <r>
      <rPr>
        <sz val="8.5"/>
        <rFont val="Calibri"/>
        <family val="2"/>
      </rPr>
      <t>16.16.400</t>
    </r>
  </si>
  <si>
    <r>
      <rPr>
        <sz val="8.5"/>
        <rFont val="Calibri"/>
        <family val="2"/>
      </rPr>
      <t>Cumeeira para telha de poliéster, tipo perfil trapezoidal 49</t>
    </r>
  </si>
  <si>
    <r>
      <rPr>
        <sz val="8.5"/>
        <rFont val="Calibri"/>
        <family val="2"/>
      </rPr>
      <t>16.20</t>
    </r>
  </si>
  <si>
    <r>
      <rPr>
        <sz val="8.5"/>
        <rFont val="Calibri"/>
        <family val="2"/>
      </rPr>
      <t>Telhamento em vidro</t>
    </r>
  </si>
  <si>
    <r>
      <rPr>
        <sz val="8.5"/>
        <rFont val="Calibri"/>
        <family val="2"/>
      </rPr>
      <t>16.20.020</t>
    </r>
  </si>
  <si>
    <r>
      <rPr>
        <sz val="8.5"/>
        <rFont val="Calibri"/>
        <family val="2"/>
      </rPr>
      <t>Telhas de vidro para iluminação tipo francesa</t>
    </r>
  </si>
  <si>
    <r>
      <rPr>
        <sz val="8.5"/>
        <rFont val="Calibri"/>
        <family val="2"/>
      </rPr>
      <t>16.20.040</t>
    </r>
  </si>
  <si>
    <r>
      <rPr>
        <sz val="8.5"/>
        <rFont val="Calibri"/>
        <family val="2"/>
      </rPr>
      <t>Telhas de vidro para iluminação tipo colonial/paulistinha</t>
    </r>
  </si>
  <si>
    <r>
      <rPr>
        <sz val="8.5"/>
        <rFont val="Calibri"/>
        <family val="2"/>
      </rPr>
      <t>16.30</t>
    </r>
  </si>
  <si>
    <r>
      <rPr>
        <sz val="8.5"/>
        <rFont val="Calibri"/>
        <family val="2"/>
      </rPr>
      <t>Domos</t>
    </r>
  </si>
  <si>
    <r>
      <rPr>
        <sz val="8.5"/>
        <rFont val="Calibri"/>
        <family val="2"/>
      </rPr>
      <t>16.30.020</t>
    </r>
  </si>
  <si>
    <r>
      <rPr>
        <sz val="8.5"/>
        <rFont val="Calibri"/>
        <family val="2"/>
      </rPr>
      <t>Domo de acrílico fixado em perfis de alumínio</t>
    </r>
  </si>
  <si>
    <r>
      <rPr>
        <sz val="8.5"/>
        <rFont val="Calibri"/>
        <family val="2"/>
      </rPr>
      <t>16.32</t>
    </r>
  </si>
  <si>
    <r>
      <rPr>
        <sz val="8.5"/>
        <rFont val="Calibri"/>
        <family val="2"/>
      </rPr>
      <t>Painel, chapas e fechamento</t>
    </r>
  </si>
  <si>
    <r>
      <rPr>
        <sz val="8.5"/>
        <rFont val="Calibri"/>
        <family val="2"/>
      </rPr>
      <t>16.32.070</t>
    </r>
  </si>
  <si>
    <r>
      <rPr>
        <sz val="8.5"/>
        <rFont val="Calibri"/>
        <family val="2"/>
      </rPr>
      <t>Cobertura curva em chapa de policarbonato alveolar bronze de 6 mm</t>
    </r>
  </si>
  <si>
    <r>
      <rPr>
        <sz val="8.5"/>
        <rFont val="Calibri"/>
        <family val="2"/>
      </rPr>
      <t>16.32.120</t>
    </r>
  </si>
  <si>
    <r>
      <rPr>
        <sz val="8.5"/>
        <rFont val="Calibri"/>
        <family val="2"/>
      </rPr>
      <t>Cobertura plana em chapa de policarbonato alveolar de 10 mm</t>
    </r>
  </si>
  <si>
    <r>
      <rPr>
        <sz val="8.5"/>
        <rFont val="Calibri"/>
        <family val="2"/>
      </rPr>
      <t>16.32.130</t>
    </r>
  </si>
  <si>
    <r>
      <rPr>
        <sz val="8.5"/>
        <rFont val="Calibri"/>
        <family val="2"/>
      </rPr>
      <t>Cobertura curva em chapa de policarbonato alveolar bronze de 10 mm</t>
    </r>
  </si>
  <si>
    <r>
      <rPr>
        <sz val="8.5"/>
        <rFont val="Calibri"/>
        <family val="2"/>
      </rPr>
      <t>16.33</t>
    </r>
  </si>
  <si>
    <r>
      <rPr>
        <sz val="8.5"/>
        <rFont val="Calibri"/>
        <family val="2"/>
      </rPr>
      <t>Calhas e rufos</t>
    </r>
  </si>
  <si>
    <r>
      <rPr>
        <sz val="8.5"/>
        <rFont val="Calibri"/>
        <family val="2"/>
      </rPr>
      <t>16.33.022</t>
    </r>
  </si>
  <si>
    <r>
      <rPr>
        <sz val="8.5"/>
        <rFont val="Calibri"/>
        <family val="2"/>
      </rPr>
      <t>Calha, rufo, afins em chapa galvanizada nº 24 ‐ corte 0,33 m</t>
    </r>
  </si>
  <si>
    <r>
      <rPr>
        <sz val="8.5"/>
        <rFont val="Calibri"/>
        <family val="2"/>
      </rPr>
      <t>16.33.052</t>
    </r>
  </si>
  <si>
    <r>
      <rPr>
        <sz val="8.5"/>
        <rFont val="Calibri"/>
        <family val="2"/>
      </rPr>
      <t>Calha, rufo, afins em chapa galvanizada nº 24 ‐ corte 0,50 m</t>
    </r>
  </si>
  <si>
    <r>
      <rPr>
        <sz val="8.5"/>
        <rFont val="Calibri"/>
        <family val="2"/>
      </rPr>
      <t>16.33.062</t>
    </r>
  </si>
  <si>
    <r>
      <rPr>
        <sz val="8.5"/>
        <rFont val="Calibri"/>
        <family val="2"/>
      </rPr>
      <t>Calha, rufo, afins em chapa galvanizada nº 24 ‐ corte 1,00 m</t>
    </r>
  </si>
  <si>
    <r>
      <rPr>
        <sz val="8.5"/>
        <rFont val="Calibri"/>
        <family val="2"/>
      </rPr>
      <t>16.33.082</t>
    </r>
  </si>
  <si>
    <r>
      <rPr>
        <sz val="8.5"/>
        <rFont val="Calibri"/>
        <family val="2"/>
      </rPr>
      <t>Calha, rufo, afins em chapa galvanizada nº 26 ‐ corte 0,33 m</t>
    </r>
  </si>
  <si>
    <r>
      <rPr>
        <sz val="8.5"/>
        <rFont val="Calibri"/>
        <family val="2"/>
      </rPr>
      <t>16.33.102</t>
    </r>
  </si>
  <si>
    <r>
      <rPr>
        <sz val="8.5"/>
        <rFont val="Calibri"/>
        <family val="2"/>
      </rPr>
      <t>Calha, rufo, afins em chapa galvanizada nº 26 ‐ corte 0,50 m</t>
    </r>
  </si>
  <si>
    <r>
      <rPr>
        <sz val="8.5"/>
        <rFont val="Calibri"/>
        <family val="2"/>
      </rPr>
      <t>16.33.250</t>
    </r>
  </si>
  <si>
    <r>
      <rPr>
        <sz val="8.5"/>
        <rFont val="Calibri"/>
        <family val="2"/>
      </rPr>
      <t>Calha em PVC 125mm, inclusive conexões ‐ AP</t>
    </r>
  </si>
  <si>
    <r>
      <rPr>
        <sz val="8.5"/>
        <rFont val="Calibri"/>
        <family val="2"/>
      </rPr>
      <t>16.33.400</t>
    </r>
  </si>
  <si>
    <r>
      <rPr>
        <sz val="8.5"/>
        <rFont val="Calibri"/>
        <family val="2"/>
      </rPr>
      <t>Rufo pré‐moldado em concreto, de 14 x 50 x 18,5 cm</t>
    </r>
  </si>
  <si>
    <r>
      <rPr>
        <sz val="8.5"/>
        <rFont val="Calibri"/>
        <family val="2"/>
      </rPr>
      <t>16.33.410</t>
    </r>
  </si>
  <si>
    <r>
      <rPr>
        <sz val="8.5"/>
        <rFont val="Calibri"/>
        <family val="2"/>
      </rPr>
      <t>Rufo pré‐moldado em concreto, de 20 x 50 x 26 cm</t>
    </r>
  </si>
  <si>
    <r>
      <rPr>
        <sz val="8.5"/>
        <rFont val="Calibri"/>
        <family val="2"/>
      </rPr>
      <t>16.33.412</t>
    </r>
  </si>
  <si>
    <r>
      <rPr>
        <sz val="8.5"/>
        <rFont val="Calibri"/>
        <family val="2"/>
      </rPr>
      <t>Rufo pré‐moldado em concreto, largura 24 cm</t>
    </r>
  </si>
  <si>
    <r>
      <rPr>
        <sz val="8.5"/>
        <rFont val="Calibri"/>
        <family val="2"/>
      </rPr>
      <t>16.40</t>
    </r>
  </si>
  <si>
    <r>
      <rPr>
        <sz val="8.5"/>
        <rFont val="Calibri"/>
        <family val="2"/>
      </rPr>
      <t>Reparos, conservações e complementos ‐ GRUPO 16</t>
    </r>
  </si>
  <si>
    <r>
      <rPr>
        <sz val="8.5"/>
        <rFont val="Calibri"/>
        <family val="2"/>
      </rPr>
      <t>16.40.040</t>
    </r>
  </si>
  <si>
    <r>
      <rPr>
        <sz val="8.5"/>
        <rFont val="Calibri"/>
        <family val="2"/>
      </rPr>
      <t>Recolocação de cumeeiras e espigões de barro</t>
    </r>
  </si>
  <si>
    <r>
      <rPr>
        <sz val="8.5"/>
        <rFont val="Calibri"/>
        <family val="2"/>
      </rPr>
      <t>16.40.060</t>
    </r>
  </si>
  <si>
    <r>
      <rPr>
        <sz val="8.5"/>
        <rFont val="Calibri"/>
        <family val="2"/>
      </rPr>
      <t>Recolocação de telha de barro tipo colonial/paulistinha</t>
    </r>
  </si>
  <si>
    <r>
      <rPr>
        <sz val="8.5"/>
        <rFont val="Calibri"/>
        <family val="2"/>
      </rPr>
      <t>16.40.080</t>
    </r>
  </si>
  <si>
    <r>
      <rPr>
        <sz val="8.5"/>
        <rFont val="Calibri"/>
        <family val="2"/>
      </rPr>
      <t>Recolocação de telha de barro tipo plan</t>
    </r>
  </si>
  <si>
    <r>
      <rPr>
        <sz val="8.5"/>
        <rFont val="Calibri"/>
        <family val="2"/>
      </rPr>
      <t>16.40.090</t>
    </r>
  </si>
  <si>
    <r>
      <rPr>
        <sz val="8.5"/>
        <rFont val="Calibri"/>
        <family val="2"/>
      </rPr>
      <t>Recolocação de domo de acrílico, inclusive perfis metálicos de fixação</t>
    </r>
  </si>
  <si>
    <r>
      <rPr>
        <sz val="8.5"/>
        <rFont val="Calibri"/>
        <family val="2"/>
      </rPr>
      <t>16.40.120</t>
    </r>
  </si>
  <si>
    <r>
      <rPr>
        <sz val="8.5"/>
        <rFont val="Calibri"/>
        <family val="2"/>
      </rPr>
      <t>Recolocação de telhas de barro tipo francesa</t>
    </r>
  </si>
  <si>
    <r>
      <rPr>
        <sz val="8.5"/>
        <rFont val="Calibri"/>
        <family val="2"/>
      </rPr>
      <t>16.40.140</t>
    </r>
  </si>
  <si>
    <r>
      <rPr>
        <sz val="8.5"/>
        <rFont val="Calibri"/>
        <family val="2"/>
      </rPr>
      <t>Recolocação de telha em fibrocimento ou CRFS, perfil ondulado</t>
    </r>
  </si>
  <si>
    <r>
      <rPr>
        <sz val="8.5"/>
        <rFont val="Calibri"/>
        <family val="2"/>
      </rPr>
      <t>16.40.150</t>
    </r>
  </si>
  <si>
    <r>
      <rPr>
        <sz val="8.5"/>
        <rFont val="Calibri"/>
        <family val="2"/>
      </rPr>
      <t xml:space="preserve">Recolocação de telha em fibrocimento ou CRFS, perfil modulado ou
</t>
    </r>
    <r>
      <rPr>
        <sz val="8.5"/>
        <rFont val="Calibri"/>
        <family val="2"/>
      </rPr>
      <t>trapezoidal</t>
    </r>
  </si>
  <si>
    <r>
      <rPr>
        <sz val="8.5"/>
        <rFont val="Calibri"/>
        <family val="2"/>
      </rPr>
      <t>REVESTIMENTO EM MASSA OU FUNDIDO NO LOCAL</t>
    </r>
  </si>
  <si>
    <r>
      <rPr>
        <sz val="8.5"/>
        <rFont val="Calibri"/>
        <family val="2"/>
      </rPr>
      <t>17.01</t>
    </r>
  </si>
  <si>
    <r>
      <rPr>
        <sz val="8.5"/>
        <rFont val="Calibri"/>
        <family val="2"/>
      </rPr>
      <t>Regularização de base</t>
    </r>
  </si>
  <si>
    <r>
      <rPr>
        <sz val="8.5"/>
        <rFont val="Calibri"/>
        <family val="2"/>
      </rPr>
      <t>17.01.010</t>
    </r>
  </si>
  <si>
    <r>
      <rPr>
        <sz val="8.5"/>
        <rFont val="Calibri"/>
        <family val="2"/>
      </rPr>
      <t>Argamassa de proteção com argila expandida</t>
    </r>
  </si>
  <si>
    <r>
      <rPr>
        <sz val="8.5"/>
        <rFont val="Calibri"/>
        <family val="2"/>
      </rPr>
      <t>17.01.020</t>
    </r>
  </si>
  <si>
    <r>
      <rPr>
        <sz val="8.5"/>
        <rFont val="Calibri"/>
        <family val="2"/>
      </rPr>
      <t>Argamassa de regularização e/ou proteção</t>
    </r>
  </si>
  <si>
    <r>
      <rPr>
        <sz val="8.5"/>
        <rFont val="Calibri"/>
        <family val="2"/>
      </rPr>
      <t>17.01.040</t>
    </r>
  </si>
  <si>
    <r>
      <rPr>
        <sz val="8.5"/>
        <rFont val="Calibri"/>
        <family val="2"/>
      </rPr>
      <t>Lastro de concreto impermeabilizado</t>
    </r>
  </si>
  <si>
    <r>
      <rPr>
        <sz val="8.5"/>
        <rFont val="Calibri"/>
        <family val="2"/>
      </rPr>
      <t>17.01.050</t>
    </r>
  </si>
  <si>
    <r>
      <rPr>
        <sz val="8.5"/>
        <rFont val="Calibri"/>
        <family val="2"/>
      </rPr>
      <t>Regularização de piso com nata de cimento</t>
    </r>
  </si>
  <si>
    <r>
      <rPr>
        <sz val="8.5"/>
        <rFont val="Calibri"/>
        <family val="2"/>
      </rPr>
      <t>17.01.060</t>
    </r>
  </si>
  <si>
    <r>
      <rPr>
        <sz val="8.5"/>
        <rFont val="Calibri"/>
        <family val="2"/>
      </rPr>
      <t>Regularização de piso com nata de cimento e bianco</t>
    </r>
  </si>
  <si>
    <r>
      <rPr>
        <sz val="8.5"/>
        <rFont val="Calibri"/>
        <family val="2"/>
      </rPr>
      <t>17.01.120</t>
    </r>
  </si>
  <si>
    <r>
      <rPr>
        <sz val="8.5"/>
        <rFont val="Calibri"/>
        <family val="2"/>
      </rPr>
      <t>Argamassa de cimento e areia traço 1:3, com adesivo acrílico</t>
    </r>
  </si>
  <si>
    <r>
      <rPr>
        <sz val="8.5"/>
        <rFont val="Calibri"/>
        <family val="2"/>
      </rPr>
      <t>17.02</t>
    </r>
  </si>
  <si>
    <r>
      <rPr>
        <sz val="8.5"/>
        <rFont val="Calibri"/>
        <family val="2"/>
      </rPr>
      <t>Revestimento em argamassa</t>
    </r>
  </si>
  <si>
    <r>
      <rPr>
        <sz val="8.5"/>
        <rFont val="Calibri"/>
        <family val="2"/>
      </rPr>
      <t>17.02.020</t>
    </r>
  </si>
  <si>
    <r>
      <rPr>
        <sz val="8.5"/>
        <rFont val="Calibri"/>
        <family val="2"/>
      </rPr>
      <t>Chapisco</t>
    </r>
  </si>
  <si>
    <r>
      <rPr>
        <sz val="8.5"/>
        <rFont val="Calibri"/>
        <family val="2"/>
      </rPr>
      <t>17.02.030</t>
    </r>
  </si>
  <si>
    <r>
      <rPr>
        <sz val="8.5"/>
        <rFont val="Calibri"/>
        <family val="2"/>
      </rPr>
      <t>Chapisco 1:4 com areia grossa</t>
    </r>
  </si>
  <si>
    <r>
      <rPr>
        <sz val="8.5"/>
        <rFont val="Calibri"/>
        <family val="2"/>
      </rPr>
      <t>17.02.040</t>
    </r>
  </si>
  <si>
    <r>
      <rPr>
        <sz val="8.5"/>
        <rFont val="Calibri"/>
        <family val="2"/>
      </rPr>
      <t>Chapisco com bianco</t>
    </r>
  </si>
  <si>
    <r>
      <rPr>
        <sz val="8.5"/>
        <rFont val="Calibri"/>
        <family val="2"/>
      </rPr>
      <t>17.02.060</t>
    </r>
  </si>
  <si>
    <r>
      <rPr>
        <sz val="8.5"/>
        <rFont val="Calibri"/>
        <family val="2"/>
      </rPr>
      <t>Chapisco fino peneirado</t>
    </r>
  </si>
  <si>
    <r>
      <rPr>
        <sz val="8.5"/>
        <rFont val="Calibri"/>
        <family val="2"/>
      </rPr>
      <t>17.02.080</t>
    </r>
  </si>
  <si>
    <r>
      <rPr>
        <sz val="8.5"/>
        <rFont val="Calibri"/>
        <family val="2"/>
      </rPr>
      <t>Chapisco rústico com pedra britada nº 1</t>
    </r>
  </si>
  <si>
    <r>
      <rPr>
        <sz val="8.5"/>
        <rFont val="Calibri"/>
        <family val="2"/>
      </rPr>
      <t>17.02.120</t>
    </r>
  </si>
  <si>
    <r>
      <rPr>
        <sz val="8.5"/>
        <rFont val="Calibri"/>
        <family val="2"/>
      </rPr>
      <t>Emboço comum</t>
    </r>
  </si>
  <si>
    <r>
      <rPr>
        <sz val="8.5"/>
        <rFont val="Calibri"/>
        <family val="2"/>
      </rPr>
      <t>17.02.140</t>
    </r>
  </si>
  <si>
    <r>
      <rPr>
        <sz val="8.5"/>
        <rFont val="Calibri"/>
        <family val="2"/>
      </rPr>
      <t>Emboço desempenado com espuma de poliéster</t>
    </r>
  </si>
  <si>
    <r>
      <rPr>
        <sz val="8.5"/>
        <rFont val="Calibri"/>
        <family val="2"/>
      </rPr>
      <t>17.02.160</t>
    </r>
  </si>
  <si>
    <r>
      <rPr>
        <sz val="8.5"/>
        <rFont val="Calibri"/>
        <family val="2"/>
      </rPr>
      <t>Emboço desempenado com argamassa industrializada</t>
    </r>
  </si>
  <si>
    <r>
      <rPr>
        <sz val="8.5"/>
        <rFont val="Calibri"/>
        <family val="2"/>
      </rPr>
      <t>17.02.220</t>
    </r>
  </si>
  <si>
    <r>
      <rPr>
        <sz val="8.5"/>
        <rFont val="Calibri"/>
        <family val="2"/>
      </rPr>
      <t>Reboco</t>
    </r>
  </si>
  <si>
    <r>
      <rPr>
        <sz val="8.5"/>
        <rFont val="Calibri"/>
        <family val="2"/>
      </rPr>
      <t>17.02.260</t>
    </r>
  </si>
  <si>
    <r>
      <rPr>
        <sz val="8.5"/>
        <rFont val="Calibri"/>
        <family val="2"/>
      </rPr>
      <t>Barra lisa com acabamento em nata de cimento</t>
    </r>
  </si>
  <si>
    <r>
      <rPr>
        <sz val="8.5"/>
        <rFont val="Calibri"/>
        <family val="2"/>
      </rPr>
      <t>17.03</t>
    </r>
  </si>
  <si>
    <r>
      <rPr>
        <sz val="8.5"/>
        <rFont val="Calibri"/>
        <family val="2"/>
      </rPr>
      <t>Revestimento em cimentado</t>
    </r>
  </si>
  <si>
    <r>
      <rPr>
        <sz val="8.5"/>
        <rFont val="Calibri"/>
        <family val="2"/>
      </rPr>
      <t>17.03.020</t>
    </r>
  </si>
  <si>
    <r>
      <rPr>
        <sz val="8.5"/>
        <rFont val="Calibri"/>
        <family val="2"/>
      </rPr>
      <t>Cimentado desempenado</t>
    </r>
  </si>
  <si>
    <r>
      <rPr>
        <sz val="8.5"/>
        <rFont val="Calibri"/>
        <family val="2"/>
      </rPr>
      <t>17.03.040</t>
    </r>
  </si>
  <si>
    <r>
      <rPr>
        <sz val="8.5"/>
        <rFont val="Calibri"/>
        <family val="2"/>
      </rPr>
      <t>Cimentado desempenado e alisado (queimado)</t>
    </r>
  </si>
  <si>
    <r>
      <rPr>
        <sz val="8.5"/>
        <rFont val="Calibri"/>
        <family val="2"/>
      </rPr>
      <t>17.03.060</t>
    </r>
  </si>
  <si>
    <r>
      <rPr>
        <sz val="8.5"/>
        <rFont val="Calibri"/>
        <family val="2"/>
      </rPr>
      <t>Cimentado desempenado e alisado com corante (queimado)</t>
    </r>
  </si>
  <si>
    <r>
      <rPr>
        <sz val="8.5"/>
        <rFont val="Calibri"/>
        <family val="2"/>
      </rPr>
      <t>17.03.080</t>
    </r>
  </si>
  <si>
    <r>
      <rPr>
        <sz val="8.5"/>
        <rFont val="Calibri"/>
        <family val="2"/>
      </rPr>
      <t>Cimentado semi‐áspero</t>
    </r>
  </si>
  <si>
    <r>
      <rPr>
        <sz val="8.5"/>
        <rFont val="Calibri"/>
        <family val="2"/>
      </rPr>
      <t>17.03.100</t>
    </r>
  </si>
  <si>
    <r>
      <rPr>
        <sz val="8.5"/>
        <rFont val="Calibri"/>
        <family val="2"/>
      </rPr>
      <t>Cimentado áspero com caneluras</t>
    </r>
  </si>
  <si>
    <r>
      <rPr>
        <sz val="8.5"/>
        <rFont val="Calibri"/>
        <family val="2"/>
      </rPr>
      <t>17.03.200</t>
    </r>
  </si>
  <si>
    <r>
      <rPr>
        <sz val="8.5"/>
        <rFont val="Calibri"/>
        <family val="2"/>
      </rPr>
      <t>Degrau em cimentado</t>
    </r>
  </si>
  <si>
    <r>
      <rPr>
        <sz val="8.5"/>
        <rFont val="Calibri"/>
        <family val="2"/>
      </rPr>
      <t>17.03.300</t>
    </r>
  </si>
  <si>
    <r>
      <rPr>
        <sz val="8.5"/>
        <rFont val="Calibri"/>
        <family val="2"/>
      </rPr>
      <t>Rodapé em cimentado desempenado e alisado com altura 5 cm</t>
    </r>
  </si>
  <si>
    <r>
      <rPr>
        <sz val="8.5"/>
        <rFont val="Calibri"/>
        <family val="2"/>
      </rPr>
      <t>17.03.310</t>
    </r>
  </si>
  <si>
    <r>
      <rPr>
        <sz val="8.5"/>
        <rFont val="Calibri"/>
        <family val="2"/>
      </rPr>
      <t>Rodapé em cimentado desempenado e alisado com altura 7 cm</t>
    </r>
  </si>
  <si>
    <r>
      <rPr>
        <sz val="8.5"/>
        <rFont val="Calibri"/>
        <family val="2"/>
      </rPr>
      <t>17.03.320</t>
    </r>
  </si>
  <si>
    <r>
      <rPr>
        <sz val="8.5"/>
        <rFont val="Calibri"/>
        <family val="2"/>
      </rPr>
      <t>Rodapé em cimentado desempenado e alisado com altura 10 cm</t>
    </r>
  </si>
  <si>
    <r>
      <rPr>
        <sz val="8.5"/>
        <rFont val="Calibri"/>
        <family val="2"/>
      </rPr>
      <t>17.03.330</t>
    </r>
  </si>
  <si>
    <r>
      <rPr>
        <sz val="8.5"/>
        <rFont val="Calibri"/>
        <family val="2"/>
      </rPr>
      <t>Rodapé em cimentado desempenado e alisado com altura 15 cm</t>
    </r>
  </si>
  <si>
    <r>
      <rPr>
        <sz val="8.5"/>
        <rFont val="Calibri"/>
        <family val="2"/>
      </rPr>
      <t>17.04</t>
    </r>
  </si>
  <si>
    <r>
      <rPr>
        <sz val="8.5"/>
        <rFont val="Calibri"/>
        <family val="2"/>
      </rPr>
      <t>Revestimento em gesso</t>
    </r>
  </si>
  <si>
    <r>
      <rPr>
        <sz val="8.5"/>
        <rFont val="Calibri"/>
        <family val="2"/>
      </rPr>
      <t>17.04.020</t>
    </r>
  </si>
  <si>
    <r>
      <rPr>
        <sz val="8.5"/>
        <rFont val="Calibri"/>
        <family val="2"/>
      </rPr>
      <t>Revestimento em gesso liso desempenado sobre emboço</t>
    </r>
  </si>
  <si>
    <r>
      <rPr>
        <sz val="8.5"/>
        <rFont val="Calibri"/>
        <family val="2"/>
      </rPr>
      <t>17.04.040</t>
    </r>
  </si>
  <si>
    <r>
      <rPr>
        <sz val="8.5"/>
        <rFont val="Calibri"/>
        <family val="2"/>
      </rPr>
      <t>Revestimento em gesso liso desempenado sobre bloco</t>
    </r>
  </si>
  <si>
    <r>
      <rPr>
        <sz val="8.5"/>
        <rFont val="Calibri"/>
        <family val="2"/>
      </rPr>
      <t>17.05</t>
    </r>
  </si>
  <si>
    <r>
      <rPr>
        <sz val="8.5"/>
        <rFont val="Calibri"/>
        <family val="2"/>
      </rPr>
      <t>Revestimento em concreto</t>
    </r>
  </si>
  <si>
    <r>
      <rPr>
        <sz val="8.5"/>
        <rFont val="Calibri"/>
        <family val="2"/>
      </rPr>
      <t>17.05.020</t>
    </r>
  </si>
  <si>
    <r>
      <rPr>
        <sz val="8.5"/>
        <rFont val="Calibri"/>
        <family val="2"/>
      </rPr>
      <t>Piso com requadro em concreto simples sem controle de fck</t>
    </r>
  </si>
  <si>
    <r>
      <rPr>
        <sz val="8.5"/>
        <rFont val="Calibri"/>
        <family val="2"/>
      </rPr>
      <t>17.05.070</t>
    </r>
  </si>
  <si>
    <r>
      <rPr>
        <sz val="8.5"/>
        <rFont val="Calibri"/>
        <family val="2"/>
      </rPr>
      <t>Piso com requadro em concreto simples com controle de fck= 20 MPa</t>
    </r>
  </si>
  <si>
    <r>
      <rPr>
        <sz val="8.5"/>
        <rFont val="Calibri"/>
        <family val="2"/>
      </rPr>
      <t>17.05.100</t>
    </r>
  </si>
  <si>
    <r>
      <rPr>
        <sz val="8.5"/>
        <rFont val="Calibri"/>
        <family val="2"/>
      </rPr>
      <t>Piso com requadro em concreto simples com controle de fck= 25 MPa</t>
    </r>
  </si>
  <si>
    <r>
      <rPr>
        <sz val="8.5"/>
        <rFont val="Calibri"/>
        <family val="2"/>
      </rPr>
      <t>17.05.320</t>
    </r>
  </si>
  <si>
    <r>
      <rPr>
        <sz val="8.5"/>
        <rFont val="Calibri"/>
        <family val="2"/>
      </rPr>
      <t>Soleira em concreto simples</t>
    </r>
  </si>
  <si>
    <r>
      <rPr>
        <sz val="8.5"/>
        <rFont val="Calibri"/>
        <family val="2"/>
      </rPr>
      <t>17.05.420</t>
    </r>
  </si>
  <si>
    <r>
      <rPr>
        <sz val="8.5"/>
        <rFont val="Calibri"/>
        <family val="2"/>
      </rPr>
      <t>Peitoril em concreto simples</t>
    </r>
  </si>
  <si>
    <r>
      <rPr>
        <sz val="8.5"/>
        <rFont val="Calibri"/>
        <family val="2"/>
      </rPr>
      <t>17.10</t>
    </r>
  </si>
  <si>
    <r>
      <rPr>
        <sz val="8.5"/>
        <rFont val="Calibri"/>
        <family val="2"/>
      </rPr>
      <t>Revestimento em granilite fundido no local</t>
    </r>
  </si>
  <si>
    <r>
      <rPr>
        <sz val="8.5"/>
        <rFont val="Calibri"/>
        <family val="2"/>
      </rPr>
      <t>17.10.020</t>
    </r>
  </si>
  <si>
    <r>
      <rPr>
        <sz val="8.5"/>
        <rFont val="Calibri"/>
        <family val="2"/>
      </rPr>
      <t>Piso em granilite moldado no local</t>
    </r>
  </si>
  <si>
    <r>
      <rPr>
        <sz val="8.5"/>
        <rFont val="Calibri"/>
        <family val="2"/>
      </rPr>
      <t>17.10.100</t>
    </r>
  </si>
  <si>
    <r>
      <rPr>
        <sz val="8.5"/>
        <rFont val="Calibri"/>
        <family val="2"/>
      </rPr>
      <t>Soleira em granilite moldado no local</t>
    </r>
  </si>
  <si>
    <r>
      <rPr>
        <sz val="8.5"/>
        <rFont val="Calibri"/>
        <family val="2"/>
      </rPr>
      <t>17.10.120</t>
    </r>
  </si>
  <si>
    <r>
      <rPr>
        <sz val="8.5"/>
        <rFont val="Calibri"/>
        <family val="2"/>
      </rPr>
      <t>Degrau em granilite moldado no local</t>
    </r>
  </si>
  <si>
    <r>
      <rPr>
        <sz val="8.5"/>
        <rFont val="Calibri"/>
        <family val="2"/>
      </rPr>
      <t>17.10.200</t>
    </r>
  </si>
  <si>
    <r>
      <rPr>
        <sz val="8.5"/>
        <rFont val="Calibri"/>
        <family val="2"/>
      </rPr>
      <t>Rodapé qualquer em granilite moldado no local até 10 cm</t>
    </r>
  </si>
  <si>
    <r>
      <rPr>
        <sz val="8.5"/>
        <rFont val="Calibri"/>
        <family val="2"/>
      </rPr>
      <t>17.10.410</t>
    </r>
  </si>
  <si>
    <r>
      <rPr>
        <sz val="8.5"/>
        <rFont val="Calibri"/>
        <family val="2"/>
      </rPr>
      <t xml:space="preserve">Rodapé em placas pré‐moldadas de granilite, acabamento encerado, até 10
</t>
    </r>
    <r>
      <rPr>
        <sz val="8.5"/>
        <rFont val="Calibri"/>
        <family val="2"/>
      </rPr>
      <t>cm</t>
    </r>
  </si>
  <si>
    <r>
      <rPr>
        <sz val="8.5"/>
        <rFont val="Calibri"/>
        <family val="2"/>
      </rPr>
      <t>17.10.430</t>
    </r>
  </si>
  <si>
    <r>
      <rPr>
        <sz val="8.5"/>
        <rFont val="Calibri"/>
        <family val="2"/>
      </rPr>
      <t>Piso em placas de granilite, acabamento encerado</t>
    </r>
  </si>
  <si>
    <r>
      <rPr>
        <sz val="8.5"/>
        <rFont val="Calibri"/>
        <family val="2"/>
      </rPr>
      <t>17.12</t>
    </r>
  </si>
  <si>
    <r>
      <rPr>
        <sz val="8.5"/>
        <rFont val="Calibri"/>
        <family val="2"/>
      </rPr>
      <t>Revestimento industrial fundido no local</t>
    </r>
  </si>
  <si>
    <r>
      <rPr>
        <sz val="8.5"/>
        <rFont val="Calibri"/>
        <family val="2"/>
      </rPr>
      <t>17.12.060</t>
    </r>
  </si>
  <si>
    <r>
      <rPr>
        <sz val="8.5"/>
        <rFont val="Calibri"/>
        <family val="2"/>
      </rPr>
      <t>Piso em alta resistência moldado no local 12 mm</t>
    </r>
  </si>
  <si>
    <r>
      <rPr>
        <sz val="8.5"/>
        <rFont val="Calibri"/>
        <family val="2"/>
      </rPr>
      <t>17.12.100</t>
    </r>
  </si>
  <si>
    <r>
      <rPr>
        <sz val="8.5"/>
        <rFont val="Calibri"/>
        <family val="2"/>
      </rPr>
      <t>Soleira em alta resistência moldada no local</t>
    </r>
  </si>
  <si>
    <r>
      <rPr>
        <sz val="8.5"/>
        <rFont val="Calibri"/>
        <family val="2"/>
      </rPr>
      <t>17.12.120</t>
    </r>
  </si>
  <si>
    <r>
      <rPr>
        <sz val="8.5"/>
        <rFont val="Calibri"/>
        <family val="2"/>
      </rPr>
      <t>Degrau em alta resistência 8 mm</t>
    </r>
  </si>
  <si>
    <r>
      <rPr>
        <sz val="8.5"/>
        <rFont val="Calibri"/>
        <family val="2"/>
      </rPr>
      <t>17.12.140</t>
    </r>
  </si>
  <si>
    <r>
      <rPr>
        <sz val="8.5"/>
        <rFont val="Calibri"/>
        <family val="2"/>
      </rPr>
      <t>Degrau em alta resistência 12 mm</t>
    </r>
  </si>
  <si>
    <r>
      <rPr>
        <sz val="8.5"/>
        <rFont val="Calibri"/>
        <family val="2"/>
      </rPr>
      <t>17.12.240</t>
    </r>
  </si>
  <si>
    <r>
      <rPr>
        <sz val="8.5"/>
        <rFont val="Calibri"/>
        <family val="2"/>
      </rPr>
      <t>Rodapé qualquer em alta resistência moldado no local até 10 cm</t>
    </r>
  </si>
  <si>
    <r>
      <rPr>
        <sz val="8.5"/>
        <rFont val="Calibri"/>
        <family val="2"/>
      </rPr>
      <t>17.12.241</t>
    </r>
  </si>
  <si>
    <r>
      <rPr>
        <sz val="8.5"/>
        <rFont val="Calibri"/>
        <family val="2"/>
      </rPr>
      <t>Rodapé abaulado, com argamassa epoxi, altura entre 5 a 10 cm</t>
    </r>
  </si>
  <si>
    <r>
      <rPr>
        <sz val="8.5"/>
        <rFont val="Calibri"/>
        <family val="2"/>
      </rPr>
      <t>17.12.302</t>
    </r>
  </si>
  <si>
    <r>
      <rPr>
        <sz val="8.5"/>
        <rFont val="Calibri"/>
        <family val="2"/>
      </rPr>
      <t>Piso epóxi autonivelante, múltiplas camadas, espessura 4 mm</t>
    </r>
  </si>
  <si>
    <r>
      <rPr>
        <sz val="8.5"/>
        <rFont val="Calibri"/>
        <family val="2"/>
      </rPr>
      <t>17.12.310</t>
    </r>
  </si>
  <si>
    <r>
      <rPr>
        <sz val="8.5"/>
        <rFont val="Calibri"/>
        <family val="2"/>
      </rPr>
      <t xml:space="preserve">Taxa de mobilização e desmobilização de equipe e equipamentos para
</t>
    </r>
    <r>
      <rPr>
        <sz val="8.5"/>
        <rFont val="Calibri"/>
        <family val="2"/>
      </rPr>
      <t>execução de piso epóxi</t>
    </r>
  </si>
  <si>
    <r>
      <rPr>
        <sz val="8.5"/>
        <rFont val="Calibri"/>
        <family val="2"/>
      </rPr>
      <t>17.20</t>
    </r>
  </si>
  <si>
    <r>
      <rPr>
        <sz val="8.5"/>
        <rFont val="Calibri"/>
        <family val="2"/>
      </rPr>
      <t>Revestimento especial fundido no local</t>
    </r>
  </si>
  <si>
    <r>
      <rPr>
        <sz val="8.5"/>
        <rFont val="Calibri"/>
        <family val="2"/>
      </rPr>
      <t>17.20.020</t>
    </r>
  </si>
  <si>
    <r>
      <rPr>
        <sz val="8.5"/>
        <rFont val="Calibri"/>
        <family val="2"/>
      </rPr>
      <t>Massa raspada</t>
    </r>
  </si>
  <si>
    <r>
      <rPr>
        <sz val="8.5"/>
        <rFont val="Calibri"/>
        <family val="2"/>
      </rPr>
      <t>17.20.040</t>
    </r>
  </si>
  <si>
    <r>
      <rPr>
        <sz val="8.5"/>
        <rFont val="Calibri"/>
        <family val="2"/>
      </rPr>
      <t>Revestimento em granito lavado tipo Fulget uso externo, em faixas até 40 cm</t>
    </r>
  </si>
  <si>
    <r>
      <rPr>
        <sz val="8.5"/>
        <rFont val="Calibri"/>
        <family val="2"/>
      </rPr>
      <t>17.20.050</t>
    </r>
  </si>
  <si>
    <r>
      <rPr>
        <sz val="8.5"/>
        <rFont val="Calibri"/>
        <family val="2"/>
      </rPr>
      <t>Friso para junta de dilatação em revestimento de granito lavado tipo Fulget</t>
    </r>
  </si>
  <si>
    <r>
      <rPr>
        <sz val="8.5"/>
        <rFont val="Calibri"/>
        <family val="2"/>
      </rPr>
      <t>17.20.060</t>
    </r>
  </si>
  <si>
    <r>
      <rPr>
        <sz val="8.5"/>
        <rFont val="Calibri"/>
        <family val="2"/>
      </rPr>
      <t>Revestimento em granito lavado tipo Fulget uso externo</t>
    </r>
  </si>
  <si>
    <r>
      <rPr>
        <sz val="8.5"/>
        <rFont val="Calibri"/>
        <family val="2"/>
      </rPr>
      <t>17.20.140</t>
    </r>
  </si>
  <si>
    <r>
      <rPr>
        <sz val="8.5"/>
        <rFont val="Calibri"/>
        <family val="2"/>
      </rPr>
      <t>Revestimento texturizado acrílico com microagregados minerais</t>
    </r>
  </si>
  <si>
    <r>
      <rPr>
        <sz val="8.5"/>
        <rFont val="Calibri"/>
        <family val="2"/>
      </rPr>
      <t>17.40</t>
    </r>
  </si>
  <si>
    <r>
      <rPr>
        <sz val="8.5"/>
        <rFont val="Calibri"/>
        <family val="2"/>
      </rPr>
      <t>Reparos e conservações em massa e concreto ‐ GRUPO 17</t>
    </r>
  </si>
  <si>
    <r>
      <rPr>
        <sz val="8.5"/>
        <rFont val="Calibri"/>
        <family val="2"/>
      </rPr>
      <t>17.40.010</t>
    </r>
  </si>
  <si>
    <r>
      <rPr>
        <sz val="8.5"/>
        <rFont val="Calibri"/>
        <family val="2"/>
      </rPr>
      <t>Reparos em piso de granilite ‐ estucamento e polimento</t>
    </r>
  </si>
  <si>
    <r>
      <rPr>
        <sz val="8.5"/>
        <rFont val="Calibri"/>
        <family val="2"/>
      </rPr>
      <t>17.40.020</t>
    </r>
  </si>
  <si>
    <r>
      <rPr>
        <sz val="8.5"/>
        <rFont val="Calibri"/>
        <family val="2"/>
      </rPr>
      <t xml:space="preserve">Reparos em pisos de alta resistência fundidos no local ‐ estucamento e
</t>
    </r>
    <r>
      <rPr>
        <sz val="8.5"/>
        <rFont val="Calibri"/>
        <family val="2"/>
      </rPr>
      <t>polimento</t>
    </r>
  </si>
  <si>
    <r>
      <rPr>
        <sz val="8.5"/>
        <rFont val="Calibri"/>
        <family val="2"/>
      </rPr>
      <t>17.40.030</t>
    </r>
  </si>
  <si>
    <r>
      <rPr>
        <sz val="8.5"/>
        <rFont val="Calibri"/>
        <family val="2"/>
      </rPr>
      <t>Reparos em degrau e espelho de granilite ‐ estucamento e polimento</t>
    </r>
  </si>
  <si>
    <r>
      <rPr>
        <sz val="8.5"/>
        <rFont val="Calibri"/>
        <family val="2"/>
      </rPr>
      <t>17.40.070</t>
    </r>
  </si>
  <si>
    <r>
      <rPr>
        <sz val="8.5"/>
        <rFont val="Calibri"/>
        <family val="2"/>
      </rPr>
      <t>Reparos em rodapé de granilite ‐ estucamento e polimento</t>
    </r>
  </si>
  <si>
    <r>
      <rPr>
        <sz val="8.5"/>
        <rFont val="Calibri"/>
        <family val="2"/>
      </rPr>
      <t>17.40.110</t>
    </r>
  </si>
  <si>
    <r>
      <rPr>
        <sz val="8.5"/>
        <rFont val="Calibri"/>
        <family val="2"/>
      </rPr>
      <t>Faixa antiderrapante definitiva para degraus, soleiras, patamares ou pisos</t>
    </r>
  </si>
  <si>
    <r>
      <rPr>
        <sz val="8.5"/>
        <rFont val="Calibri"/>
        <family val="2"/>
      </rPr>
      <t>17.40.150</t>
    </r>
  </si>
  <si>
    <r>
      <rPr>
        <sz val="8.5"/>
        <rFont val="Calibri"/>
        <family val="2"/>
      </rPr>
      <t>Resina acrílica para piso de granilite</t>
    </r>
  </si>
  <si>
    <r>
      <rPr>
        <sz val="8.5"/>
        <rFont val="Calibri"/>
        <family val="2"/>
      </rPr>
      <t>17.40.160</t>
    </r>
  </si>
  <si>
    <r>
      <rPr>
        <sz val="8.5"/>
        <rFont val="Calibri"/>
        <family val="2"/>
      </rPr>
      <t>Resina epóxi para piso de granilite</t>
    </r>
  </si>
  <si>
    <r>
      <rPr>
        <sz val="8.5"/>
        <rFont val="Calibri"/>
        <family val="2"/>
      </rPr>
      <t>17.40.180</t>
    </r>
  </si>
  <si>
    <r>
      <rPr>
        <sz val="8.5"/>
        <rFont val="Calibri"/>
        <family val="2"/>
      </rPr>
      <t>Resina acrílica para degrau de granilite</t>
    </r>
  </si>
  <si>
    <r>
      <rPr>
        <sz val="8.5"/>
        <rFont val="Calibri"/>
        <family val="2"/>
      </rPr>
      <t>17.40.190</t>
    </r>
  </si>
  <si>
    <r>
      <rPr>
        <sz val="8.5"/>
        <rFont val="Calibri"/>
        <family val="2"/>
      </rPr>
      <t>Resina epóxi para degrau de granilite</t>
    </r>
  </si>
  <si>
    <r>
      <rPr>
        <sz val="8.5"/>
        <rFont val="Calibri"/>
        <family val="2"/>
      </rPr>
      <t>REVESTIMENTO CERAMICO</t>
    </r>
  </si>
  <si>
    <r>
      <rPr>
        <sz val="8.5"/>
        <rFont val="Calibri"/>
        <family val="2"/>
      </rPr>
      <t>18.05</t>
    </r>
  </si>
  <si>
    <r>
      <rPr>
        <sz val="8.5"/>
        <rFont val="Calibri"/>
        <family val="2"/>
      </rPr>
      <t>Plaqueta laminada para revestimento</t>
    </r>
  </si>
  <si>
    <r>
      <rPr>
        <sz val="8.5"/>
        <rFont val="Calibri"/>
        <family val="2"/>
      </rPr>
      <t>18.05.020</t>
    </r>
  </si>
  <si>
    <r>
      <rPr>
        <sz val="8.5"/>
        <rFont val="Calibri"/>
        <family val="2"/>
      </rPr>
      <t>Revestimento em plaqueta laminada, para área interna e externa, sem rejunte</t>
    </r>
  </si>
  <si>
    <r>
      <rPr>
        <sz val="8.5"/>
        <rFont val="Calibri"/>
        <family val="2"/>
      </rPr>
      <t>18.06</t>
    </r>
  </si>
  <si>
    <r>
      <rPr>
        <sz val="8.5"/>
        <rFont val="Calibri"/>
        <family val="2"/>
      </rPr>
      <t>Placa cerâmica esmaltada prensada</t>
    </r>
  </si>
  <si>
    <r>
      <rPr>
        <sz val="8.5"/>
        <rFont val="Calibri"/>
        <family val="2"/>
      </rPr>
      <t>18.06.102</t>
    </r>
  </si>
  <si>
    <r>
      <rPr>
        <sz val="8.5"/>
        <rFont val="Calibri"/>
        <family val="2"/>
      </rPr>
      <t>Placa cerâmica esmaltada PEI‐5 para área interna, grupo de absorção BIIb, resistência química B, assentado com argamassa colante industrializada</t>
    </r>
  </si>
  <si>
    <r>
      <rPr>
        <sz val="8.5"/>
        <rFont val="Calibri"/>
        <family val="2"/>
      </rPr>
      <t>18.06.103</t>
    </r>
  </si>
  <si>
    <r>
      <rPr>
        <sz val="8.5"/>
        <rFont val="Calibri"/>
        <family val="2"/>
      </rPr>
      <t xml:space="preserve">Rodapé em placa cerâmica esmaltada PEI‐5 para área interna, grupo de
</t>
    </r>
    <r>
      <rPr>
        <sz val="8.5"/>
        <rFont val="Calibri"/>
        <family val="2"/>
      </rPr>
      <t>absorção BIIb, resistência química B, assentado com argamassa colante industrializada</t>
    </r>
  </si>
  <si>
    <r>
      <rPr>
        <sz val="8.5"/>
        <rFont val="Calibri"/>
        <family val="2"/>
      </rPr>
      <t>18.06.142</t>
    </r>
  </si>
  <si>
    <r>
      <rPr>
        <sz val="8.5"/>
        <rFont val="Calibri"/>
        <family val="2"/>
      </rPr>
      <t xml:space="preserve">Placa cerâmica esmaltada antiderrapante PEI‐5 para área interna com saída para o exterior, grupo de absorção BIIa, resistência química A, assentado com
</t>
    </r>
    <r>
      <rPr>
        <sz val="8.5"/>
        <rFont val="Calibri"/>
        <family val="2"/>
      </rPr>
      <t>argamassa colante industrializada</t>
    </r>
  </si>
  <si>
    <r>
      <rPr>
        <sz val="8.5"/>
        <rFont val="Calibri"/>
        <family val="2"/>
      </rPr>
      <t>18.06.143</t>
    </r>
  </si>
  <si>
    <r>
      <rPr>
        <sz val="8.5"/>
        <rFont val="Calibri"/>
        <family val="2"/>
      </rPr>
      <t>Rodapé em placa cerâmica esmaltada antiderrapante PEI‐5 para área interna com saída para o exterior, grupo de absorção BIIa, resistência química A, assentado com argamassa colante industrializada</t>
    </r>
  </si>
  <si>
    <r>
      <rPr>
        <sz val="8.5"/>
        <rFont val="Calibri"/>
        <family val="2"/>
      </rPr>
      <t>18.06.152</t>
    </r>
  </si>
  <si>
    <r>
      <rPr>
        <sz val="8.5"/>
        <rFont val="Calibri"/>
        <family val="2"/>
      </rPr>
      <t xml:space="preserve">Placa cerâmica esmaltada PEI‐4 para área interna com saída para o exterior,
</t>
    </r>
    <r>
      <rPr>
        <sz val="8.5"/>
        <rFont val="Calibri"/>
        <family val="2"/>
      </rPr>
      <t>grupo de absorção BIIb, tráfego médio, assentado com argamassa colante industrializada</t>
    </r>
  </si>
  <si>
    <r>
      <rPr>
        <sz val="8.5"/>
        <rFont val="Calibri"/>
        <family val="2"/>
      </rPr>
      <t>18.06.153</t>
    </r>
  </si>
  <si>
    <r>
      <rPr>
        <sz val="8.5"/>
        <rFont val="Calibri"/>
        <family val="2"/>
      </rPr>
      <t xml:space="preserve">Rodapé em placa cerâmica esmaltada PEI‐4 para área interna com saída para o exterior, grupo de absorção BIIb, tráfego médio, assentado com argamassa
</t>
    </r>
    <r>
      <rPr>
        <sz val="8.5"/>
        <rFont val="Calibri"/>
        <family val="2"/>
      </rPr>
      <t>colante industrializada</t>
    </r>
  </si>
  <si>
    <r>
      <rPr>
        <sz val="8.5"/>
        <rFont val="Calibri"/>
        <family val="2"/>
      </rPr>
      <t>18.06.182</t>
    </r>
  </si>
  <si>
    <r>
      <rPr>
        <sz val="8.5"/>
        <rFont val="Calibri"/>
        <family val="2"/>
      </rPr>
      <t xml:space="preserve">Placa cerâmica esmaltada rústica PEI‐5 para área interna com saída para o exterior, grupo de absorção BIIb, resistência química B, assentado com
</t>
    </r>
    <r>
      <rPr>
        <sz val="8.5"/>
        <rFont val="Calibri"/>
        <family val="2"/>
      </rPr>
      <t>argamassa colante industrializada</t>
    </r>
  </si>
  <si>
    <r>
      <rPr>
        <sz val="8.5"/>
        <rFont val="Calibri"/>
        <family val="2"/>
      </rPr>
      <t>18.06.183</t>
    </r>
  </si>
  <si>
    <r>
      <rPr>
        <sz val="8.5"/>
        <rFont val="Calibri"/>
        <family val="2"/>
      </rPr>
      <t xml:space="preserve">Rodapé em placa cerâmica esmaltada rústica PEI‐5 para área interna com saída para o exterior, grupo de absorção BIIb, resistência química B,
</t>
    </r>
    <r>
      <rPr>
        <sz val="8.5"/>
        <rFont val="Calibri"/>
        <family val="2"/>
      </rPr>
      <t>assentado com argamassa colante industrializada</t>
    </r>
  </si>
  <si>
    <r>
      <rPr>
        <sz val="8.5"/>
        <rFont val="Calibri"/>
        <family val="2"/>
      </rPr>
      <t>18.06.350</t>
    </r>
  </si>
  <si>
    <r>
      <rPr>
        <sz val="8.5"/>
        <rFont val="Calibri"/>
        <family val="2"/>
      </rPr>
      <t>Assentamento de pisos e revestimentos cerâmicos com argamassa mista</t>
    </r>
  </si>
  <si>
    <r>
      <rPr>
        <sz val="8.5"/>
        <rFont val="Calibri"/>
        <family val="2"/>
      </rPr>
      <t>18.06.400</t>
    </r>
  </si>
  <si>
    <r>
      <rPr>
        <sz val="8.5"/>
        <rFont val="Calibri"/>
        <family val="2"/>
      </rPr>
      <t xml:space="preserve">Rejuntamento em placas cerâmicas com cimento branco, juntas acima de 3
</t>
    </r>
    <r>
      <rPr>
        <sz val="8.5"/>
        <rFont val="Calibri"/>
        <family val="2"/>
      </rPr>
      <t>até 5 mm</t>
    </r>
  </si>
  <si>
    <r>
      <rPr>
        <sz val="8.5"/>
        <rFont val="Calibri"/>
        <family val="2"/>
      </rPr>
      <t>18.06.410</t>
    </r>
  </si>
  <si>
    <r>
      <rPr>
        <sz val="8.5"/>
        <rFont val="Calibri"/>
        <family val="2"/>
      </rPr>
      <t xml:space="preserve">Rejuntamento em placas cerâmicas com argamassa industrializada para
</t>
    </r>
    <r>
      <rPr>
        <sz val="8.5"/>
        <rFont val="Calibri"/>
        <family val="2"/>
      </rPr>
      <t>rejunte, juntas acima de 3 até 5 mm</t>
    </r>
  </si>
  <si>
    <r>
      <rPr>
        <sz val="8.5"/>
        <rFont val="Calibri"/>
        <family val="2"/>
      </rPr>
      <t>18.06.420</t>
    </r>
  </si>
  <si>
    <r>
      <rPr>
        <sz val="8.5"/>
        <rFont val="Calibri"/>
        <family val="2"/>
      </rPr>
      <t xml:space="preserve">Rejuntamento em placas cerâmicas com cimento branco, juntas acima de 5
</t>
    </r>
    <r>
      <rPr>
        <sz val="8.5"/>
        <rFont val="Calibri"/>
        <family val="2"/>
      </rPr>
      <t>até 10 mm</t>
    </r>
  </si>
  <si>
    <r>
      <rPr>
        <sz val="8.5"/>
        <rFont val="Calibri"/>
        <family val="2"/>
      </rPr>
      <t>18.06.430</t>
    </r>
  </si>
  <si>
    <r>
      <rPr>
        <sz val="8.5"/>
        <rFont val="Calibri"/>
        <family val="2"/>
      </rPr>
      <t xml:space="preserve">Rejuntamento em placas cerâmicas com argamassa industrializada para
</t>
    </r>
    <r>
      <rPr>
        <sz val="8.5"/>
        <rFont val="Calibri"/>
        <family val="2"/>
      </rPr>
      <t>rejunte, juntas acima de 5 até 10 mm</t>
    </r>
  </si>
  <si>
    <r>
      <rPr>
        <sz val="8.5"/>
        <rFont val="Calibri"/>
        <family val="2"/>
      </rPr>
      <t>18.06.500</t>
    </r>
  </si>
  <si>
    <r>
      <rPr>
        <sz val="8.5"/>
        <rFont val="Calibri"/>
        <family val="2"/>
      </rPr>
      <t xml:space="preserve">Rejuntamento de rodapé em placas cerâmicas com cimento branco, altura até
</t>
    </r>
    <r>
      <rPr>
        <sz val="8.5"/>
        <rFont val="Calibri"/>
        <family val="2"/>
      </rPr>
      <t>10 cm, juntas acima de 3 até 5 mm</t>
    </r>
  </si>
  <si>
    <r>
      <rPr>
        <sz val="8.5"/>
        <rFont val="Calibri"/>
        <family val="2"/>
      </rPr>
      <t>18.06.510</t>
    </r>
  </si>
  <si>
    <r>
      <rPr>
        <sz val="8.5"/>
        <rFont val="Calibri"/>
        <family val="2"/>
      </rPr>
      <t>Rejuntamento de rodapé em placas cerâmicas com argamassa industrializada para rejunte, altura até 10 cm, juntas acima de 3 até 5 mm</t>
    </r>
  </si>
  <si>
    <r>
      <rPr>
        <sz val="8.5"/>
        <rFont val="Calibri"/>
        <family val="2"/>
      </rPr>
      <t>18.06.520</t>
    </r>
  </si>
  <si>
    <r>
      <rPr>
        <sz val="8.5"/>
        <rFont val="Calibri"/>
        <family val="2"/>
      </rPr>
      <t xml:space="preserve">Rejuntamento de rodapé em placas cerâmicas com cimento branco, altura até
</t>
    </r>
    <r>
      <rPr>
        <sz val="8.5"/>
        <rFont val="Calibri"/>
        <family val="2"/>
      </rPr>
      <t>10 cm, juntas acima de 5 até 10 mm</t>
    </r>
  </si>
  <si>
    <r>
      <rPr>
        <sz val="8.5"/>
        <rFont val="Calibri"/>
        <family val="2"/>
      </rPr>
      <t>18.06.530</t>
    </r>
  </si>
  <si>
    <r>
      <rPr>
        <sz val="8.5"/>
        <rFont val="Calibri"/>
        <family val="2"/>
      </rPr>
      <t>Rejuntamento de rodapé em placas cerâmicas com argamassa industrializada para rejunte, altura até 10 cm, juntas acima de 5 até 10 mm</t>
    </r>
  </si>
  <si>
    <r>
      <rPr>
        <sz val="8.5"/>
        <rFont val="Calibri"/>
        <family val="2"/>
      </rPr>
      <t>18.07</t>
    </r>
  </si>
  <si>
    <r>
      <rPr>
        <sz val="8.5"/>
        <rFont val="Calibri"/>
        <family val="2"/>
      </rPr>
      <t>Placa ceramica nao esmaltada extrudada</t>
    </r>
  </si>
  <si>
    <r>
      <rPr>
        <sz val="8.5"/>
        <rFont val="Calibri"/>
        <family val="2"/>
      </rPr>
      <t>18.07.020</t>
    </r>
  </si>
  <si>
    <r>
      <rPr>
        <sz val="8.5"/>
        <rFont val="Calibri"/>
        <family val="2"/>
      </rPr>
      <t xml:space="preserve">Placa cerâmica não esmaltada extrudada de alta resistência química e mecânica, espessura de 9 mm, uso industrial, assentado com argamassa
</t>
    </r>
    <r>
      <rPr>
        <sz val="8.5"/>
        <rFont val="Calibri"/>
        <family val="2"/>
      </rPr>
      <t>química bicomponente</t>
    </r>
  </si>
  <si>
    <r>
      <rPr>
        <sz val="8.5"/>
        <rFont val="Calibri"/>
        <family val="2"/>
      </rPr>
      <t>18.07.021</t>
    </r>
  </si>
  <si>
    <r>
      <rPr>
        <sz val="8.5"/>
        <rFont val="Calibri"/>
        <family val="2"/>
      </rPr>
      <t xml:space="preserve">Placa cerâmica não esmaltada extrudada de alta resistência química e
</t>
    </r>
    <r>
      <rPr>
        <sz val="8.5"/>
        <rFont val="Calibri"/>
        <family val="2"/>
      </rPr>
      <t>mecânica, espessura de 9 mm, uso industrial, assentado com argamassa colante industrial</t>
    </r>
  </si>
  <si>
    <r>
      <rPr>
        <sz val="8.5"/>
        <rFont val="Calibri"/>
        <family val="2"/>
      </rPr>
      <t>18.07.040</t>
    </r>
  </si>
  <si>
    <r>
      <rPr>
        <sz val="8.5"/>
        <rFont val="Calibri"/>
        <family val="2"/>
      </rPr>
      <t xml:space="preserve">Placa cerâmica não esmaltada extrudada de alta resistência química e mecânica, espessura de 14 mm, uso industrial, assentado com argamassa
</t>
    </r>
    <r>
      <rPr>
        <sz val="8.5"/>
        <rFont val="Calibri"/>
        <family val="2"/>
      </rPr>
      <t>química bicomponente</t>
    </r>
  </si>
  <si>
    <r>
      <rPr>
        <sz val="8.5"/>
        <rFont val="Calibri"/>
        <family val="2"/>
      </rPr>
      <t>18.07.080</t>
    </r>
  </si>
  <si>
    <r>
      <rPr>
        <sz val="8.5"/>
        <rFont val="Calibri"/>
        <family val="2"/>
      </rPr>
      <t xml:space="preserve">Rodapé em placa cerâmica não esmaltada extrudada de alta resistência química e mecânica, altura de 10 cm, uso industrial, assentado com
</t>
    </r>
    <r>
      <rPr>
        <sz val="8.5"/>
        <rFont val="Calibri"/>
        <family val="2"/>
      </rPr>
      <t>argamassa química bicomponente</t>
    </r>
  </si>
  <si>
    <r>
      <rPr>
        <sz val="8.5"/>
        <rFont val="Calibri"/>
        <family val="2"/>
      </rPr>
      <t>18.07.160</t>
    </r>
  </si>
  <si>
    <r>
      <rPr>
        <sz val="8.5"/>
        <rFont val="Calibri"/>
        <family val="2"/>
      </rPr>
      <t>Placa cerâmica não esmaltada extrudada para área com altas temperaturas, de alta resistência química e mecânica, espessura mínima de 13 mm, uso industrial e cozinhas profissionais, assentado com argamassa industrializada</t>
    </r>
  </si>
  <si>
    <r>
      <rPr>
        <sz val="8.5"/>
        <rFont val="Calibri"/>
        <family val="2"/>
      </rPr>
      <t>18.07.170</t>
    </r>
  </si>
  <si>
    <r>
      <rPr>
        <sz val="8.5"/>
        <rFont val="Calibri"/>
        <family val="2"/>
      </rPr>
      <t>Rodapé em placa cerâmica não esmaltada extrudada para área com altas temperaturas, de alta resistência química e mecânica, altura de 10cm, uso industrial e cozinhas profissionais, assentado com argamassa industrializada</t>
    </r>
  </si>
  <si>
    <r>
      <rPr>
        <sz val="8.5"/>
        <rFont val="Calibri"/>
        <family val="2"/>
      </rPr>
      <t>18.07.200</t>
    </r>
  </si>
  <si>
    <r>
      <rPr>
        <sz val="8.5"/>
        <rFont val="Calibri"/>
        <family val="2"/>
      </rPr>
      <t xml:space="preserve">Rejuntamento em placa cerâmica extrudada antiácida de 9 mm, com argamassa industrializada bicomponente à base de resina furânica, juntas
</t>
    </r>
    <r>
      <rPr>
        <sz val="8.5"/>
        <rFont val="Calibri"/>
        <family val="2"/>
      </rPr>
      <t>acima de 3 até 6 mm</t>
    </r>
  </si>
  <si>
    <r>
      <rPr>
        <sz val="8.5"/>
        <rFont val="Calibri"/>
        <family val="2"/>
      </rPr>
      <t>18.07.210</t>
    </r>
  </si>
  <si>
    <r>
      <rPr>
        <sz val="8.5"/>
        <rFont val="Calibri"/>
        <family val="2"/>
      </rPr>
      <t xml:space="preserve">Rejuntamento de placa cerâmica extrudada de 9 mm, com argamassa sintética industrializada tricomponente à base de resina epóxi, juntas acima
</t>
    </r>
    <r>
      <rPr>
        <sz val="8.5"/>
        <rFont val="Calibri"/>
        <family val="2"/>
      </rPr>
      <t>de 3 até 6 mm</t>
    </r>
  </si>
  <si>
    <r>
      <rPr>
        <sz val="8.5"/>
        <rFont val="Calibri"/>
        <family val="2"/>
      </rPr>
      <t>18.07.220</t>
    </r>
  </si>
  <si>
    <r>
      <rPr>
        <sz val="8.5"/>
        <rFont val="Calibri"/>
        <family val="2"/>
      </rPr>
      <t xml:space="preserve">Rejuntamento em placa cerâmica extrudada antiácida, espessura de 14 mm,
</t>
    </r>
    <r>
      <rPr>
        <sz val="8.5"/>
        <rFont val="Calibri"/>
        <family val="2"/>
      </rPr>
      <t>com argamassa industrializada bicomponente, à base de resina furânica, juntas acima de 3 até 6 mm</t>
    </r>
  </si>
  <si>
    <r>
      <rPr>
        <sz val="8.5"/>
        <rFont val="Calibri"/>
        <family val="2"/>
      </rPr>
      <t>18.07.230</t>
    </r>
  </si>
  <si>
    <r>
      <rPr>
        <sz val="8.5"/>
        <rFont val="Calibri"/>
        <family val="2"/>
      </rPr>
      <t xml:space="preserve">Rejuntamento em placa cerâmica extrudada antiácida de 14 mm, com
</t>
    </r>
    <r>
      <rPr>
        <sz val="8.5"/>
        <rFont val="Calibri"/>
        <family val="2"/>
      </rPr>
      <t>argamassa sintética industrializada tricomponente, à base de resina epóxi, juntas de 3 até 6 mm</t>
    </r>
  </si>
  <si>
    <r>
      <rPr>
        <sz val="8.5"/>
        <rFont val="Calibri"/>
        <family val="2"/>
      </rPr>
      <t>18.07.250</t>
    </r>
  </si>
  <si>
    <r>
      <rPr>
        <sz val="8.5"/>
        <rFont val="Calibri"/>
        <family val="2"/>
      </rPr>
      <t xml:space="preserve">Rejuntamento em placa cerâmica extrudada antiácida, com argamassa
</t>
    </r>
    <r>
      <rPr>
        <sz val="8.5"/>
        <rFont val="Calibri"/>
        <family val="2"/>
      </rPr>
      <t>industrializada anticorrosiva bicomponente à base de bauxita, para área de altas temperaturas, juntas acima de 3 até 6 mm</t>
    </r>
  </si>
  <si>
    <r>
      <rPr>
        <sz val="8.5"/>
        <rFont val="Calibri"/>
        <family val="2"/>
      </rPr>
      <t>18.07.300</t>
    </r>
  </si>
  <si>
    <r>
      <rPr>
        <sz val="8.5"/>
        <rFont val="Calibri"/>
        <family val="2"/>
      </rPr>
      <t xml:space="preserve">Rejuntamento de rodapé em placa cerâmica extrudada antiácida de 9 mm,
</t>
    </r>
    <r>
      <rPr>
        <sz val="8.5"/>
        <rFont val="Calibri"/>
        <family val="2"/>
      </rPr>
      <t>com argamassa industrializada bicomponente à base de resina furânica, juntas acima de 3 até 6 mm</t>
    </r>
  </si>
  <si>
    <r>
      <rPr>
        <sz val="8.5"/>
        <rFont val="Calibri"/>
        <family val="2"/>
      </rPr>
      <t>18.07.310</t>
    </r>
  </si>
  <si>
    <r>
      <rPr>
        <sz val="8.5"/>
        <rFont val="Calibri"/>
        <family val="2"/>
      </rPr>
      <t xml:space="preserve">Rejuntamento de rodapé em placa cerâmica extrudada antiácida de 9 mm,
</t>
    </r>
    <r>
      <rPr>
        <sz val="8.5"/>
        <rFont val="Calibri"/>
        <family val="2"/>
      </rPr>
      <t>com argamassa sintética  industrializada tricomponente à base de resina epóxi, juntas acima de 3 até 6 mm</t>
    </r>
  </si>
  <si>
    <r>
      <rPr>
        <sz val="8.5"/>
        <rFont val="Calibri"/>
        <family val="2"/>
      </rPr>
      <t>18.08</t>
    </r>
  </si>
  <si>
    <r>
      <rPr>
        <sz val="8.5"/>
        <rFont val="Calibri"/>
        <family val="2"/>
      </rPr>
      <t>Revestimento em porcelanato</t>
    </r>
  </si>
  <si>
    <r>
      <rPr>
        <sz val="8.5"/>
        <rFont val="Calibri"/>
        <family val="2"/>
      </rPr>
      <t>18.08.032</t>
    </r>
  </si>
  <si>
    <r>
      <rPr>
        <sz val="8.5"/>
        <rFont val="Calibri"/>
        <family val="2"/>
      </rPr>
      <t xml:space="preserve">Revestimento em porcelanato esmaltado antiderrapante para área externa e ambiente com alto tráfego, grupo de absorção BIa, assentado com argamassa
</t>
    </r>
    <r>
      <rPr>
        <sz val="8.5"/>
        <rFont val="Calibri"/>
        <family val="2"/>
      </rPr>
      <t>colante industrializada, rejuntado</t>
    </r>
  </si>
  <si>
    <r>
      <rPr>
        <sz val="8.5"/>
        <rFont val="Calibri"/>
        <family val="2"/>
      </rPr>
      <t>18.08.042</t>
    </r>
  </si>
  <si>
    <r>
      <rPr>
        <sz val="8.5"/>
        <rFont val="Calibri"/>
        <family val="2"/>
      </rPr>
      <t xml:space="preserve">Rodapé em porcelanato esmaltado antiderrapante para área externa e ambiente com alto tráfego, grupo de absorção BIa, assentado com argamassa
</t>
    </r>
    <r>
      <rPr>
        <sz val="8.5"/>
        <rFont val="Calibri"/>
        <family val="2"/>
      </rPr>
      <t>colante industrializada, rejuntado</t>
    </r>
  </si>
  <si>
    <r>
      <rPr>
        <sz val="8.5"/>
        <rFont val="Calibri"/>
        <family val="2"/>
      </rPr>
      <t>18.08.062</t>
    </r>
  </si>
  <si>
    <r>
      <rPr>
        <sz val="8.5"/>
        <rFont val="Calibri"/>
        <family val="2"/>
      </rPr>
      <t xml:space="preserve">Revestimento em porcelanato esmaltado polido para área interna e ambiente
</t>
    </r>
    <r>
      <rPr>
        <sz val="8.5"/>
        <rFont val="Calibri"/>
        <family val="2"/>
      </rPr>
      <t>com tráfego médio, grupo de absorção BIa, assentado com argamassa colante industrializada, rejuntado</t>
    </r>
  </si>
  <si>
    <r>
      <rPr>
        <sz val="8.5"/>
        <rFont val="Calibri"/>
        <family val="2"/>
      </rPr>
      <t>18.08.072</t>
    </r>
  </si>
  <si>
    <r>
      <rPr>
        <sz val="8.5"/>
        <rFont val="Calibri"/>
        <family val="2"/>
      </rPr>
      <t xml:space="preserve">Rodapé em porcelanato esmaltado polido para área interna e ambiente com tráfego médio, grupo de absorção BIa, assentado com argamassa colante
</t>
    </r>
    <r>
      <rPr>
        <sz val="8.5"/>
        <rFont val="Calibri"/>
        <family val="2"/>
      </rPr>
      <t>industrializada, rejuntado</t>
    </r>
  </si>
  <si>
    <r>
      <rPr>
        <sz val="8.5"/>
        <rFont val="Calibri"/>
        <family val="2"/>
      </rPr>
      <t>18.08.090</t>
    </r>
  </si>
  <si>
    <r>
      <rPr>
        <sz val="8.5"/>
        <rFont val="Calibri"/>
        <family val="2"/>
      </rPr>
      <t>Revestimento em porcelanato esmaltado acetinado para área interna e ambiente com acesso ao exterior, grupo de absorção BIa, resistência química B, assentado com argamassa colante industrializada, rejuntado</t>
    </r>
  </si>
  <si>
    <r>
      <rPr>
        <sz val="8.5"/>
        <rFont val="Calibri"/>
        <family val="2"/>
      </rPr>
      <t>18.08.100</t>
    </r>
  </si>
  <si>
    <r>
      <rPr>
        <sz val="8.5"/>
        <rFont val="Calibri"/>
        <family val="2"/>
      </rPr>
      <t>Rodapé em porcelanato esmaltado acetinado para área interna e ambiente com acesso ao exterior, grupo de absorção BIa, resistência química B, assentado com argamassa colante industrializada, rejuntado</t>
    </r>
  </si>
  <si>
    <r>
      <rPr>
        <sz val="8.5"/>
        <rFont val="Calibri"/>
        <family val="2"/>
      </rPr>
      <t>18.08.110</t>
    </r>
  </si>
  <si>
    <r>
      <rPr>
        <sz val="8.5"/>
        <rFont val="Calibri"/>
        <family val="2"/>
      </rPr>
      <t xml:space="preserve">Revestimento em porcelanato técnico antiderrapante para área externa, grupo de absorção BIa, assentado com argamassa colante industrializada,
</t>
    </r>
    <r>
      <rPr>
        <sz val="8.5"/>
        <rFont val="Calibri"/>
        <family val="2"/>
      </rPr>
      <t>rejuntado</t>
    </r>
  </si>
  <si>
    <r>
      <rPr>
        <sz val="8.5"/>
        <rFont val="Calibri"/>
        <family val="2"/>
      </rPr>
      <t>18.08.120</t>
    </r>
  </si>
  <si>
    <r>
      <rPr>
        <sz val="8.5"/>
        <rFont val="Calibri"/>
        <family val="2"/>
      </rPr>
      <t>Rodapé em porcelanato técnico antiderrapante para área interna, grupo de absorção BIa, assentado com argamassa colante industrializada, rejuntado</t>
    </r>
  </si>
  <si>
    <r>
      <rPr>
        <sz val="8.5"/>
        <rFont val="Calibri"/>
        <family val="2"/>
      </rPr>
      <t>18.08.152</t>
    </r>
  </si>
  <si>
    <r>
      <rPr>
        <sz val="8.5"/>
        <rFont val="Calibri"/>
        <family val="2"/>
      </rPr>
      <t xml:space="preserve">Revestimento em porcelanato técnico natural para área interna e ambiente com acesso ao exterior, grupo de absorção BIa, assentado com argamassa
</t>
    </r>
    <r>
      <rPr>
        <sz val="8.5"/>
        <rFont val="Calibri"/>
        <family val="2"/>
      </rPr>
      <t>colante industrializada, rejuntado</t>
    </r>
  </si>
  <si>
    <r>
      <rPr>
        <sz val="8.5"/>
        <rFont val="Calibri"/>
        <family val="2"/>
      </rPr>
      <t>18.08.162</t>
    </r>
  </si>
  <si>
    <r>
      <rPr>
        <sz val="8.5"/>
        <rFont val="Calibri"/>
        <family val="2"/>
      </rPr>
      <t xml:space="preserve">Rodapé em porcelanato técnico natural, para área interna e ambiente com acesso ao exterior, grupo de absorção BIa, assentado com argamassa colante
</t>
    </r>
    <r>
      <rPr>
        <sz val="8.5"/>
        <rFont val="Calibri"/>
        <family val="2"/>
      </rPr>
      <t>industrializada, rejuntado</t>
    </r>
  </si>
  <si>
    <r>
      <rPr>
        <sz val="8.5"/>
        <rFont val="Calibri"/>
        <family val="2"/>
      </rPr>
      <t>18.08.170</t>
    </r>
  </si>
  <si>
    <r>
      <rPr>
        <sz val="8.5"/>
        <rFont val="Calibri"/>
        <family val="2"/>
      </rPr>
      <t xml:space="preserve">Revestimento em porcelanato técnico polido para área interna e ambiente de médio tráfego, grupo de absorção BIa, coeficiente de atrito I, assentado com
</t>
    </r>
    <r>
      <rPr>
        <sz val="8.5"/>
        <rFont val="Calibri"/>
        <family val="2"/>
      </rPr>
      <t>argamassa colante industrializada, rejuntado</t>
    </r>
  </si>
  <si>
    <r>
      <rPr>
        <sz val="8.5"/>
        <rFont val="Calibri"/>
        <family val="2"/>
      </rPr>
      <t>18.08.180</t>
    </r>
  </si>
  <si>
    <r>
      <rPr>
        <sz val="8.5"/>
        <rFont val="Calibri"/>
        <family val="2"/>
      </rPr>
      <t xml:space="preserve">Rodapé em porcelanato técnico polido para área interna e ambiente de médio tráfego, grupo de absorção BIa, assentado com argamassa colante
</t>
    </r>
    <r>
      <rPr>
        <sz val="8.5"/>
        <rFont val="Calibri"/>
        <family val="2"/>
      </rPr>
      <t>industrializada, rejuntado</t>
    </r>
  </si>
  <si>
    <r>
      <rPr>
        <sz val="8.5"/>
        <rFont val="Calibri"/>
        <family val="2"/>
      </rPr>
      <t>18.11</t>
    </r>
  </si>
  <si>
    <r>
      <rPr>
        <sz val="8.5"/>
        <rFont val="Calibri"/>
        <family val="2"/>
      </rPr>
      <t>Revestimento em placa ceramica esmaltada</t>
    </r>
  </si>
  <si>
    <r>
      <rPr>
        <sz val="8.5"/>
        <rFont val="Calibri"/>
        <family val="2"/>
      </rPr>
      <t>18.11.012</t>
    </r>
  </si>
  <si>
    <r>
      <rPr>
        <sz val="8.5"/>
        <rFont val="Calibri"/>
        <family val="2"/>
      </rPr>
      <t xml:space="preserve">Revestimento em placa cerâmica esmaltada de 7,5x7,5 cm, assentado e
</t>
    </r>
    <r>
      <rPr>
        <sz val="8.5"/>
        <rFont val="Calibri"/>
        <family val="2"/>
      </rPr>
      <t>rejuntado com argamassa industrializada</t>
    </r>
  </si>
  <si>
    <r>
      <rPr>
        <sz val="8.5"/>
        <rFont val="Calibri"/>
        <family val="2"/>
      </rPr>
      <t>18.11.022</t>
    </r>
  </si>
  <si>
    <r>
      <rPr>
        <sz val="8.5"/>
        <rFont val="Calibri"/>
        <family val="2"/>
      </rPr>
      <t xml:space="preserve">Revestimento em placa cerâmica esmaltada de 10x10 cm, assentado e
</t>
    </r>
    <r>
      <rPr>
        <sz val="8.5"/>
        <rFont val="Calibri"/>
        <family val="2"/>
      </rPr>
      <t>rejuntado com argamassa industrializada</t>
    </r>
  </si>
  <si>
    <r>
      <rPr>
        <sz val="8.5"/>
        <rFont val="Calibri"/>
        <family val="2"/>
      </rPr>
      <t>18.11.032</t>
    </r>
  </si>
  <si>
    <r>
      <rPr>
        <sz val="8.5"/>
        <rFont val="Calibri"/>
        <family val="2"/>
      </rPr>
      <t xml:space="preserve">Revestimento em placa cerâmica esmaltada de 15x15 cm, tipo monocolor,
</t>
    </r>
    <r>
      <rPr>
        <sz val="8.5"/>
        <rFont val="Calibri"/>
        <family val="2"/>
      </rPr>
      <t>assentado e rejuntado com argamassa industrializada</t>
    </r>
  </si>
  <si>
    <r>
      <rPr>
        <sz val="8.5"/>
        <rFont val="Calibri"/>
        <family val="2"/>
      </rPr>
      <t>18.11.042</t>
    </r>
  </si>
  <si>
    <r>
      <rPr>
        <sz val="8.5"/>
        <rFont val="Calibri"/>
        <family val="2"/>
      </rPr>
      <t xml:space="preserve">Revestimento em placa cerâmica esmaltada de 20x20 cm, tipo monocolor,
</t>
    </r>
    <r>
      <rPr>
        <sz val="8.5"/>
        <rFont val="Calibri"/>
        <family val="2"/>
      </rPr>
      <t>assentado e rejuntado com argamassa industrializada</t>
    </r>
  </si>
  <si>
    <r>
      <rPr>
        <sz val="8.5"/>
        <rFont val="Calibri"/>
        <family val="2"/>
      </rPr>
      <t>18.11.052</t>
    </r>
  </si>
  <si>
    <r>
      <rPr>
        <sz val="8.5"/>
        <rFont val="Calibri"/>
        <family val="2"/>
      </rPr>
      <t xml:space="preserve">Revestimento em placa cerâmica esmaltada, tipo monoporosa, assentado e
</t>
    </r>
    <r>
      <rPr>
        <sz val="8.5"/>
        <rFont val="Calibri"/>
        <family val="2"/>
      </rPr>
      <t>rejuntado com argamassa industrializada</t>
    </r>
  </si>
  <si>
    <r>
      <rPr>
        <sz val="8.5"/>
        <rFont val="Calibri"/>
        <family val="2"/>
      </rPr>
      <t>18.12</t>
    </r>
  </si>
  <si>
    <r>
      <rPr>
        <sz val="8.5"/>
        <rFont val="Calibri"/>
        <family val="2"/>
      </rPr>
      <t>Revestimento em pastilha e mosaico</t>
    </r>
  </si>
  <si>
    <r>
      <rPr>
        <sz val="8.5"/>
        <rFont val="Calibri"/>
        <family val="2"/>
      </rPr>
      <t>18.12.020</t>
    </r>
  </si>
  <si>
    <r>
      <rPr>
        <sz val="8.5"/>
        <rFont val="Calibri"/>
        <family val="2"/>
      </rPr>
      <t xml:space="preserve">Revestimento em pastilha de porcelana natural ou esmaltada de 5x5 cm,
</t>
    </r>
    <r>
      <rPr>
        <sz val="8.5"/>
        <rFont val="Calibri"/>
        <family val="2"/>
      </rPr>
      <t>assentado e rejuntado com argamassa colante industrializada</t>
    </r>
  </si>
  <si>
    <r>
      <rPr>
        <sz val="8.5"/>
        <rFont val="Calibri"/>
        <family val="2"/>
      </rPr>
      <t>18.12.120</t>
    </r>
  </si>
  <si>
    <r>
      <rPr>
        <sz val="8.5"/>
        <rFont val="Calibri"/>
        <family val="2"/>
      </rPr>
      <t>Revestimento em pastilha de porcelana natural ou esmaltada de 2,5x2,5 cm, assentado e rejuntado com argamassa colante industrializada</t>
    </r>
  </si>
  <si>
    <r>
      <rPr>
        <sz val="8.5"/>
        <rFont val="Calibri"/>
        <family val="2"/>
      </rPr>
      <t>18.12.140</t>
    </r>
  </si>
  <si>
    <r>
      <rPr>
        <sz val="8.5"/>
        <rFont val="Calibri"/>
        <family val="2"/>
      </rPr>
      <t>Revestimento em pastilha de porcelana natural ou esmaltada de 2,5x5 cm, assentado e rejuntado com argamassa colante industrializada</t>
    </r>
  </si>
  <si>
    <r>
      <rPr>
        <sz val="8.5"/>
        <rFont val="Calibri"/>
        <family val="2"/>
      </rPr>
      <t>18.13</t>
    </r>
  </si>
  <si>
    <r>
      <rPr>
        <sz val="8.5"/>
        <rFont val="Calibri"/>
        <family val="2"/>
      </rPr>
      <t>Revestimento ceramico nao esmaltado extrudado</t>
    </r>
  </si>
  <si>
    <r>
      <rPr>
        <sz val="8.5"/>
        <rFont val="Calibri"/>
        <family val="2"/>
      </rPr>
      <t>18.13.010</t>
    </r>
  </si>
  <si>
    <r>
      <rPr>
        <sz val="8.5"/>
        <rFont val="Calibri"/>
        <family val="2"/>
      </rPr>
      <t xml:space="preserve">Revestimento em placa cerâmica não esmaltada extrudada, de alta resistência
</t>
    </r>
    <r>
      <rPr>
        <sz val="8.5"/>
        <rFont val="Calibri"/>
        <family val="2"/>
      </rPr>
      <t>química e mecânica, espessura de 9 mm, assentado com argamassa colante industrializada</t>
    </r>
  </si>
  <si>
    <r>
      <rPr>
        <sz val="8.5"/>
        <rFont val="Calibri"/>
        <family val="2"/>
      </rPr>
      <t>18.13.020</t>
    </r>
  </si>
  <si>
    <r>
      <rPr>
        <sz val="8.5"/>
        <rFont val="Calibri"/>
        <family val="2"/>
      </rPr>
      <t xml:space="preserve">Revestimento em placa cerâmica extrudada de alta resistência química e
</t>
    </r>
    <r>
      <rPr>
        <sz val="8.5"/>
        <rFont val="Calibri"/>
        <family val="2"/>
      </rPr>
      <t>mecânica, espessura entre 9 e 10 mm, assentado com argamassa industrializada de alta aderência</t>
    </r>
  </si>
  <si>
    <r>
      <rPr>
        <sz val="8.5"/>
        <rFont val="Calibri"/>
        <family val="2"/>
      </rPr>
      <t>18.13.202</t>
    </r>
  </si>
  <si>
    <r>
      <rPr>
        <sz val="8.5"/>
        <rFont val="Calibri"/>
        <family val="2"/>
      </rPr>
      <t>Rejuntamento em placa cerâmica extrudada, espessura entre 9 e 10 mm, com argamassa industrial anticorrosiva à base de resina epóxi, juntas de 6 a 10 mm</t>
    </r>
  </si>
  <si>
    <r>
      <rPr>
        <sz val="8.5"/>
        <rFont val="Calibri"/>
        <family val="2"/>
      </rPr>
      <t>REVESTIMENTO EM PEDRA</t>
    </r>
  </si>
  <si>
    <r>
      <rPr>
        <sz val="8.5"/>
        <rFont val="Calibri"/>
        <family val="2"/>
      </rPr>
      <t>19.01</t>
    </r>
  </si>
  <si>
    <r>
      <rPr>
        <sz val="8.5"/>
        <rFont val="Calibri"/>
        <family val="2"/>
      </rPr>
      <t>Granito</t>
    </r>
  </si>
  <si>
    <r>
      <rPr>
        <sz val="8.5"/>
        <rFont val="Calibri"/>
        <family val="2"/>
      </rPr>
      <t>19.01.022</t>
    </r>
  </si>
  <si>
    <r>
      <rPr>
        <sz val="8.5"/>
        <rFont val="Calibri"/>
        <family val="2"/>
      </rPr>
      <t>Revestimento em granito, espessura de 2 cm, acabamento polido</t>
    </r>
  </si>
  <si>
    <r>
      <rPr>
        <sz val="8.5"/>
        <rFont val="Calibri"/>
        <family val="2"/>
      </rPr>
      <t>19.01.062</t>
    </r>
  </si>
  <si>
    <r>
      <rPr>
        <sz val="8.5"/>
        <rFont val="Calibri"/>
        <family val="2"/>
      </rPr>
      <t xml:space="preserve">Peitoril e/ou soleira em granito, espessura de 2 cm e largura até 20 cm,
</t>
    </r>
    <r>
      <rPr>
        <sz val="8.5"/>
        <rFont val="Calibri"/>
        <family val="2"/>
      </rPr>
      <t>acabamento polido</t>
    </r>
  </si>
  <si>
    <r>
      <rPr>
        <sz val="8.5"/>
        <rFont val="Calibri"/>
        <family val="2"/>
      </rPr>
      <t>19.01.064</t>
    </r>
  </si>
  <si>
    <r>
      <rPr>
        <sz val="8.5"/>
        <rFont val="Calibri"/>
        <family val="2"/>
      </rPr>
      <t xml:space="preserve">Peitoril e/ou soleira em granito, espessura de 2 cm e largura de 21 cm até 30
</t>
    </r>
    <r>
      <rPr>
        <sz val="8.5"/>
        <rFont val="Calibri"/>
        <family val="2"/>
      </rPr>
      <t>cm, acabamento polido</t>
    </r>
  </si>
  <si>
    <r>
      <rPr>
        <sz val="8.5"/>
        <rFont val="Calibri"/>
        <family val="2"/>
      </rPr>
      <t>19.01.122</t>
    </r>
  </si>
  <si>
    <r>
      <rPr>
        <sz val="8.5"/>
        <rFont val="Calibri"/>
        <family val="2"/>
      </rPr>
      <t>Degrau e espelho de granito, espessura de 2 cm, acabamento polido</t>
    </r>
  </si>
  <si>
    <r>
      <rPr>
        <sz val="8.5"/>
        <rFont val="Calibri"/>
        <family val="2"/>
      </rPr>
      <t>19.01.322</t>
    </r>
  </si>
  <si>
    <r>
      <rPr>
        <sz val="8.5"/>
        <rFont val="Calibri"/>
        <family val="2"/>
      </rPr>
      <t>Rodapé em granito, espessura de 2 cm e altura de 7 cm, acabamento polido</t>
    </r>
  </si>
  <si>
    <r>
      <rPr>
        <sz val="8.5"/>
        <rFont val="Calibri"/>
        <family val="2"/>
      </rPr>
      <t>19.01.324</t>
    </r>
  </si>
  <si>
    <r>
      <rPr>
        <sz val="8.5"/>
        <rFont val="Calibri"/>
        <family val="2"/>
      </rPr>
      <t xml:space="preserve">Rodapé em granito, espessura de 2 cm e altura de 7,1 cm até 10 cm,
</t>
    </r>
    <r>
      <rPr>
        <sz val="8.5"/>
        <rFont val="Calibri"/>
        <family val="2"/>
      </rPr>
      <t>acabamento polido</t>
    </r>
  </si>
  <si>
    <r>
      <rPr>
        <sz val="8.5"/>
        <rFont val="Calibri"/>
        <family val="2"/>
      </rPr>
      <t>19.02</t>
    </r>
  </si>
  <si>
    <r>
      <rPr>
        <sz val="8.5"/>
        <rFont val="Calibri"/>
        <family val="2"/>
      </rPr>
      <t>Marmore</t>
    </r>
  </si>
  <si>
    <r>
      <rPr>
        <sz val="8.5"/>
        <rFont val="Calibri"/>
        <family val="2"/>
      </rPr>
      <t>19.02.020</t>
    </r>
  </si>
  <si>
    <r>
      <rPr>
        <sz val="8.5"/>
        <rFont val="Calibri"/>
        <family val="2"/>
      </rPr>
      <t>Revestimento em mármore branco, espessura de 2 cm, assente com massa</t>
    </r>
  </si>
  <si>
    <r>
      <rPr>
        <sz val="8.5"/>
        <rFont val="Calibri"/>
        <family val="2"/>
      </rPr>
      <t>19.02.040</t>
    </r>
  </si>
  <si>
    <r>
      <rPr>
        <sz val="8.5"/>
        <rFont val="Calibri"/>
        <family val="2"/>
      </rPr>
      <t xml:space="preserve">Revestimento em mármore travertino nacional, espessura de 2 cm, assente
</t>
    </r>
    <r>
      <rPr>
        <sz val="8.5"/>
        <rFont val="Calibri"/>
        <family val="2"/>
      </rPr>
      <t>com massa</t>
    </r>
  </si>
  <si>
    <r>
      <rPr>
        <sz val="8.5"/>
        <rFont val="Calibri"/>
        <family val="2"/>
      </rPr>
      <t>19.02.060</t>
    </r>
  </si>
  <si>
    <r>
      <rPr>
        <sz val="8.5"/>
        <rFont val="Calibri"/>
        <family val="2"/>
      </rPr>
      <t>Revestimento em mármore branco, espessura de 3 cm, assente com massa</t>
    </r>
  </si>
  <si>
    <r>
      <rPr>
        <sz val="8.5"/>
        <rFont val="Calibri"/>
        <family val="2"/>
      </rPr>
      <t>19.02.080</t>
    </r>
  </si>
  <si>
    <r>
      <rPr>
        <sz val="8.5"/>
        <rFont val="Calibri"/>
        <family val="2"/>
      </rPr>
      <t xml:space="preserve">Revestimento em mármore travertino nacional, espessura de 3 cm, assente
</t>
    </r>
    <r>
      <rPr>
        <sz val="8.5"/>
        <rFont val="Calibri"/>
        <family val="2"/>
      </rPr>
      <t>com massa</t>
    </r>
  </si>
  <si>
    <r>
      <rPr>
        <sz val="8.5"/>
        <rFont val="Calibri"/>
        <family val="2"/>
      </rPr>
      <t>19.02.220</t>
    </r>
  </si>
  <si>
    <r>
      <rPr>
        <sz val="8.5"/>
        <rFont val="Calibri"/>
        <family val="2"/>
      </rPr>
      <t>Degrau e espelho em mármore branco, espessura de 2 cm</t>
    </r>
  </si>
  <si>
    <r>
      <rPr>
        <sz val="8.5"/>
        <rFont val="Calibri"/>
        <family val="2"/>
      </rPr>
      <t>19.02.240</t>
    </r>
  </si>
  <si>
    <r>
      <rPr>
        <sz val="8.5"/>
        <rFont val="Calibri"/>
        <family val="2"/>
      </rPr>
      <t>Degrau e espelho em mármore travertino nacional, espessura de 2 cm</t>
    </r>
  </si>
  <si>
    <r>
      <rPr>
        <sz val="8.5"/>
        <rFont val="Calibri"/>
        <family val="2"/>
      </rPr>
      <t>19.02.250</t>
    </r>
  </si>
  <si>
    <r>
      <rPr>
        <sz val="8.5"/>
        <rFont val="Calibri"/>
        <family val="2"/>
      </rPr>
      <t>Rodapé em mármore branco, espessura de 2 cm e altura de 7 cm</t>
    </r>
  </si>
  <si>
    <r>
      <rPr>
        <sz val="8.5"/>
        <rFont val="Calibri"/>
        <family val="2"/>
      </rPr>
      <t>19.03</t>
    </r>
  </si>
  <si>
    <r>
      <rPr>
        <sz val="8.5"/>
        <rFont val="Calibri"/>
        <family val="2"/>
      </rPr>
      <t>Pedra</t>
    </r>
  </si>
  <si>
    <r>
      <rPr>
        <sz val="8.5"/>
        <rFont val="Calibri"/>
        <family val="2"/>
      </rPr>
      <t>19.03.020</t>
    </r>
  </si>
  <si>
    <r>
      <rPr>
        <sz val="8.5"/>
        <rFont val="Calibri"/>
        <family val="2"/>
      </rPr>
      <t>Revestimento em pedra tipo arenito comum</t>
    </r>
  </si>
  <si>
    <r>
      <rPr>
        <sz val="8.5"/>
        <rFont val="Calibri"/>
        <family val="2"/>
      </rPr>
      <t>19.03.060</t>
    </r>
  </si>
  <si>
    <r>
      <rPr>
        <sz val="8.5"/>
        <rFont val="Calibri"/>
        <family val="2"/>
      </rPr>
      <t>Revestimento em pedra mineira comum</t>
    </r>
  </si>
  <si>
    <r>
      <rPr>
        <sz val="8.5"/>
        <rFont val="Calibri"/>
        <family val="2"/>
      </rPr>
      <t>19.03.090</t>
    </r>
  </si>
  <si>
    <r>
      <rPr>
        <sz val="8.5"/>
        <rFont val="Calibri"/>
        <family val="2"/>
      </rPr>
      <t>Revestimento em pedra Miracema</t>
    </r>
  </si>
  <si>
    <r>
      <rPr>
        <sz val="8.5"/>
        <rFont val="Calibri"/>
        <family val="2"/>
      </rPr>
      <t>19.03.100</t>
    </r>
  </si>
  <si>
    <r>
      <rPr>
        <sz val="8.5"/>
        <rFont val="Calibri"/>
        <family val="2"/>
      </rPr>
      <t>Rodapé em pedra Miracema, altura de 5,75 cm</t>
    </r>
  </si>
  <si>
    <r>
      <rPr>
        <sz val="8.5"/>
        <rFont val="Calibri"/>
        <family val="2"/>
      </rPr>
      <t>19.03.110</t>
    </r>
  </si>
  <si>
    <r>
      <rPr>
        <sz val="8.5"/>
        <rFont val="Calibri"/>
        <family val="2"/>
      </rPr>
      <t>Rodapé em pedra Miracema, altura de 11,5 cm</t>
    </r>
  </si>
  <si>
    <r>
      <rPr>
        <sz val="8.5"/>
        <rFont val="Calibri"/>
        <family val="2"/>
      </rPr>
      <t>19.03.220</t>
    </r>
  </si>
  <si>
    <r>
      <rPr>
        <sz val="8.5"/>
        <rFont val="Calibri"/>
        <family val="2"/>
      </rPr>
      <t>Rodapé em pedra mineira simples, altura de 10 cm</t>
    </r>
  </si>
  <si>
    <r>
      <rPr>
        <sz val="8.5"/>
        <rFont val="Calibri"/>
        <family val="2"/>
      </rPr>
      <t>19.03.260</t>
    </r>
  </si>
  <si>
    <r>
      <rPr>
        <sz val="8.5"/>
        <rFont val="Calibri"/>
        <family val="2"/>
      </rPr>
      <t>Revestimento em pedra ardósia selecionada</t>
    </r>
  </si>
  <si>
    <r>
      <rPr>
        <sz val="8.5"/>
        <rFont val="Calibri"/>
        <family val="2"/>
      </rPr>
      <t>19.03.270</t>
    </r>
  </si>
  <si>
    <r>
      <rPr>
        <sz val="8.5"/>
        <rFont val="Calibri"/>
        <family val="2"/>
      </rPr>
      <t>Rodapé em pedra ardósia, altura de 7 cm</t>
    </r>
  </si>
  <si>
    <r>
      <rPr>
        <sz val="8.5"/>
        <rFont val="Calibri"/>
        <family val="2"/>
      </rPr>
      <t>19.03.290</t>
    </r>
  </si>
  <si>
    <r>
      <rPr>
        <sz val="8.5"/>
        <rFont val="Calibri"/>
        <family val="2"/>
      </rPr>
      <t>Peitoril e/ou soleira em ardósia, espessura de 2 cm e largura até 20 cm</t>
    </r>
  </si>
  <si>
    <r>
      <rPr>
        <sz val="8.5"/>
        <rFont val="Calibri"/>
        <family val="2"/>
      </rPr>
      <t>19.20</t>
    </r>
  </si>
  <si>
    <r>
      <rPr>
        <sz val="8.5"/>
        <rFont val="Calibri"/>
        <family val="2"/>
      </rPr>
      <t>Reparos, conservacoes e complementos ‐ GRUPO 19</t>
    </r>
  </si>
  <si>
    <r>
      <rPr>
        <sz val="8.5"/>
        <rFont val="Calibri"/>
        <family val="2"/>
      </rPr>
      <t>19.20.020</t>
    </r>
  </si>
  <si>
    <r>
      <rPr>
        <sz val="8.5"/>
        <rFont val="Calibri"/>
        <family val="2"/>
      </rPr>
      <t>Recolocação de mármore, pedras e granitos, assentes com massa</t>
    </r>
  </si>
  <si>
    <r>
      <rPr>
        <sz val="8.5"/>
        <rFont val="Calibri"/>
        <family val="2"/>
      </rPr>
      <t>REVESTIMENTO EM MADEIRA</t>
    </r>
  </si>
  <si>
    <r>
      <rPr>
        <sz val="8.5"/>
        <rFont val="Calibri"/>
        <family val="2"/>
      </rPr>
      <t>20.01</t>
    </r>
  </si>
  <si>
    <r>
      <rPr>
        <sz val="8.5"/>
        <rFont val="Calibri"/>
        <family val="2"/>
      </rPr>
      <t>Lambris de madeira</t>
    </r>
  </si>
  <si>
    <r>
      <rPr>
        <sz val="8.5"/>
        <rFont val="Calibri"/>
        <family val="2"/>
      </rPr>
      <t>20.01.040</t>
    </r>
  </si>
  <si>
    <r>
      <rPr>
        <sz val="8.5"/>
        <rFont val="Calibri"/>
        <family val="2"/>
      </rPr>
      <t>Lambril em madeira macho/fêmea tarugado, exceto pinus</t>
    </r>
  </si>
  <si>
    <r>
      <rPr>
        <sz val="8.5"/>
        <rFont val="Calibri"/>
        <family val="2"/>
      </rPr>
      <t>20.03</t>
    </r>
  </si>
  <si>
    <r>
      <rPr>
        <sz val="8.5"/>
        <rFont val="Calibri"/>
        <family val="2"/>
      </rPr>
      <t>Soalho de madeira</t>
    </r>
  </si>
  <si>
    <r>
      <rPr>
        <sz val="8.5"/>
        <rFont val="Calibri"/>
        <family val="2"/>
      </rPr>
      <t>20.03.010</t>
    </r>
  </si>
  <si>
    <r>
      <rPr>
        <sz val="8.5"/>
        <rFont val="Calibri"/>
        <family val="2"/>
      </rPr>
      <t>Soalho em tábua de madeira aparelhada</t>
    </r>
  </si>
  <si>
    <r>
      <rPr>
        <sz val="8.5"/>
        <rFont val="Calibri"/>
        <family val="2"/>
      </rPr>
      <t>20.04</t>
    </r>
  </si>
  <si>
    <r>
      <rPr>
        <sz val="8.5"/>
        <rFont val="Calibri"/>
        <family val="2"/>
      </rPr>
      <t>Tacos</t>
    </r>
  </si>
  <si>
    <r>
      <rPr>
        <sz val="8.5"/>
        <rFont val="Calibri"/>
        <family val="2"/>
      </rPr>
      <t>20.04.020</t>
    </r>
  </si>
  <si>
    <r>
      <rPr>
        <sz val="8.5"/>
        <rFont val="Calibri"/>
        <family val="2"/>
      </rPr>
      <t>Piso em tacos de Ipê colado</t>
    </r>
  </si>
  <si>
    <r>
      <rPr>
        <sz val="8.5"/>
        <rFont val="Calibri"/>
        <family val="2"/>
      </rPr>
      <t>20.10</t>
    </r>
  </si>
  <si>
    <r>
      <rPr>
        <sz val="8.5"/>
        <rFont val="Calibri"/>
        <family val="2"/>
      </rPr>
      <t>Rodape de madeira</t>
    </r>
  </si>
  <si>
    <r>
      <rPr>
        <sz val="8.5"/>
        <rFont val="Calibri"/>
        <family val="2"/>
      </rPr>
      <t>20.10.040</t>
    </r>
  </si>
  <si>
    <r>
      <rPr>
        <sz val="8.5"/>
        <rFont val="Calibri"/>
        <family val="2"/>
      </rPr>
      <t>Rodapé de madeira de 7 x 1,5 cm</t>
    </r>
  </si>
  <si>
    <r>
      <rPr>
        <sz val="8.5"/>
        <rFont val="Calibri"/>
        <family val="2"/>
      </rPr>
      <t>20.10.120</t>
    </r>
  </si>
  <si>
    <r>
      <rPr>
        <sz val="8.5"/>
        <rFont val="Calibri"/>
        <family val="2"/>
      </rPr>
      <t>Cordão de madeira</t>
    </r>
  </si>
  <si>
    <r>
      <rPr>
        <sz val="8.5"/>
        <rFont val="Calibri"/>
        <family val="2"/>
      </rPr>
      <t>20.20</t>
    </r>
  </si>
  <si>
    <r>
      <rPr>
        <sz val="8.5"/>
        <rFont val="Calibri"/>
        <family val="2"/>
      </rPr>
      <t>Reparos, conservacoes e complementos ‐ GRUPO 20</t>
    </r>
  </si>
  <si>
    <r>
      <rPr>
        <sz val="8.5"/>
        <rFont val="Calibri"/>
        <family val="2"/>
      </rPr>
      <t>20.20.020</t>
    </r>
  </si>
  <si>
    <r>
      <rPr>
        <sz val="8.5"/>
        <rFont val="Calibri"/>
        <family val="2"/>
      </rPr>
      <t>Recolocação de soalho em madeira</t>
    </r>
  </si>
  <si>
    <r>
      <rPr>
        <sz val="8.5"/>
        <rFont val="Calibri"/>
        <family val="2"/>
      </rPr>
      <t>20.20.040</t>
    </r>
  </si>
  <si>
    <r>
      <rPr>
        <sz val="8.5"/>
        <rFont val="Calibri"/>
        <family val="2"/>
      </rPr>
      <t>Recolocação de tacos soltos com cola</t>
    </r>
  </si>
  <si>
    <r>
      <rPr>
        <sz val="8.5"/>
        <rFont val="Calibri"/>
        <family val="2"/>
      </rPr>
      <t>20.20.100</t>
    </r>
  </si>
  <si>
    <r>
      <rPr>
        <sz val="8.5"/>
        <rFont val="Calibri"/>
        <family val="2"/>
      </rPr>
      <t>Recolocação de rodapé e cordão de madeira</t>
    </r>
  </si>
  <si>
    <r>
      <rPr>
        <sz val="8.5"/>
        <rFont val="Calibri"/>
        <family val="2"/>
      </rPr>
      <t>20.20.202</t>
    </r>
  </si>
  <si>
    <r>
      <rPr>
        <sz val="8.5"/>
        <rFont val="Calibri"/>
        <family val="2"/>
      </rPr>
      <t>Raspagem com calafetação e aplicação de verniz</t>
    </r>
  </si>
  <si>
    <r>
      <rPr>
        <sz val="8.5"/>
        <rFont val="Calibri"/>
        <family val="2"/>
      </rPr>
      <t>20.20.220</t>
    </r>
  </si>
  <si>
    <r>
      <rPr>
        <sz val="8.5"/>
        <rFont val="Calibri"/>
        <family val="2"/>
      </rPr>
      <t>Raspagem com calafetação e aplicação de cera</t>
    </r>
  </si>
  <si>
    <r>
      <rPr>
        <sz val="8.5"/>
        <rFont val="Calibri"/>
        <family val="2"/>
      </rPr>
      <t>REVESTIMENTO SINTETICO E METALICO</t>
    </r>
  </si>
  <si>
    <r>
      <rPr>
        <sz val="8.5"/>
        <rFont val="Calibri"/>
        <family val="2"/>
      </rPr>
      <t>21.01</t>
    </r>
  </si>
  <si>
    <r>
      <rPr>
        <sz val="8.5"/>
        <rFont val="Calibri"/>
        <family val="2"/>
      </rPr>
      <t>Revestimento em borracha</t>
    </r>
  </si>
  <si>
    <r>
      <rPr>
        <sz val="8.5"/>
        <rFont val="Calibri"/>
        <family val="2"/>
      </rPr>
      <t>21.01.100</t>
    </r>
  </si>
  <si>
    <r>
      <rPr>
        <sz val="8.5"/>
        <rFont val="Calibri"/>
        <family val="2"/>
      </rPr>
      <t>Revestimento em borracha sintética preta, espessura de 4 mm ‐ colado</t>
    </r>
  </si>
  <si>
    <r>
      <rPr>
        <sz val="8.5"/>
        <rFont val="Calibri"/>
        <family val="2"/>
      </rPr>
      <t>21.01.160</t>
    </r>
  </si>
  <si>
    <r>
      <rPr>
        <sz val="8.5"/>
        <rFont val="Calibri"/>
        <family val="2"/>
      </rPr>
      <t>Revestimento em grama sintética, com espessura de 20 a 32 mm</t>
    </r>
  </si>
  <si>
    <r>
      <rPr>
        <sz val="8.5"/>
        <rFont val="Calibri"/>
        <family val="2"/>
      </rPr>
      <t>21.02</t>
    </r>
  </si>
  <si>
    <r>
      <rPr>
        <sz val="8.5"/>
        <rFont val="Calibri"/>
        <family val="2"/>
      </rPr>
      <t>Revestimento vinilico</t>
    </r>
  </si>
  <si>
    <r>
      <rPr>
        <sz val="8.5"/>
        <rFont val="Calibri"/>
        <family val="2"/>
      </rPr>
      <t>21.02.050</t>
    </r>
  </si>
  <si>
    <r>
      <rPr>
        <sz val="8.5"/>
        <rFont val="Calibri"/>
        <family val="2"/>
      </rPr>
      <t xml:space="preserve">Revestimento vinílico, espessura de 2 mm, para tráfego médio, com
</t>
    </r>
    <r>
      <rPr>
        <sz val="8.5"/>
        <rFont val="Calibri"/>
        <family val="2"/>
      </rPr>
      <t>impermeabilizante acrílico</t>
    </r>
  </si>
  <si>
    <r>
      <rPr>
        <sz val="8.5"/>
        <rFont val="Calibri"/>
        <family val="2"/>
      </rPr>
      <t>21.02.060</t>
    </r>
  </si>
  <si>
    <r>
      <rPr>
        <sz val="8.5"/>
        <rFont val="Calibri"/>
        <family val="2"/>
      </rPr>
      <t xml:space="preserve">Revestimento vinílico, espessura de 3,2 mm, para tráfego intenso, com
</t>
    </r>
    <r>
      <rPr>
        <sz val="8.5"/>
        <rFont val="Calibri"/>
        <family val="2"/>
      </rPr>
      <t>impermeabilizante acrílico</t>
    </r>
  </si>
  <si>
    <r>
      <rPr>
        <sz val="8.5"/>
        <rFont val="Calibri"/>
        <family val="2"/>
      </rPr>
      <t>21.02.071</t>
    </r>
  </si>
  <si>
    <r>
      <rPr>
        <sz val="8.5"/>
        <rFont val="Calibri"/>
        <family val="2"/>
      </rPr>
      <t xml:space="preserve">Revestimento vinílico em manta, espessura total de 2mm, resistente a
</t>
    </r>
    <r>
      <rPr>
        <sz val="8.5"/>
        <rFont val="Calibri"/>
        <family val="2"/>
      </rPr>
      <t>lavagem com hipoclorito</t>
    </r>
  </si>
  <si>
    <r>
      <rPr>
        <sz val="8.5"/>
        <rFont val="Calibri"/>
        <family val="2"/>
      </rPr>
      <t>21.02.271</t>
    </r>
  </si>
  <si>
    <r>
      <rPr>
        <sz val="8.5"/>
        <rFont val="Calibri"/>
        <family val="2"/>
      </rPr>
      <t xml:space="preserve">Revestimento vinílico em manta heterogênea, espessura de 2 mm, com
</t>
    </r>
    <r>
      <rPr>
        <sz val="8.5"/>
        <rFont val="Calibri"/>
        <family val="2"/>
      </rPr>
      <t>impermeabilizante acrílico</t>
    </r>
  </si>
  <si>
    <r>
      <rPr>
        <sz val="8.5"/>
        <rFont val="Calibri"/>
        <family val="2"/>
      </rPr>
      <t>21.02.281</t>
    </r>
  </si>
  <si>
    <r>
      <rPr>
        <sz val="8.5"/>
        <rFont val="Calibri"/>
        <family val="2"/>
      </rPr>
      <t xml:space="preserve">Revestimento vinílico flexível em manta homogênea, espessura de 2 mm, com
</t>
    </r>
    <r>
      <rPr>
        <sz val="8.5"/>
        <rFont val="Calibri"/>
        <family val="2"/>
      </rPr>
      <t>impermeabilizante acrílico</t>
    </r>
  </si>
  <si>
    <r>
      <rPr>
        <sz val="8.5"/>
        <rFont val="Calibri"/>
        <family val="2"/>
      </rPr>
      <t>21.02.291</t>
    </r>
  </si>
  <si>
    <r>
      <rPr>
        <sz val="8.5"/>
        <rFont val="Calibri"/>
        <family val="2"/>
      </rPr>
      <t xml:space="preserve">Revestimento vinílico heterogêneo flexível em réguas, espessura de 3 mm,
</t>
    </r>
    <r>
      <rPr>
        <sz val="8.5"/>
        <rFont val="Calibri"/>
        <family val="2"/>
      </rPr>
      <t>com impermeabilizante acrílico</t>
    </r>
  </si>
  <si>
    <r>
      <rPr>
        <sz val="8.5"/>
        <rFont val="Calibri"/>
        <family val="2"/>
      </rPr>
      <t>21.02.310</t>
    </r>
  </si>
  <si>
    <r>
      <rPr>
        <sz val="8.5"/>
        <rFont val="Calibri"/>
        <family val="2"/>
      </rPr>
      <t xml:space="preserve">Revestimento vinílico autoportante acústico, espessura de 4,5 mm, com
</t>
    </r>
    <r>
      <rPr>
        <sz val="8.5"/>
        <rFont val="Calibri"/>
        <family val="2"/>
      </rPr>
      <t>impermeabilizante acrílico</t>
    </r>
  </si>
  <si>
    <r>
      <rPr>
        <sz val="8.5"/>
        <rFont val="Calibri"/>
        <family val="2"/>
      </rPr>
      <t>21.02.311</t>
    </r>
  </si>
  <si>
    <r>
      <rPr>
        <sz val="8.5"/>
        <rFont val="Calibri"/>
        <family val="2"/>
      </rPr>
      <t xml:space="preserve">Revestimento vinílico autoportante, espessura de 4 mm, com
</t>
    </r>
    <r>
      <rPr>
        <sz val="8.5"/>
        <rFont val="Calibri"/>
        <family val="2"/>
      </rPr>
      <t>impermeabilizante acrílico</t>
    </r>
  </si>
  <si>
    <r>
      <rPr>
        <sz val="8.5"/>
        <rFont val="Calibri"/>
        <family val="2"/>
      </rPr>
      <t>21.02.320</t>
    </r>
  </si>
  <si>
    <r>
      <rPr>
        <sz val="8.5"/>
        <rFont val="Calibri"/>
        <family val="2"/>
      </rPr>
      <t xml:space="preserve">Revestimento vinílico antiestático acústico, espessura de 5 mm, com
</t>
    </r>
    <r>
      <rPr>
        <sz val="8.5"/>
        <rFont val="Calibri"/>
        <family val="2"/>
      </rPr>
      <t>impermeabilizante acrílico</t>
    </r>
  </si>
  <si>
    <r>
      <rPr>
        <sz val="8.5"/>
        <rFont val="Calibri"/>
        <family val="2"/>
      </rPr>
      <t>21.03</t>
    </r>
  </si>
  <si>
    <r>
      <rPr>
        <sz val="8.5"/>
        <rFont val="Calibri"/>
        <family val="2"/>
      </rPr>
      <t>Revestimento metalico</t>
    </r>
  </si>
  <si>
    <r>
      <rPr>
        <sz val="8.5"/>
        <rFont val="Calibri"/>
        <family val="2"/>
      </rPr>
      <t>21.03.010</t>
    </r>
  </si>
  <si>
    <r>
      <rPr>
        <sz val="8.5"/>
        <rFont val="Calibri"/>
        <family val="2"/>
      </rPr>
      <t xml:space="preserve">Revestimento em aço inoxidável AISI 304, liga 18,8, chapa 20, espessura de 1
</t>
    </r>
    <r>
      <rPr>
        <sz val="8.5"/>
        <rFont val="Calibri"/>
        <family val="2"/>
      </rPr>
      <t>mm, acabamento escovado com grana especial</t>
    </r>
  </si>
  <si>
    <r>
      <rPr>
        <sz val="8.5"/>
        <rFont val="Calibri"/>
        <family val="2"/>
      </rPr>
      <t>21.03.090</t>
    </r>
  </si>
  <si>
    <r>
      <rPr>
        <sz val="8.5"/>
        <rFont val="Calibri"/>
        <family val="2"/>
      </rPr>
      <t>Piso elevado tipo telescópico em chapa de aço, sem revestimento</t>
    </r>
  </si>
  <si>
    <r>
      <rPr>
        <sz val="8.5"/>
        <rFont val="Calibri"/>
        <family val="2"/>
      </rPr>
      <t>21.03.151</t>
    </r>
  </si>
  <si>
    <r>
      <rPr>
        <sz val="8.5"/>
        <rFont val="Calibri"/>
        <family val="2"/>
      </rPr>
      <t xml:space="preserve">Revestimento em placas de alumínio composto "ACM", espessura de 4 mm e
</t>
    </r>
    <r>
      <rPr>
        <sz val="8.5"/>
        <rFont val="Calibri"/>
        <family val="2"/>
      </rPr>
      <t>acabamento em PVDF</t>
    </r>
  </si>
  <si>
    <r>
      <rPr>
        <sz val="8.5"/>
        <rFont val="Calibri"/>
        <family val="2"/>
      </rPr>
      <t>21.03.152</t>
    </r>
  </si>
  <si>
    <r>
      <rPr>
        <sz val="8.5"/>
        <rFont val="Calibri"/>
        <family val="2"/>
      </rPr>
      <t xml:space="preserve">Revestimento em placas de alumínio composto "ACM", espessura de 4 mm e
</t>
    </r>
    <r>
      <rPr>
        <sz val="8.5"/>
        <rFont val="Calibri"/>
        <family val="2"/>
      </rPr>
      <t>acabamento em PVDF, na cor verde</t>
    </r>
  </si>
  <si>
    <r>
      <rPr>
        <sz val="8.5"/>
        <rFont val="Calibri"/>
        <family val="2"/>
      </rPr>
      <t>21.04</t>
    </r>
  </si>
  <si>
    <r>
      <rPr>
        <sz val="8.5"/>
        <rFont val="Calibri"/>
        <family val="2"/>
      </rPr>
      <t>Forracao e carpete</t>
    </r>
  </si>
  <si>
    <r>
      <rPr>
        <sz val="8.5"/>
        <rFont val="Calibri"/>
        <family val="2"/>
      </rPr>
      <t>21.04.100</t>
    </r>
  </si>
  <si>
    <r>
      <rPr>
        <sz val="8.5"/>
        <rFont val="Calibri"/>
        <family val="2"/>
      </rPr>
      <t xml:space="preserve">Revestimento com carpete para tráfego moderado, uso comercial, tipo bouclê
</t>
    </r>
    <r>
      <rPr>
        <sz val="8.5"/>
        <rFont val="Calibri"/>
        <family val="2"/>
      </rPr>
      <t>de 5,4 até 8 mm</t>
    </r>
  </si>
  <si>
    <r>
      <rPr>
        <sz val="8.5"/>
        <rFont val="Calibri"/>
        <family val="2"/>
      </rPr>
      <t>21.04.110</t>
    </r>
  </si>
  <si>
    <r>
      <rPr>
        <sz val="8.5"/>
        <rFont val="Calibri"/>
        <family val="2"/>
      </rPr>
      <t xml:space="preserve">Revestimento com carpete para tráfego intenso, uso comercial, tipo bouclê de
</t>
    </r>
    <r>
      <rPr>
        <sz val="8.5"/>
        <rFont val="Calibri"/>
        <family val="2"/>
      </rPr>
      <t>6 mm</t>
    </r>
  </si>
  <si>
    <r>
      <rPr>
        <sz val="8.5"/>
        <rFont val="Calibri"/>
        <family val="2"/>
      </rPr>
      <t>21.05</t>
    </r>
  </si>
  <si>
    <r>
      <rPr>
        <sz val="8.5"/>
        <rFont val="Calibri"/>
        <family val="2"/>
      </rPr>
      <t>Revestimento em cimento reforcado com fio sintetico (CRFS)</t>
    </r>
  </si>
  <si>
    <r>
      <rPr>
        <sz val="8.5"/>
        <rFont val="Calibri"/>
        <family val="2"/>
      </rPr>
      <t>21.05.010</t>
    </r>
  </si>
  <si>
    <r>
      <rPr>
        <sz val="8.5"/>
        <rFont val="Calibri"/>
        <family val="2"/>
      </rPr>
      <t xml:space="preserve">Piso em painel com miolo de madeira contraplacado por lâminas de madeira e
</t>
    </r>
    <r>
      <rPr>
        <sz val="8.5"/>
        <rFont val="Calibri"/>
        <family val="2"/>
      </rPr>
      <t>externamente por chapas em CRFS, espessura de 40 mm</t>
    </r>
  </si>
  <si>
    <r>
      <rPr>
        <sz val="8.5"/>
        <rFont val="Calibri"/>
        <family val="2"/>
      </rPr>
      <t>21.05.100</t>
    </r>
  </si>
  <si>
    <r>
      <rPr>
        <sz val="8.5"/>
        <rFont val="Calibri"/>
        <family val="2"/>
      </rPr>
      <t xml:space="preserve">Piso elevado de concreto em placas de 600 x 600 mm, antiderrapante, sem
</t>
    </r>
    <r>
      <rPr>
        <sz val="8.5"/>
        <rFont val="Calibri"/>
        <family val="2"/>
      </rPr>
      <t>acabamento</t>
    </r>
  </si>
  <si>
    <r>
      <rPr>
        <sz val="8.5"/>
        <rFont val="Calibri"/>
        <family val="2"/>
      </rPr>
      <t>21.07</t>
    </r>
  </si>
  <si>
    <r>
      <rPr>
        <sz val="8.5"/>
        <rFont val="Calibri"/>
        <family val="2"/>
      </rPr>
      <t>Revestimento sintetico</t>
    </r>
  </si>
  <si>
    <r>
      <rPr>
        <sz val="8.5"/>
        <rFont val="Calibri"/>
        <family val="2"/>
      </rPr>
      <t>21.07.010</t>
    </r>
  </si>
  <si>
    <r>
      <rPr>
        <sz val="8.5"/>
        <rFont val="Calibri"/>
        <family val="2"/>
      </rPr>
      <t>Revestimento em laminado melamínico dissipativo</t>
    </r>
  </si>
  <si>
    <r>
      <rPr>
        <sz val="8.5"/>
        <rFont val="Calibri"/>
        <family val="2"/>
      </rPr>
      <t>21.10</t>
    </r>
  </si>
  <si>
    <r>
      <rPr>
        <sz val="8.5"/>
        <rFont val="Calibri"/>
        <family val="2"/>
      </rPr>
      <t>Rodape sintetico</t>
    </r>
  </si>
  <si>
    <r>
      <rPr>
        <sz val="8.5"/>
        <rFont val="Calibri"/>
        <family val="2"/>
      </rPr>
      <t>21.10.050</t>
    </r>
  </si>
  <si>
    <r>
      <rPr>
        <sz val="8.5"/>
        <rFont val="Calibri"/>
        <family val="2"/>
      </rPr>
      <t>Rodapé de poliestireno, espessura de 7 cm</t>
    </r>
  </si>
  <si>
    <r>
      <rPr>
        <sz val="8.5"/>
        <rFont val="Calibri"/>
        <family val="2"/>
      </rPr>
      <t>21.10.051</t>
    </r>
  </si>
  <si>
    <r>
      <rPr>
        <sz val="8.5"/>
        <rFont val="Calibri"/>
        <family val="2"/>
      </rPr>
      <t>Rodapé de poliestireno, espessura de 8 cm</t>
    </r>
  </si>
  <si>
    <r>
      <rPr>
        <sz val="8.5"/>
        <rFont val="Calibri"/>
        <family val="2"/>
      </rPr>
      <t>21.10.061</t>
    </r>
  </si>
  <si>
    <r>
      <rPr>
        <sz val="8.5"/>
        <rFont val="Calibri"/>
        <family val="2"/>
      </rPr>
      <t xml:space="preserve">Rodapé para piso vinílico em PVC, espessura de 2 mm e altura de 5 cm,
</t>
    </r>
    <r>
      <rPr>
        <sz val="8.5"/>
        <rFont val="Calibri"/>
        <family val="2"/>
      </rPr>
      <t>curvo/plano, com impermeabilizante acrílico</t>
    </r>
  </si>
  <si>
    <r>
      <rPr>
        <sz val="8.5"/>
        <rFont val="Calibri"/>
        <family val="2"/>
      </rPr>
      <t>21.10.071</t>
    </r>
  </si>
  <si>
    <r>
      <rPr>
        <sz val="8.5"/>
        <rFont val="Calibri"/>
        <family val="2"/>
      </rPr>
      <t xml:space="preserve">Rodapé flexível para piso vinílico em PVC, espessura de 2 mm e altura de 7,5
</t>
    </r>
    <r>
      <rPr>
        <sz val="8.5"/>
        <rFont val="Calibri"/>
        <family val="2"/>
      </rPr>
      <t>cm, curvo/plano, com impermeabilizante acrílico</t>
    </r>
  </si>
  <si>
    <r>
      <rPr>
        <sz val="8.5"/>
        <rFont val="Calibri"/>
        <family val="2"/>
      </rPr>
      <t>21.10.081</t>
    </r>
  </si>
  <si>
    <r>
      <rPr>
        <sz val="8.5"/>
        <rFont val="Calibri"/>
        <family val="2"/>
      </rPr>
      <t xml:space="preserve">Rodapé hospitalar flexível em PVC para piso vinílico, espessura de 2 mm e
</t>
    </r>
    <r>
      <rPr>
        <sz val="8.5"/>
        <rFont val="Calibri"/>
        <family val="2"/>
      </rPr>
      <t>altura de 7,5 cm, com impermeabilizante acrílico</t>
    </r>
  </si>
  <si>
    <r>
      <rPr>
        <sz val="8.5"/>
        <rFont val="Calibri"/>
        <family val="2"/>
      </rPr>
      <t>21.10.210</t>
    </r>
  </si>
  <si>
    <r>
      <rPr>
        <sz val="8.5"/>
        <rFont val="Calibri"/>
        <family val="2"/>
      </rPr>
      <t>Rodapé em borracha sintética preta, altura até 7 cm ‐ colado</t>
    </r>
  </si>
  <si>
    <r>
      <rPr>
        <sz val="8.5"/>
        <rFont val="Calibri"/>
        <family val="2"/>
      </rPr>
      <t>21.10.220</t>
    </r>
  </si>
  <si>
    <r>
      <rPr>
        <sz val="8.5"/>
        <rFont val="Calibri"/>
        <family val="2"/>
      </rPr>
      <t>Rodapé de cordão de poliamida</t>
    </r>
  </si>
  <si>
    <r>
      <rPr>
        <sz val="8.5"/>
        <rFont val="Calibri"/>
        <family val="2"/>
      </rPr>
      <t>21.10.250</t>
    </r>
  </si>
  <si>
    <r>
      <rPr>
        <sz val="8.5"/>
        <rFont val="Calibri"/>
        <family val="2"/>
      </rPr>
      <t xml:space="preserve">Rodapé em laminado melamínico dissipativo, espessura de 2 mm e altura de
</t>
    </r>
    <r>
      <rPr>
        <sz val="8.5"/>
        <rFont val="Calibri"/>
        <family val="2"/>
      </rPr>
      <t>10 cm</t>
    </r>
  </si>
  <si>
    <r>
      <rPr>
        <sz val="8.5"/>
        <rFont val="Calibri"/>
        <family val="2"/>
      </rPr>
      <t>21.11</t>
    </r>
  </si>
  <si>
    <r>
      <rPr>
        <sz val="8.5"/>
        <rFont val="Calibri"/>
        <family val="2"/>
      </rPr>
      <t>Degrau sintetico</t>
    </r>
  </si>
  <si>
    <r>
      <rPr>
        <sz val="8.5"/>
        <rFont val="Calibri"/>
        <family val="2"/>
      </rPr>
      <t>21.11.050</t>
    </r>
  </si>
  <si>
    <r>
      <rPr>
        <sz val="8.5"/>
        <rFont val="Calibri"/>
        <family val="2"/>
      </rPr>
      <t>Degrau (piso e espelho) em borracha sintética preta com testeira ‐ colado</t>
    </r>
  </si>
  <si>
    <r>
      <rPr>
        <sz val="8.5"/>
        <rFont val="Calibri"/>
        <family val="2"/>
      </rPr>
      <t>21.11.131</t>
    </r>
  </si>
  <si>
    <r>
      <rPr>
        <sz val="8.5"/>
        <rFont val="Calibri"/>
        <family val="2"/>
      </rPr>
      <t xml:space="preserve">Testeira flexível para arremate de degrau vinílico em PVC, espessura de 2 mm,
</t>
    </r>
    <r>
      <rPr>
        <sz val="8.5"/>
        <rFont val="Calibri"/>
        <family val="2"/>
      </rPr>
      <t>com impermeabilizante acrílico</t>
    </r>
  </si>
  <si>
    <r>
      <rPr>
        <sz val="8.5"/>
        <rFont val="Calibri"/>
        <family val="2"/>
      </rPr>
      <t>21.20</t>
    </r>
  </si>
  <si>
    <r>
      <rPr>
        <sz val="8.5"/>
        <rFont val="Calibri"/>
        <family val="2"/>
      </rPr>
      <t>Reparos, conservacoes e complementos ‐ GRUPO 21</t>
    </r>
  </si>
  <si>
    <r>
      <rPr>
        <sz val="8.5"/>
        <rFont val="Calibri"/>
        <family val="2"/>
      </rPr>
      <t>21.20.020</t>
    </r>
  </si>
  <si>
    <r>
      <rPr>
        <sz val="8.5"/>
        <rFont val="Calibri"/>
        <family val="2"/>
      </rPr>
      <t>Recolocação de piso sintético com cola</t>
    </r>
  </si>
  <si>
    <r>
      <rPr>
        <sz val="8.5"/>
        <rFont val="Calibri"/>
        <family val="2"/>
      </rPr>
      <t>21.20.040</t>
    </r>
  </si>
  <si>
    <r>
      <rPr>
        <sz val="8.5"/>
        <rFont val="Calibri"/>
        <family val="2"/>
      </rPr>
      <t>Recolocação de piso sintético argamassado</t>
    </r>
  </si>
  <si>
    <r>
      <rPr>
        <sz val="8.5"/>
        <rFont val="Calibri"/>
        <family val="2"/>
      </rPr>
      <t>21.20.050</t>
    </r>
  </si>
  <si>
    <r>
      <rPr>
        <sz val="8.5"/>
        <rFont val="Calibri"/>
        <family val="2"/>
      </rPr>
      <t xml:space="preserve">Recolocação de piso elevado telescópico metálico, inclusive estrutura de
</t>
    </r>
    <r>
      <rPr>
        <sz val="8.5"/>
        <rFont val="Calibri"/>
        <family val="2"/>
      </rPr>
      <t>sustentação</t>
    </r>
  </si>
  <si>
    <r>
      <rPr>
        <sz val="8.5"/>
        <rFont val="Calibri"/>
        <family val="2"/>
      </rPr>
      <t>21.20.060</t>
    </r>
  </si>
  <si>
    <r>
      <rPr>
        <sz val="8.5"/>
        <rFont val="Calibri"/>
        <family val="2"/>
      </rPr>
      <t>Furação de piso elevado telescópico em chapa de aço</t>
    </r>
  </si>
  <si>
    <r>
      <rPr>
        <sz val="8.5"/>
        <rFont val="Calibri"/>
        <family val="2"/>
      </rPr>
      <t>21.20.100</t>
    </r>
  </si>
  <si>
    <r>
      <rPr>
        <sz val="8.5"/>
        <rFont val="Calibri"/>
        <family val="2"/>
      </rPr>
      <t>Recolocação de rodapé e cordões sintéticos</t>
    </r>
  </si>
  <si>
    <r>
      <rPr>
        <sz val="8.5"/>
        <rFont val="Calibri"/>
        <family val="2"/>
      </rPr>
      <t>21.20.300</t>
    </r>
  </si>
  <si>
    <r>
      <rPr>
        <sz val="8.5"/>
        <rFont val="Calibri"/>
        <family val="2"/>
      </rPr>
      <t>Fita adesiva antiderrapante com largura de 5 cm</t>
    </r>
  </si>
  <si>
    <r>
      <rPr>
        <sz val="8.5"/>
        <rFont val="Calibri"/>
        <family val="2"/>
      </rPr>
      <t>21.20.302</t>
    </r>
  </si>
  <si>
    <r>
      <rPr>
        <sz val="8.5"/>
        <rFont val="Calibri"/>
        <family val="2"/>
      </rPr>
      <t>Fita adesiva antiderrapante fosforescente, alto tráfego, largura de 5 cm</t>
    </r>
  </si>
  <si>
    <r>
      <rPr>
        <sz val="8.5"/>
        <rFont val="Calibri"/>
        <family val="2"/>
      </rPr>
      <t>21.20.410</t>
    </r>
  </si>
  <si>
    <r>
      <rPr>
        <sz val="8.5"/>
        <rFont val="Calibri"/>
        <family val="2"/>
      </rPr>
      <t>Cantoneira de sobrepor em PVC de 4 x 4 cm</t>
    </r>
  </si>
  <si>
    <r>
      <rPr>
        <sz val="8.5"/>
        <rFont val="Calibri"/>
        <family val="2"/>
      </rPr>
      <t>21.20.460</t>
    </r>
  </si>
  <si>
    <r>
      <rPr>
        <sz val="8.5"/>
        <rFont val="Calibri"/>
        <family val="2"/>
      </rPr>
      <t>Canto externo de acabamento em PVC</t>
    </r>
  </si>
  <si>
    <r>
      <rPr>
        <sz val="8.5"/>
        <rFont val="Calibri"/>
        <family val="2"/>
      </rPr>
      <t>21.20.500</t>
    </r>
  </si>
  <si>
    <r>
      <rPr>
        <sz val="8.5"/>
        <rFont val="Calibri"/>
        <family val="2"/>
      </rPr>
      <t>Cantoneira em alumínio antiderrapante de 50 x 30 mm</t>
    </r>
  </si>
  <si>
    <r>
      <rPr>
        <sz val="8.5"/>
        <rFont val="Calibri"/>
        <family val="2"/>
      </rPr>
      <t>FORRO, BRISE E FACHADA</t>
    </r>
  </si>
  <si>
    <r>
      <rPr>
        <sz val="8.5"/>
        <rFont val="Calibri"/>
        <family val="2"/>
      </rPr>
      <t>22.01</t>
    </r>
  </si>
  <si>
    <r>
      <rPr>
        <sz val="8.5"/>
        <rFont val="Calibri"/>
        <family val="2"/>
      </rPr>
      <t>Forro de madeira</t>
    </r>
  </si>
  <si>
    <r>
      <rPr>
        <sz val="8.5"/>
        <rFont val="Calibri"/>
        <family val="2"/>
      </rPr>
      <t>22.01.010</t>
    </r>
  </si>
  <si>
    <r>
      <rPr>
        <sz val="8.5"/>
        <rFont val="Calibri"/>
        <family val="2"/>
      </rPr>
      <t>Forro em tábuas aparelhadas macho e fêmea de pinus</t>
    </r>
  </si>
  <si>
    <r>
      <rPr>
        <sz val="8.5"/>
        <rFont val="Calibri"/>
        <family val="2"/>
      </rPr>
      <t>22.01.020</t>
    </r>
  </si>
  <si>
    <r>
      <rPr>
        <sz val="8.5"/>
        <rFont val="Calibri"/>
        <family val="2"/>
      </rPr>
      <t>Forro em tábuas aparelhadas macho e fêmea de pinus tarugado</t>
    </r>
  </si>
  <si>
    <r>
      <rPr>
        <sz val="8.5"/>
        <rFont val="Calibri"/>
        <family val="2"/>
      </rPr>
      <t>22.01.080</t>
    </r>
  </si>
  <si>
    <r>
      <rPr>
        <sz val="8.5"/>
        <rFont val="Calibri"/>
        <family val="2"/>
      </rPr>
      <t>Forro xadrez em ripas de angelim‐vermelho / bacuri / maçaranduba tarugado</t>
    </r>
  </si>
  <si>
    <r>
      <rPr>
        <sz val="8.5"/>
        <rFont val="Calibri"/>
        <family val="2"/>
      </rPr>
      <t>22.01.210</t>
    </r>
  </si>
  <si>
    <r>
      <rPr>
        <sz val="8.5"/>
        <rFont val="Calibri"/>
        <family val="2"/>
      </rPr>
      <t>Testeira em tábua aparelhada, largura até 20cm</t>
    </r>
  </si>
  <si>
    <r>
      <rPr>
        <sz val="8.5"/>
        <rFont val="Calibri"/>
        <family val="2"/>
      </rPr>
      <t>22.01.220</t>
    </r>
  </si>
  <si>
    <r>
      <rPr>
        <sz val="8.5"/>
        <rFont val="Calibri"/>
        <family val="2"/>
      </rPr>
      <t xml:space="preserve">Beiral em tábua de angelim‐vermelho / bacuri / maçaranduba macho e fêmea
</t>
    </r>
    <r>
      <rPr>
        <sz val="8.5"/>
        <rFont val="Calibri"/>
        <family val="2"/>
      </rPr>
      <t>com tarugamento</t>
    </r>
  </si>
  <si>
    <r>
      <rPr>
        <sz val="8.5"/>
        <rFont val="Calibri"/>
        <family val="2"/>
      </rPr>
      <t>22.01.240</t>
    </r>
  </si>
  <si>
    <r>
      <rPr>
        <sz val="8.5"/>
        <rFont val="Calibri"/>
        <family val="2"/>
      </rPr>
      <t>Beiral em tábua de angelim‐vermelho / bacuri / maçaranduba macho e fêmea</t>
    </r>
  </si>
  <si>
    <r>
      <rPr>
        <sz val="8.5"/>
        <rFont val="Calibri"/>
        <family val="2"/>
      </rPr>
      <t>22.02</t>
    </r>
  </si>
  <si>
    <r>
      <rPr>
        <sz val="8.5"/>
        <rFont val="Calibri"/>
        <family val="2"/>
      </rPr>
      <t>Forro de gesso</t>
    </r>
  </si>
  <si>
    <r>
      <rPr>
        <sz val="8.5"/>
        <rFont val="Calibri"/>
        <family val="2"/>
      </rPr>
      <t>22.02.010</t>
    </r>
  </si>
  <si>
    <r>
      <rPr>
        <sz val="8.5"/>
        <rFont val="Calibri"/>
        <family val="2"/>
      </rPr>
      <t>Forro em placa de gesso liso fixo</t>
    </r>
  </si>
  <si>
    <r>
      <rPr>
        <sz val="8.5"/>
        <rFont val="Calibri"/>
        <family val="2"/>
      </rPr>
      <t>22.02.030</t>
    </r>
  </si>
  <si>
    <r>
      <rPr>
        <sz val="8.5"/>
        <rFont val="Calibri"/>
        <family val="2"/>
      </rPr>
      <t>Forro em painéis de gesso acartonado, espessura de 12,5mm, fixo</t>
    </r>
  </si>
  <si>
    <r>
      <rPr>
        <sz val="8.5"/>
        <rFont val="Calibri"/>
        <family val="2"/>
      </rPr>
      <t>22.02.100</t>
    </r>
  </si>
  <si>
    <r>
      <rPr>
        <sz val="8.5"/>
        <rFont val="Calibri"/>
        <family val="2"/>
      </rPr>
      <t xml:space="preserve">Forro em painéis de gesso acartonado, acabamento liso com película em PVC ‐
</t>
    </r>
    <r>
      <rPr>
        <sz val="8.5"/>
        <rFont val="Calibri"/>
        <family val="2"/>
      </rPr>
      <t>625mm x 1250mm, espessura de 9,5mm, removível</t>
    </r>
  </si>
  <si>
    <r>
      <rPr>
        <sz val="8.5"/>
        <rFont val="Calibri"/>
        <family val="2"/>
      </rPr>
      <t>22.02.190</t>
    </r>
  </si>
  <si>
    <r>
      <rPr>
        <sz val="8.5"/>
        <rFont val="Calibri"/>
        <family val="2"/>
      </rPr>
      <t xml:space="preserve">Forro em placa de gesso removível com película rígida de PVC de 625mm x
</t>
    </r>
    <r>
      <rPr>
        <sz val="8.5"/>
        <rFont val="Calibri"/>
        <family val="2"/>
      </rPr>
      <t>625mm</t>
    </r>
  </si>
  <si>
    <r>
      <rPr>
        <sz val="8.5"/>
        <rFont val="Calibri"/>
        <family val="2"/>
      </rPr>
      <t>22.03</t>
    </r>
  </si>
  <si>
    <r>
      <rPr>
        <sz val="8.5"/>
        <rFont val="Calibri"/>
        <family val="2"/>
      </rPr>
      <t>Forro sintetico</t>
    </r>
  </si>
  <si>
    <r>
      <rPr>
        <sz val="8.5"/>
        <rFont val="Calibri"/>
        <family val="2"/>
      </rPr>
      <t>22.03.020</t>
    </r>
  </si>
  <si>
    <r>
      <rPr>
        <sz val="8.5"/>
        <rFont val="Calibri"/>
        <family val="2"/>
      </rPr>
      <t>Forro em lã de vidro revestido em PVC, espessura de 20mm</t>
    </r>
  </si>
  <si>
    <r>
      <rPr>
        <sz val="8.5"/>
        <rFont val="Calibri"/>
        <family val="2"/>
      </rPr>
      <t>22.03.030</t>
    </r>
  </si>
  <si>
    <r>
      <rPr>
        <sz val="8.5"/>
        <rFont val="Calibri"/>
        <family val="2"/>
      </rPr>
      <t>Forro em fibra mineral NRC 0.55 acústico, revestido em látex</t>
    </r>
  </si>
  <si>
    <r>
      <rPr>
        <sz val="8.5"/>
        <rFont val="Calibri"/>
        <family val="2"/>
      </rPr>
      <t>22.03.040</t>
    </r>
  </si>
  <si>
    <r>
      <rPr>
        <sz val="8.5"/>
        <rFont val="Calibri"/>
        <family val="2"/>
      </rPr>
      <t>Forro modular removível em PVC de 618mm x 1243mm</t>
    </r>
  </si>
  <si>
    <r>
      <rPr>
        <sz val="8.5"/>
        <rFont val="Calibri"/>
        <family val="2"/>
      </rPr>
      <t>22.03.050</t>
    </r>
  </si>
  <si>
    <r>
      <rPr>
        <sz val="8.5"/>
        <rFont val="Calibri"/>
        <family val="2"/>
      </rPr>
      <t>Forro em fibra mineral NRC 0.50, revestido em látex</t>
    </r>
  </si>
  <si>
    <r>
      <rPr>
        <sz val="8.5"/>
        <rFont val="Calibri"/>
        <family val="2"/>
      </rPr>
      <t>22.03.070</t>
    </r>
  </si>
  <si>
    <r>
      <rPr>
        <sz val="8.5"/>
        <rFont val="Calibri"/>
        <family val="2"/>
      </rPr>
      <t>Forro em lâmina de PVC</t>
    </r>
  </si>
  <si>
    <r>
      <rPr>
        <sz val="8.5"/>
        <rFont val="Calibri"/>
        <family val="2"/>
      </rPr>
      <t>22.03.122</t>
    </r>
  </si>
  <si>
    <r>
      <rPr>
        <sz val="8.5"/>
        <rFont val="Calibri"/>
        <family val="2"/>
      </rPr>
      <t xml:space="preserve">Forro em fibra mineral NRC 0.85, em placas acústicas removíveis de 625mm x
</t>
    </r>
    <r>
      <rPr>
        <sz val="8.5"/>
        <rFont val="Calibri"/>
        <family val="2"/>
      </rPr>
      <t>1250mm</t>
    </r>
  </si>
  <si>
    <r>
      <rPr>
        <sz val="8.5"/>
        <rFont val="Calibri"/>
        <family val="2"/>
      </rPr>
      <t>22.03.140</t>
    </r>
  </si>
  <si>
    <r>
      <rPr>
        <sz val="8.5"/>
        <rFont val="Calibri"/>
        <family val="2"/>
      </rPr>
      <t xml:space="preserve">Forro em fibra mineral NRC 0.65, em placas acústicas removíveis de 625mm x
</t>
    </r>
    <r>
      <rPr>
        <sz val="8.5"/>
        <rFont val="Calibri"/>
        <family val="2"/>
      </rPr>
      <t>625mm</t>
    </r>
  </si>
  <si>
    <r>
      <rPr>
        <sz val="8.5"/>
        <rFont val="Calibri"/>
        <family val="2"/>
      </rPr>
      <t>22.03.200</t>
    </r>
  </si>
  <si>
    <r>
      <rPr>
        <sz val="8.5"/>
        <rFont val="Calibri"/>
        <family val="2"/>
      </rPr>
      <t>Forro em fibra mineral NRC 0.70, em placas acústicas removíveis</t>
    </r>
  </si>
  <si>
    <r>
      <rPr>
        <sz val="8.5"/>
        <rFont val="Calibri"/>
        <family val="2"/>
      </rPr>
      <t>22.04</t>
    </r>
  </si>
  <si>
    <r>
      <rPr>
        <sz val="8.5"/>
        <rFont val="Calibri"/>
        <family val="2"/>
      </rPr>
      <t>Forro metalico</t>
    </r>
  </si>
  <si>
    <r>
      <rPr>
        <sz val="8.5"/>
        <rFont val="Calibri"/>
        <family val="2"/>
      </rPr>
      <t>22.04.020</t>
    </r>
  </si>
  <si>
    <r>
      <rPr>
        <sz val="8.5"/>
        <rFont val="Calibri"/>
        <family val="2"/>
      </rPr>
      <t>Forro metálico removível, em painéis de 625mm x 625mm, tipo colmeia</t>
    </r>
  </si>
  <si>
    <r>
      <rPr>
        <sz val="8.5"/>
        <rFont val="Calibri"/>
        <family val="2"/>
      </rPr>
      <t>22.04.030</t>
    </r>
  </si>
  <si>
    <r>
      <rPr>
        <sz val="8.5"/>
        <rFont val="Calibri"/>
        <family val="2"/>
      </rPr>
      <t xml:space="preserve">Forro metálico removível, em painéis de 625mm x 625mm, tile tegular
</t>
    </r>
    <r>
      <rPr>
        <sz val="8.5"/>
        <rFont val="Calibri"/>
        <family val="2"/>
      </rPr>
      <t>perfurada</t>
    </r>
  </si>
  <si>
    <r>
      <rPr>
        <sz val="8.5"/>
        <rFont val="Calibri"/>
        <family val="2"/>
      </rPr>
      <t>22.06</t>
    </r>
  </si>
  <si>
    <r>
      <rPr>
        <sz val="8.5"/>
        <rFont val="Calibri"/>
        <family val="2"/>
      </rPr>
      <t>Brise‐soleil</t>
    </r>
  </si>
  <si>
    <r>
      <rPr>
        <sz val="8.5"/>
        <rFont val="Calibri"/>
        <family val="2"/>
      </rPr>
      <t>22.06.130</t>
    </r>
  </si>
  <si>
    <r>
      <rPr>
        <sz val="8.5"/>
        <rFont val="Calibri"/>
        <family val="2"/>
      </rPr>
      <t>Brise em placa cimentícia, montado em perfil e chapa metálica</t>
    </r>
  </si>
  <si>
    <r>
      <rPr>
        <sz val="8.5"/>
        <rFont val="Calibri"/>
        <family val="2"/>
      </rPr>
      <t>22.06.240</t>
    </r>
  </si>
  <si>
    <r>
      <rPr>
        <sz val="8.5"/>
        <rFont val="Calibri"/>
        <family val="2"/>
      </rPr>
      <t xml:space="preserve">Brise metálico fixo em chapa lisa aluzinc pré‐pintada, formato ogiva, lâmina
</t>
    </r>
    <r>
      <rPr>
        <sz val="8.5"/>
        <rFont val="Calibri"/>
        <family val="2"/>
      </rPr>
      <t>frontal de 200mm</t>
    </r>
  </si>
  <si>
    <r>
      <rPr>
        <sz val="8.5"/>
        <rFont val="Calibri"/>
        <family val="2"/>
      </rPr>
      <t>22.06.250</t>
    </r>
  </si>
  <si>
    <r>
      <rPr>
        <sz val="8.5"/>
        <rFont val="Calibri"/>
        <family val="2"/>
      </rPr>
      <t>Brise metálico curvo e móvel termoacústico em chapa lisa aluzinc pré‐pintada</t>
    </r>
  </si>
  <si>
    <r>
      <rPr>
        <sz val="8.5"/>
        <rFont val="Calibri"/>
        <family val="2"/>
      </rPr>
      <t>22.06.300</t>
    </r>
  </si>
  <si>
    <r>
      <rPr>
        <sz val="8.5"/>
        <rFont val="Calibri"/>
        <family val="2"/>
      </rPr>
      <t xml:space="preserve">Brise metálico curvo e móvel em chapa microperfurada de alumínio pré‐
</t>
    </r>
    <r>
      <rPr>
        <sz val="8.5"/>
        <rFont val="Calibri"/>
        <family val="2"/>
      </rPr>
      <t>pintada</t>
    </r>
  </si>
  <si>
    <r>
      <rPr>
        <sz val="8.5"/>
        <rFont val="Calibri"/>
        <family val="2"/>
      </rPr>
      <t>22.06.340</t>
    </r>
  </si>
  <si>
    <r>
      <rPr>
        <sz val="8.5"/>
        <rFont val="Calibri"/>
        <family val="2"/>
      </rPr>
      <t xml:space="preserve">Brise metálico fixo em chapa lisa alumínio pré‐pintada, formato ogiva, lâmina
</t>
    </r>
    <r>
      <rPr>
        <sz val="8.5"/>
        <rFont val="Calibri"/>
        <family val="2"/>
      </rPr>
      <t>frontal de 200mm</t>
    </r>
  </si>
  <si>
    <r>
      <rPr>
        <sz val="8.5"/>
        <rFont val="Calibri"/>
        <family val="2"/>
      </rPr>
      <t>22.06.350</t>
    </r>
  </si>
  <si>
    <r>
      <rPr>
        <sz val="8.5"/>
        <rFont val="Calibri"/>
        <family val="2"/>
      </rPr>
      <t xml:space="preserve">Brise metálico curvo e móvel termoacústico em chapa lisa de alumínio pré‐
</t>
    </r>
    <r>
      <rPr>
        <sz val="8.5"/>
        <rFont val="Calibri"/>
        <family val="2"/>
      </rPr>
      <t>pintada</t>
    </r>
  </si>
  <si>
    <r>
      <rPr>
        <sz val="8.5"/>
        <rFont val="Calibri"/>
        <family val="2"/>
      </rPr>
      <t>22.20</t>
    </r>
  </si>
  <si>
    <r>
      <rPr>
        <sz val="8.5"/>
        <rFont val="Calibri"/>
        <family val="2"/>
      </rPr>
      <t>Reparos, conservacoes e complementos ‐ GRUPO 22</t>
    </r>
  </si>
  <si>
    <r>
      <rPr>
        <sz val="8.5"/>
        <rFont val="Calibri"/>
        <family val="2"/>
      </rPr>
      <t>22.20.011</t>
    </r>
  </si>
  <si>
    <r>
      <rPr>
        <sz val="8.5"/>
        <rFont val="Calibri"/>
        <family val="2"/>
      </rPr>
      <t>Placa em lã de vidro revestida em PVC, auto extinguível</t>
    </r>
  </si>
  <si>
    <r>
      <rPr>
        <sz val="8.5"/>
        <rFont val="Calibri"/>
        <family val="2"/>
      </rPr>
      <t>22.20.020</t>
    </r>
  </si>
  <si>
    <r>
      <rPr>
        <sz val="8.5"/>
        <rFont val="Calibri"/>
        <family val="2"/>
      </rPr>
      <t>Recolocação de forros fixados</t>
    </r>
  </si>
  <si>
    <r>
      <rPr>
        <sz val="8.5"/>
        <rFont val="Calibri"/>
        <family val="2"/>
      </rPr>
      <t>22.20.040</t>
    </r>
  </si>
  <si>
    <r>
      <rPr>
        <sz val="8.5"/>
        <rFont val="Calibri"/>
        <family val="2"/>
      </rPr>
      <t>Recolocação de forros apoiados ou encaixados</t>
    </r>
  </si>
  <si>
    <r>
      <rPr>
        <sz val="8.5"/>
        <rFont val="Calibri"/>
        <family val="2"/>
      </rPr>
      <t>22.20.050</t>
    </r>
  </si>
  <si>
    <r>
      <rPr>
        <sz val="8.5"/>
        <rFont val="Calibri"/>
        <family val="2"/>
      </rPr>
      <t>Moldura de gesso simples, largura até 6,0cm</t>
    </r>
  </si>
  <si>
    <r>
      <rPr>
        <sz val="8.5"/>
        <rFont val="Calibri"/>
        <family val="2"/>
      </rPr>
      <t>22.20.090</t>
    </r>
  </si>
  <si>
    <r>
      <rPr>
        <sz val="8.5"/>
        <rFont val="Calibri"/>
        <family val="2"/>
      </rPr>
      <t>Abertura para vão de luminária em forro de PVC modular</t>
    </r>
  </si>
  <si>
    <r>
      <rPr>
        <sz val="8.5"/>
        <rFont val="Calibri"/>
        <family val="2"/>
      </rPr>
      <t>ESQUADRIA, MARCENARIA E ELEMENTO EM MADEIRA</t>
    </r>
  </si>
  <si>
    <r>
      <rPr>
        <sz val="8.5"/>
        <rFont val="Calibri"/>
        <family val="2"/>
      </rPr>
      <t>23.01</t>
    </r>
  </si>
  <si>
    <r>
      <rPr>
        <sz val="8.5"/>
        <rFont val="Calibri"/>
        <family val="2"/>
      </rPr>
      <t>Janela e veneziana em madeira</t>
    </r>
  </si>
  <si>
    <r>
      <rPr>
        <sz val="8.5"/>
        <rFont val="Calibri"/>
        <family val="2"/>
      </rPr>
      <t>23.01.050</t>
    </r>
  </si>
  <si>
    <r>
      <rPr>
        <sz val="8.5"/>
        <rFont val="Calibri"/>
        <family val="2"/>
      </rPr>
      <t>Caixilho em madeira maxim‐ar</t>
    </r>
  </si>
  <si>
    <r>
      <rPr>
        <sz val="8.5"/>
        <rFont val="Calibri"/>
        <family val="2"/>
      </rPr>
      <t>23.01.060</t>
    </r>
  </si>
  <si>
    <r>
      <rPr>
        <sz val="8.5"/>
        <rFont val="Calibri"/>
        <family val="2"/>
      </rPr>
      <t>Caixilho em madeira tipo veneziana de correr</t>
    </r>
  </si>
  <si>
    <r>
      <rPr>
        <sz val="8.5"/>
        <rFont val="Calibri"/>
        <family val="2"/>
      </rPr>
      <t>23.02</t>
    </r>
  </si>
  <si>
    <r>
      <rPr>
        <sz val="8.5"/>
        <rFont val="Calibri"/>
        <family val="2"/>
      </rPr>
      <t>Porta macho / femea montada com batente</t>
    </r>
  </si>
  <si>
    <r>
      <rPr>
        <sz val="8.5"/>
        <rFont val="Calibri"/>
        <family val="2"/>
      </rPr>
      <t>23.02.010</t>
    </r>
  </si>
  <si>
    <r>
      <rPr>
        <sz val="8.5"/>
        <rFont val="Calibri"/>
        <family val="2"/>
      </rPr>
      <t>Acréscimo de bandeira ‐ porta macho e fêmea com batente de madeira</t>
    </r>
  </si>
  <si>
    <r>
      <rPr>
        <sz val="8.5"/>
        <rFont val="Calibri"/>
        <family val="2"/>
      </rPr>
      <t>23.02.030</t>
    </r>
  </si>
  <si>
    <r>
      <rPr>
        <sz val="8.5"/>
        <rFont val="Calibri"/>
        <family val="2"/>
      </rPr>
      <t>Porta macho e fêmea com batente de madeira ‐ 70 x 210 cm</t>
    </r>
  </si>
  <si>
    <r>
      <rPr>
        <sz val="8.5"/>
        <rFont val="Calibri"/>
        <family val="2"/>
      </rPr>
      <t>23.02.040</t>
    </r>
  </si>
  <si>
    <r>
      <rPr>
        <sz val="8.5"/>
        <rFont val="Calibri"/>
        <family val="2"/>
      </rPr>
      <t>Porta macho e fêmea com batente de madeira ‐ 80 x 210 cm</t>
    </r>
  </si>
  <si>
    <r>
      <rPr>
        <sz val="8.5"/>
        <rFont val="Calibri"/>
        <family val="2"/>
      </rPr>
      <t>23.02.050</t>
    </r>
  </si>
  <si>
    <r>
      <rPr>
        <sz val="8.5"/>
        <rFont val="Calibri"/>
        <family val="2"/>
      </rPr>
      <t>Porta macho e fêmea com batente de madeira ‐ 90 x 210 cm</t>
    </r>
  </si>
  <si>
    <r>
      <rPr>
        <sz val="8.5"/>
        <rFont val="Calibri"/>
        <family val="2"/>
      </rPr>
      <t>23.02.060</t>
    </r>
  </si>
  <si>
    <r>
      <rPr>
        <sz val="8.5"/>
        <rFont val="Calibri"/>
        <family val="2"/>
      </rPr>
      <t>Porta macho e fêmea com batente de madeira ‐ 120 x 210 cm</t>
    </r>
  </si>
  <si>
    <r>
      <rPr>
        <sz val="8.5"/>
        <rFont val="Calibri"/>
        <family val="2"/>
      </rPr>
      <t>23.04</t>
    </r>
  </si>
  <si>
    <r>
      <rPr>
        <sz val="8.5"/>
        <rFont val="Calibri"/>
        <family val="2"/>
      </rPr>
      <t>Porta lisa laminada montada com batente</t>
    </r>
  </si>
  <si>
    <r>
      <rPr>
        <sz val="8.5"/>
        <rFont val="Calibri"/>
        <family val="2"/>
      </rPr>
      <t>23.04.070</t>
    </r>
  </si>
  <si>
    <r>
      <rPr>
        <sz val="8.5"/>
        <rFont val="Calibri"/>
        <family val="2"/>
      </rPr>
      <t xml:space="preserve">Porta em laminado fenólico melamínico com batente em alumínio ‐ 80 x 180
</t>
    </r>
    <r>
      <rPr>
        <sz val="8.5"/>
        <rFont val="Calibri"/>
        <family val="2"/>
      </rPr>
      <t>cm</t>
    </r>
  </si>
  <si>
    <r>
      <rPr>
        <sz val="8.5"/>
        <rFont val="Calibri"/>
        <family val="2"/>
      </rPr>
      <t>23.04.080</t>
    </r>
  </si>
  <si>
    <r>
      <rPr>
        <sz val="8.5"/>
        <rFont val="Calibri"/>
        <family val="2"/>
      </rPr>
      <t xml:space="preserve">Porta em laminado fenólico melamínico com batente em alumínio ‐ 60 x 160
</t>
    </r>
    <r>
      <rPr>
        <sz val="8.5"/>
        <rFont val="Calibri"/>
        <family val="2"/>
      </rPr>
      <t>cm</t>
    </r>
  </si>
  <si>
    <r>
      <rPr>
        <sz val="8.5"/>
        <rFont val="Calibri"/>
        <family val="2"/>
      </rPr>
      <t>23.04.090</t>
    </r>
  </si>
  <si>
    <r>
      <rPr>
        <sz val="8.5"/>
        <rFont val="Calibri"/>
        <family val="2"/>
      </rPr>
      <t xml:space="preserve">Porta em laminado fenólico melamínico com acabamento liso, batente de
</t>
    </r>
    <r>
      <rPr>
        <sz val="8.5"/>
        <rFont val="Calibri"/>
        <family val="2"/>
      </rPr>
      <t>madeira sem revestimento ‐ 70 x 210 cm</t>
    </r>
  </si>
  <si>
    <r>
      <rPr>
        <sz val="8.5"/>
        <rFont val="Calibri"/>
        <family val="2"/>
      </rPr>
      <t>23.04.100</t>
    </r>
  </si>
  <si>
    <r>
      <rPr>
        <sz val="8.5"/>
        <rFont val="Calibri"/>
        <family val="2"/>
      </rPr>
      <t xml:space="preserve">Porta em laminado fenólico melamínico com acabamento liso, batente de
</t>
    </r>
    <r>
      <rPr>
        <sz val="8.5"/>
        <rFont val="Calibri"/>
        <family val="2"/>
      </rPr>
      <t>madeira sem revestimento ‐ 80 x 210 cm</t>
    </r>
  </si>
  <si>
    <r>
      <rPr>
        <sz val="8.5"/>
        <rFont val="Calibri"/>
        <family val="2"/>
      </rPr>
      <t>23.04.110</t>
    </r>
  </si>
  <si>
    <r>
      <rPr>
        <sz val="8.5"/>
        <rFont val="Calibri"/>
        <family val="2"/>
      </rPr>
      <t xml:space="preserve">Porta em laminado fenólico melamínico com acabamento liso, batente de
</t>
    </r>
    <r>
      <rPr>
        <sz val="8.5"/>
        <rFont val="Calibri"/>
        <family val="2"/>
      </rPr>
      <t>madeira sem revestimento ‐ 90 x 210 cm</t>
    </r>
  </si>
  <si>
    <r>
      <rPr>
        <sz val="8.5"/>
        <rFont val="Calibri"/>
        <family val="2"/>
      </rPr>
      <t>23.04.120</t>
    </r>
  </si>
  <si>
    <r>
      <rPr>
        <sz val="8.5"/>
        <rFont val="Calibri"/>
        <family val="2"/>
      </rPr>
      <t xml:space="preserve">Porta em laminado fenólico melamínico com acabamento liso, batente de
</t>
    </r>
    <r>
      <rPr>
        <sz val="8.5"/>
        <rFont val="Calibri"/>
        <family val="2"/>
      </rPr>
      <t>madeira sem revestimento ‐ 120 x 210 cm</t>
    </r>
  </si>
  <si>
    <r>
      <rPr>
        <sz val="8.5"/>
        <rFont val="Calibri"/>
        <family val="2"/>
      </rPr>
      <t>23.04.130</t>
    </r>
  </si>
  <si>
    <r>
      <rPr>
        <sz val="8.5"/>
        <rFont val="Calibri"/>
        <family val="2"/>
      </rPr>
      <t xml:space="preserve">Porta em laminado fenólico melamínico com acabamento liso, batente de
</t>
    </r>
    <r>
      <rPr>
        <sz val="8.5"/>
        <rFont val="Calibri"/>
        <family val="2"/>
      </rPr>
      <t>madeira sem revestimento ‐ 140 x 210 cm</t>
    </r>
  </si>
  <si>
    <r>
      <rPr>
        <sz val="8.5"/>
        <rFont val="Calibri"/>
        <family val="2"/>
      </rPr>
      <t>23.04.140</t>
    </r>
  </si>
  <si>
    <r>
      <rPr>
        <sz val="8.5"/>
        <rFont val="Calibri"/>
        <family val="2"/>
      </rPr>
      <t xml:space="preserve">Porta em laminado fenólico melamínico com acabamento liso, batente de
</t>
    </r>
    <r>
      <rPr>
        <sz val="8.5"/>
        <rFont val="Calibri"/>
        <family val="2"/>
      </rPr>
      <t>madeira sem revestimento ‐ 220 x 210 cm</t>
    </r>
  </si>
  <si>
    <r>
      <rPr>
        <sz val="8.5"/>
        <rFont val="Calibri"/>
        <family val="2"/>
      </rPr>
      <t>23.04.570</t>
    </r>
  </si>
  <si>
    <r>
      <rPr>
        <sz val="8.5"/>
        <rFont val="Calibri"/>
        <family val="2"/>
      </rPr>
      <t xml:space="preserve">Porta em laminado melamínico estrutural com acabamento texturizado,
</t>
    </r>
    <r>
      <rPr>
        <sz val="8.5"/>
        <rFont val="Calibri"/>
        <family val="2"/>
      </rPr>
      <t>batente em alumínio com ferragens ‐ 60 x 180 cm</t>
    </r>
  </si>
  <si>
    <r>
      <rPr>
        <sz val="8.5"/>
        <rFont val="Calibri"/>
        <family val="2"/>
      </rPr>
      <t>23.04.580</t>
    </r>
  </si>
  <si>
    <r>
      <rPr>
        <sz val="8.5"/>
        <rFont val="Calibri"/>
        <family val="2"/>
      </rPr>
      <t xml:space="preserve">Porta em laminado fenólico melamínico com acabamento liso, batente
</t>
    </r>
    <r>
      <rPr>
        <sz val="8.5"/>
        <rFont val="Calibri"/>
        <family val="2"/>
      </rPr>
      <t>metálico ‐ 60 x 160 cm</t>
    </r>
  </si>
  <si>
    <r>
      <rPr>
        <sz val="8.5"/>
        <rFont val="Calibri"/>
        <family val="2"/>
      </rPr>
      <t>23.04.590</t>
    </r>
  </si>
  <si>
    <r>
      <rPr>
        <sz val="8.5"/>
        <rFont val="Calibri"/>
        <family val="2"/>
      </rPr>
      <t xml:space="preserve">Porta em laminado fenólico melamínico com acabamento liso, batente
</t>
    </r>
    <r>
      <rPr>
        <sz val="8.5"/>
        <rFont val="Calibri"/>
        <family val="2"/>
      </rPr>
      <t>metálico ‐ 70 x 210 cm</t>
    </r>
  </si>
  <si>
    <r>
      <rPr>
        <sz val="8.5"/>
        <rFont val="Calibri"/>
        <family val="2"/>
      </rPr>
      <t>23.04.600</t>
    </r>
  </si>
  <si>
    <r>
      <rPr>
        <sz val="8.5"/>
        <rFont val="Calibri"/>
        <family val="2"/>
      </rPr>
      <t xml:space="preserve">Porta em laminado fenólico melamínico com acabamento liso, batente
</t>
    </r>
    <r>
      <rPr>
        <sz val="8.5"/>
        <rFont val="Calibri"/>
        <family val="2"/>
      </rPr>
      <t>metálico ‐ 80 x 210 cm</t>
    </r>
  </si>
  <si>
    <r>
      <rPr>
        <sz val="8.5"/>
        <rFont val="Calibri"/>
        <family val="2"/>
      </rPr>
      <t>23.04.610</t>
    </r>
  </si>
  <si>
    <r>
      <rPr>
        <sz val="8.5"/>
        <rFont val="Calibri"/>
        <family val="2"/>
      </rPr>
      <t xml:space="preserve">Porta em laminado fenólico melamínico com acabamento liso, batente
</t>
    </r>
    <r>
      <rPr>
        <sz val="8.5"/>
        <rFont val="Calibri"/>
        <family val="2"/>
      </rPr>
      <t>metálico ‐ 90 x 210 cm</t>
    </r>
  </si>
  <si>
    <r>
      <rPr>
        <sz val="8.5"/>
        <rFont val="Calibri"/>
        <family val="2"/>
      </rPr>
      <t>23.04.620</t>
    </r>
  </si>
  <si>
    <r>
      <rPr>
        <sz val="8.5"/>
        <rFont val="Calibri"/>
        <family val="2"/>
      </rPr>
      <t xml:space="preserve">Porta em laminado fenólico melamínico com acabamento liso, batente
</t>
    </r>
    <r>
      <rPr>
        <sz val="8.5"/>
        <rFont val="Calibri"/>
        <family val="2"/>
      </rPr>
      <t>metálico ‐ 120 x 210 cm</t>
    </r>
  </si>
  <si>
    <r>
      <rPr>
        <sz val="8.5"/>
        <rFont val="Calibri"/>
        <family val="2"/>
      </rPr>
      <t>23.08</t>
    </r>
  </si>
  <si>
    <r>
      <rPr>
        <sz val="8.5"/>
        <rFont val="Calibri"/>
        <family val="2"/>
      </rPr>
      <t>Marcenaria em geral</t>
    </r>
  </si>
  <si>
    <r>
      <rPr>
        <sz val="8.5"/>
        <rFont val="Calibri"/>
        <family val="2"/>
      </rPr>
      <t>23.08.010</t>
    </r>
  </si>
  <si>
    <r>
      <rPr>
        <sz val="8.5"/>
        <rFont val="Calibri"/>
        <family val="2"/>
      </rPr>
      <t>Estrado em madeira</t>
    </r>
  </si>
  <si>
    <r>
      <rPr>
        <sz val="8.5"/>
        <rFont val="Calibri"/>
        <family val="2"/>
      </rPr>
      <t>23.08.020</t>
    </r>
  </si>
  <si>
    <r>
      <rPr>
        <sz val="8.5"/>
        <rFont val="Calibri"/>
        <family val="2"/>
      </rPr>
      <t>Faixa/batedor de proteção em madeira aparelhada natural de 10 x 2,5 cm</t>
    </r>
  </si>
  <si>
    <r>
      <rPr>
        <sz val="8.5"/>
        <rFont val="Calibri"/>
        <family val="2"/>
      </rPr>
      <t>23.08.030</t>
    </r>
  </si>
  <si>
    <r>
      <rPr>
        <sz val="8.5"/>
        <rFont val="Calibri"/>
        <family val="2"/>
      </rPr>
      <t xml:space="preserve">Faixa/batedor de proteção em madeira de 20 x 5 cm, com acabamento em
</t>
    </r>
    <r>
      <rPr>
        <sz val="8.5"/>
        <rFont val="Calibri"/>
        <family val="2"/>
      </rPr>
      <t>laminado fenólico melamínico</t>
    </r>
  </si>
  <si>
    <r>
      <rPr>
        <sz val="8.5"/>
        <rFont val="Calibri"/>
        <family val="2"/>
      </rPr>
      <t>23.08.040</t>
    </r>
  </si>
  <si>
    <r>
      <rPr>
        <sz val="8.5"/>
        <rFont val="Calibri"/>
        <family val="2"/>
      </rPr>
      <t xml:space="preserve">Armário/gabinete embutido em MDF sob medida, revestido em laminado
</t>
    </r>
    <r>
      <rPr>
        <sz val="8.5"/>
        <rFont val="Calibri"/>
        <family val="2"/>
      </rPr>
      <t>melamínico, com portas e prateleiras</t>
    </r>
  </si>
  <si>
    <r>
      <rPr>
        <sz val="8.5"/>
        <rFont val="Calibri"/>
        <family val="2"/>
      </rPr>
      <t>23.08.060</t>
    </r>
  </si>
  <si>
    <r>
      <rPr>
        <sz val="8.5"/>
        <rFont val="Calibri"/>
        <family val="2"/>
      </rPr>
      <t xml:space="preserve">Tampo sob medida em compensado, revestido na face superior em laminado
</t>
    </r>
    <r>
      <rPr>
        <sz val="8.5"/>
        <rFont val="Calibri"/>
        <family val="2"/>
      </rPr>
      <t>fenólico melamínico</t>
    </r>
  </si>
  <si>
    <r>
      <rPr>
        <sz val="8.5"/>
        <rFont val="Calibri"/>
        <family val="2"/>
      </rPr>
      <t>23.08.080</t>
    </r>
  </si>
  <si>
    <r>
      <rPr>
        <sz val="8.5"/>
        <rFont val="Calibri"/>
        <family val="2"/>
      </rPr>
      <t xml:space="preserve">Prateleira sob medida em compensado, revestida nas duas faces em laminado
</t>
    </r>
    <r>
      <rPr>
        <sz val="8.5"/>
        <rFont val="Calibri"/>
        <family val="2"/>
      </rPr>
      <t>fenólico melamínico</t>
    </r>
  </si>
  <si>
    <r>
      <rPr>
        <sz val="8.5"/>
        <rFont val="Calibri"/>
        <family val="2"/>
      </rPr>
      <t>23.08.100</t>
    </r>
  </si>
  <si>
    <r>
      <rPr>
        <sz val="8.5"/>
        <rFont val="Calibri"/>
        <family val="2"/>
      </rPr>
      <t xml:space="preserve">Armário tipo prateleira com subdivisão em compensado, revestido
</t>
    </r>
    <r>
      <rPr>
        <sz val="8.5"/>
        <rFont val="Calibri"/>
        <family val="2"/>
      </rPr>
      <t>totalmente em laminado fenólico melamínico</t>
    </r>
  </si>
  <si>
    <r>
      <rPr>
        <sz val="8.5"/>
        <rFont val="Calibri"/>
        <family val="2"/>
      </rPr>
      <t>23.08.110</t>
    </r>
  </si>
  <si>
    <r>
      <rPr>
        <sz val="8.5"/>
        <rFont val="Calibri"/>
        <family val="2"/>
      </rPr>
      <t>Painel em compensado naval, espessura de 25 mm</t>
    </r>
  </si>
  <si>
    <r>
      <rPr>
        <sz val="8.5"/>
        <rFont val="Calibri"/>
        <family val="2"/>
      </rPr>
      <t>23.08.160</t>
    </r>
  </si>
  <si>
    <r>
      <rPr>
        <sz val="8.5"/>
        <rFont val="Calibri"/>
        <family val="2"/>
      </rPr>
      <t>Porta lisa com balcão, batente de madeira, completa ‐ 80 x 210 cm</t>
    </r>
  </si>
  <si>
    <r>
      <rPr>
        <sz val="8.5"/>
        <rFont val="Calibri"/>
        <family val="2"/>
      </rPr>
      <t>23.08.170</t>
    </r>
  </si>
  <si>
    <r>
      <rPr>
        <sz val="8.5"/>
        <rFont val="Calibri"/>
        <family val="2"/>
      </rPr>
      <t>Lousa em laminado melamínico, branco ‐ linha comercial</t>
    </r>
  </si>
  <si>
    <r>
      <rPr>
        <sz val="8.5"/>
        <rFont val="Calibri"/>
        <family val="2"/>
      </rPr>
      <t>23.08.210</t>
    </r>
  </si>
  <si>
    <r>
      <rPr>
        <sz val="8.5"/>
        <rFont val="Calibri"/>
        <family val="2"/>
      </rPr>
      <t xml:space="preserve">Armário sob medida em compensado de madeira totalmente revestido em
</t>
    </r>
    <r>
      <rPr>
        <sz val="8.5"/>
        <rFont val="Calibri"/>
        <family val="2"/>
      </rPr>
      <t>folheado de madeira, completo</t>
    </r>
  </si>
  <si>
    <r>
      <rPr>
        <sz val="8.5"/>
        <rFont val="Calibri"/>
        <family val="2"/>
      </rPr>
      <t>23.08.220</t>
    </r>
  </si>
  <si>
    <r>
      <rPr>
        <sz val="8.5"/>
        <rFont val="Calibri"/>
        <family val="2"/>
      </rPr>
      <t xml:space="preserve">Armário sob medida em compensado de madeira totalmente revestido em
</t>
    </r>
    <r>
      <rPr>
        <sz val="8.5"/>
        <rFont val="Calibri"/>
        <family val="2"/>
      </rPr>
      <t>laminado melamínico texturizado, completo</t>
    </r>
  </si>
  <si>
    <r>
      <rPr>
        <sz val="8.5"/>
        <rFont val="Calibri"/>
        <family val="2"/>
      </rPr>
      <t>23.08.242</t>
    </r>
  </si>
  <si>
    <r>
      <rPr>
        <sz val="8.5"/>
        <rFont val="Calibri"/>
        <family val="2"/>
      </rPr>
      <t>Porta lisa de correr suspensa em madeira com batente</t>
    </r>
  </si>
  <si>
    <r>
      <rPr>
        <sz val="8.5"/>
        <rFont val="Calibri"/>
        <family val="2"/>
      </rPr>
      <t>23.08.244</t>
    </r>
  </si>
  <si>
    <r>
      <rPr>
        <sz val="8.5"/>
        <rFont val="Calibri"/>
        <family val="2"/>
      </rPr>
      <t xml:space="preserve">Porta articulada em MDF revestida com laminado melamínico, batente em
</t>
    </r>
    <r>
      <rPr>
        <sz val="8.5"/>
        <rFont val="Calibri"/>
        <family val="2"/>
      </rPr>
      <t>alumínio ‐ completa</t>
    </r>
  </si>
  <si>
    <r>
      <rPr>
        <sz val="8.5"/>
        <rFont val="Calibri"/>
        <family val="2"/>
      </rPr>
      <t>23.08.320</t>
    </r>
  </si>
  <si>
    <r>
      <rPr>
        <sz val="8.5"/>
        <rFont val="Calibri"/>
        <family val="2"/>
      </rPr>
      <t>Porta acústica de madeira</t>
    </r>
  </si>
  <si>
    <r>
      <rPr>
        <sz val="8.5"/>
        <rFont val="Calibri"/>
        <family val="2"/>
      </rPr>
      <t>23.08.380</t>
    </r>
  </si>
  <si>
    <r>
      <rPr>
        <sz val="8.5"/>
        <rFont val="Calibri"/>
        <family val="2"/>
      </rPr>
      <t xml:space="preserve">Faixa/batedor de proteção em madeira de 290 x 15 mm, com acabamento em
</t>
    </r>
    <r>
      <rPr>
        <sz val="8.5"/>
        <rFont val="Calibri"/>
        <family val="2"/>
      </rPr>
      <t>laminado fenólico melamínico</t>
    </r>
  </si>
  <si>
    <r>
      <rPr>
        <sz val="8.5"/>
        <rFont val="Calibri"/>
        <family val="2"/>
      </rPr>
      <t>23.09</t>
    </r>
  </si>
  <si>
    <r>
      <rPr>
        <sz val="8.5"/>
        <rFont val="Calibri"/>
        <family val="2"/>
      </rPr>
      <t>Porta lisa comum montada com batente</t>
    </r>
  </si>
  <si>
    <r>
      <rPr>
        <sz val="8.5"/>
        <rFont val="Calibri"/>
        <family val="2"/>
      </rPr>
      <t>23.09.010</t>
    </r>
  </si>
  <si>
    <r>
      <rPr>
        <sz val="8.5"/>
        <rFont val="Calibri"/>
        <family val="2"/>
      </rPr>
      <t>Acréscimo de bandeira ‐ porta lisa comum com batente de madeira</t>
    </r>
  </si>
  <si>
    <r>
      <rPr>
        <sz val="8.5"/>
        <rFont val="Calibri"/>
        <family val="2"/>
      </rPr>
      <t>23.09.020</t>
    </r>
  </si>
  <si>
    <r>
      <rPr>
        <sz val="8.5"/>
        <rFont val="Calibri"/>
        <family val="2"/>
      </rPr>
      <t>Porta lisa com batente madeira ‐ 60 x 210 cm</t>
    </r>
  </si>
  <si>
    <r>
      <rPr>
        <sz val="8.5"/>
        <rFont val="Calibri"/>
        <family val="2"/>
      </rPr>
      <t>23.09.030</t>
    </r>
  </si>
  <si>
    <r>
      <rPr>
        <sz val="8.5"/>
        <rFont val="Calibri"/>
        <family val="2"/>
      </rPr>
      <t>Porta lisa com batente madeira ‐ 70 x 210 cm</t>
    </r>
  </si>
  <si>
    <r>
      <rPr>
        <sz val="8.5"/>
        <rFont val="Calibri"/>
        <family val="2"/>
      </rPr>
      <t>23.09.040</t>
    </r>
  </si>
  <si>
    <r>
      <rPr>
        <sz val="8.5"/>
        <rFont val="Calibri"/>
        <family val="2"/>
      </rPr>
      <t>Porta lisa com batente madeira ‐ 80 x 210 cm</t>
    </r>
  </si>
  <si>
    <r>
      <rPr>
        <sz val="8.5"/>
        <rFont val="Calibri"/>
        <family val="2"/>
      </rPr>
      <t>23.09.050</t>
    </r>
  </si>
  <si>
    <r>
      <rPr>
        <sz val="8.5"/>
        <rFont val="Calibri"/>
        <family val="2"/>
      </rPr>
      <t>Porta lisa com batente madeira ‐ 90 x 210 cm</t>
    </r>
  </si>
  <si>
    <r>
      <rPr>
        <sz val="8.5"/>
        <rFont val="Calibri"/>
        <family val="2"/>
      </rPr>
      <t>23.09.052</t>
    </r>
  </si>
  <si>
    <r>
      <rPr>
        <sz val="8.5"/>
        <rFont val="Calibri"/>
        <family val="2"/>
      </rPr>
      <t>Porta lisa com batente madeira ‐ 110 x 210 cm</t>
    </r>
  </si>
  <si>
    <r>
      <rPr>
        <sz val="8.5"/>
        <rFont val="Calibri"/>
        <family val="2"/>
      </rPr>
      <t>23.09.060</t>
    </r>
  </si>
  <si>
    <r>
      <rPr>
        <sz val="8.5"/>
        <rFont val="Calibri"/>
        <family val="2"/>
      </rPr>
      <t>Porta lisa com batente madeira ‐ 120 x 210 cm</t>
    </r>
  </si>
  <si>
    <r>
      <rPr>
        <sz val="8.5"/>
        <rFont val="Calibri"/>
        <family val="2"/>
      </rPr>
      <t>23.09.100</t>
    </r>
  </si>
  <si>
    <r>
      <rPr>
        <sz val="8.5"/>
        <rFont val="Calibri"/>
        <family val="2"/>
      </rPr>
      <t>Porta lisa com batente madeira ‐ 160 x 210 cm</t>
    </r>
  </si>
  <si>
    <r>
      <rPr>
        <sz val="8.5"/>
        <rFont val="Calibri"/>
        <family val="2"/>
      </rPr>
      <t>23.09.420</t>
    </r>
  </si>
  <si>
    <r>
      <rPr>
        <sz val="8.5"/>
        <rFont val="Calibri"/>
        <family val="2"/>
      </rPr>
      <t>Porta lisa com batente em alumínio, largura 60 cm, altura de 105 a 200 cm</t>
    </r>
  </si>
  <si>
    <r>
      <rPr>
        <sz val="8.5"/>
        <rFont val="Calibri"/>
        <family val="2"/>
      </rPr>
      <t>23.09.430</t>
    </r>
  </si>
  <si>
    <r>
      <rPr>
        <sz val="8.5"/>
        <rFont val="Calibri"/>
        <family val="2"/>
      </rPr>
      <t>Porta lisa com batente em alumínio, largura 80 cm, altura de 105 a 200 cm</t>
    </r>
  </si>
  <si>
    <r>
      <rPr>
        <sz val="8.5"/>
        <rFont val="Calibri"/>
        <family val="2"/>
      </rPr>
      <t>23.09.440</t>
    </r>
  </si>
  <si>
    <r>
      <rPr>
        <sz val="8.5"/>
        <rFont val="Calibri"/>
        <family val="2"/>
      </rPr>
      <t>Porta lisa com batente em alumínio, largura 90 cm, altura de 105 a 200 cm</t>
    </r>
  </si>
  <si>
    <r>
      <rPr>
        <sz val="8.5"/>
        <rFont val="Calibri"/>
        <family val="2"/>
      </rPr>
      <t>23.09.520</t>
    </r>
  </si>
  <si>
    <r>
      <rPr>
        <sz val="8.5"/>
        <rFont val="Calibri"/>
        <family val="2"/>
      </rPr>
      <t>Porta lisa com batente metálico ‐ 60 x 160 cm</t>
    </r>
  </si>
  <si>
    <r>
      <rPr>
        <sz val="8.5"/>
        <rFont val="Calibri"/>
        <family val="2"/>
      </rPr>
      <t>23.09.530</t>
    </r>
  </si>
  <si>
    <r>
      <rPr>
        <sz val="8.5"/>
        <rFont val="Calibri"/>
        <family val="2"/>
      </rPr>
      <t>Porta lisa com batente metálico ‐ 80 x 160 cm</t>
    </r>
  </si>
  <si>
    <r>
      <rPr>
        <sz val="8.5"/>
        <rFont val="Calibri"/>
        <family val="2"/>
      </rPr>
      <t>23.09.540</t>
    </r>
  </si>
  <si>
    <r>
      <rPr>
        <sz val="8.5"/>
        <rFont val="Calibri"/>
        <family val="2"/>
      </rPr>
      <t>Porta lisa com batente metálico ‐ 70 x 210 cm</t>
    </r>
  </si>
  <si>
    <r>
      <rPr>
        <sz val="8.5"/>
        <rFont val="Calibri"/>
        <family val="2"/>
      </rPr>
      <t>23.09.550</t>
    </r>
  </si>
  <si>
    <r>
      <rPr>
        <sz val="8.5"/>
        <rFont val="Calibri"/>
        <family val="2"/>
      </rPr>
      <t>Porta lisa com batente metálico ‐ 80 x 210 cm</t>
    </r>
  </si>
  <si>
    <r>
      <rPr>
        <sz val="8.5"/>
        <rFont val="Calibri"/>
        <family val="2"/>
      </rPr>
      <t>23.09.560</t>
    </r>
  </si>
  <si>
    <r>
      <rPr>
        <sz val="8.5"/>
        <rFont val="Calibri"/>
        <family val="2"/>
      </rPr>
      <t>Porta lisa com batente metálico ‐ 90 x 210 cm</t>
    </r>
  </si>
  <si>
    <r>
      <rPr>
        <sz val="8.5"/>
        <rFont val="Calibri"/>
        <family val="2"/>
      </rPr>
      <t>23.09.570</t>
    </r>
  </si>
  <si>
    <r>
      <rPr>
        <sz val="8.5"/>
        <rFont val="Calibri"/>
        <family val="2"/>
      </rPr>
      <t>Porta lisa com batente metálico ‐ 120 x 210 cm</t>
    </r>
  </si>
  <si>
    <r>
      <rPr>
        <sz val="8.5"/>
        <rFont val="Calibri"/>
        <family val="2"/>
      </rPr>
      <t>23.09.590</t>
    </r>
  </si>
  <si>
    <r>
      <rPr>
        <sz val="8.5"/>
        <rFont val="Calibri"/>
        <family val="2"/>
      </rPr>
      <t>Porta lisa com batente metálico ‐ 160 x 210 cm</t>
    </r>
  </si>
  <si>
    <r>
      <rPr>
        <sz val="8.5"/>
        <rFont val="Calibri"/>
        <family val="2"/>
      </rPr>
      <t>23.09.600</t>
    </r>
  </si>
  <si>
    <r>
      <rPr>
        <sz val="8.5"/>
        <rFont val="Calibri"/>
        <family val="2"/>
      </rPr>
      <t>Porta lisa com batente metálico ‐ 60 x 180 cm</t>
    </r>
  </si>
  <si>
    <r>
      <rPr>
        <sz val="8.5"/>
        <rFont val="Calibri"/>
        <family val="2"/>
      </rPr>
      <t>23.09.610</t>
    </r>
  </si>
  <si>
    <r>
      <rPr>
        <sz val="8.5"/>
        <rFont val="Calibri"/>
        <family val="2"/>
      </rPr>
      <t>Porta lisa com batente metálico ‐ 60 x 210 cm</t>
    </r>
  </si>
  <si>
    <r>
      <rPr>
        <sz val="8.5"/>
        <rFont val="Calibri"/>
        <family val="2"/>
      </rPr>
      <t>23.09.630</t>
    </r>
  </si>
  <si>
    <r>
      <rPr>
        <sz val="8.5"/>
        <rFont val="Calibri"/>
        <family val="2"/>
      </rPr>
      <t>Porta lisa com batente madeira, 2 folhas ‐ 140 x 210 cm</t>
    </r>
  </si>
  <si>
    <r>
      <rPr>
        <sz val="8.5"/>
        <rFont val="Calibri"/>
        <family val="2"/>
      </rPr>
      <t>23.11</t>
    </r>
  </si>
  <si>
    <r>
      <rPr>
        <sz val="8.5"/>
        <rFont val="Calibri"/>
        <family val="2"/>
      </rPr>
      <t>Porta lisa para acabamento em verniz montada com batente</t>
    </r>
  </si>
  <si>
    <r>
      <rPr>
        <sz val="8.5"/>
        <rFont val="Calibri"/>
        <family val="2"/>
      </rPr>
      <t>23.11.010</t>
    </r>
  </si>
  <si>
    <r>
      <rPr>
        <sz val="8.5"/>
        <rFont val="Calibri"/>
        <family val="2"/>
      </rPr>
      <t xml:space="preserve">Acréscimo de bandeira ‐ porta lisa para acabamento em verniz, com batente
</t>
    </r>
    <r>
      <rPr>
        <sz val="8.5"/>
        <rFont val="Calibri"/>
        <family val="2"/>
      </rPr>
      <t>de madeira</t>
    </r>
  </si>
  <si>
    <r>
      <rPr>
        <sz val="8.5"/>
        <rFont val="Calibri"/>
        <family val="2"/>
      </rPr>
      <t>23.11.030</t>
    </r>
  </si>
  <si>
    <r>
      <rPr>
        <sz val="8.5"/>
        <rFont val="Calibri"/>
        <family val="2"/>
      </rPr>
      <t>Porta lisa para acabamento em verniz, com batente de madeira ‐ 70 x 210 cm</t>
    </r>
  </si>
  <si>
    <r>
      <rPr>
        <sz val="8.5"/>
        <rFont val="Calibri"/>
        <family val="2"/>
      </rPr>
      <t>23.11.040</t>
    </r>
  </si>
  <si>
    <r>
      <rPr>
        <sz val="8.5"/>
        <rFont val="Calibri"/>
        <family val="2"/>
      </rPr>
      <t>Porta lisa para acabamento em verniz, com batente de madeira ‐ 80 x 210 cm</t>
    </r>
  </si>
  <si>
    <r>
      <rPr>
        <sz val="8.5"/>
        <rFont val="Calibri"/>
        <family val="2"/>
      </rPr>
      <t>23.11.050</t>
    </r>
  </si>
  <si>
    <r>
      <rPr>
        <sz val="8.5"/>
        <rFont val="Calibri"/>
        <family val="2"/>
      </rPr>
      <t>Porta lisa para acabamento em verniz, com batente de madeira ‐ 90 x 210 cm</t>
    </r>
  </si>
  <si>
    <r>
      <rPr>
        <sz val="8.5"/>
        <rFont val="Calibri"/>
        <family val="2"/>
      </rPr>
      <t>23.12</t>
    </r>
  </si>
  <si>
    <r>
      <rPr>
        <sz val="8.5"/>
        <rFont val="Calibri"/>
        <family val="2"/>
      </rPr>
      <t>Porta comum completa ‐ uso coletivo (padrao dimensional medio)</t>
    </r>
  </si>
  <si>
    <r>
      <rPr>
        <sz val="8.5"/>
        <rFont val="Calibri"/>
        <family val="2"/>
      </rPr>
      <t>23.12.001</t>
    </r>
  </si>
  <si>
    <r>
      <rPr>
        <sz val="8.5"/>
        <rFont val="Calibri"/>
        <family val="2"/>
      </rPr>
      <t xml:space="preserve">Porta lisa de madeira, interna "PIM", para acabamento em pintura, padrão
</t>
    </r>
    <r>
      <rPr>
        <sz val="8.5"/>
        <rFont val="Calibri"/>
        <family val="2"/>
      </rPr>
      <t>dimensional médio, com ferragens, completo ‐ 80 x 210 cm</t>
    </r>
  </si>
  <si>
    <r>
      <rPr>
        <sz val="8.5"/>
        <rFont val="Calibri"/>
        <family val="2"/>
      </rPr>
      <t>23.13</t>
    </r>
  </si>
  <si>
    <r>
      <rPr>
        <sz val="8.5"/>
        <rFont val="Calibri"/>
        <family val="2"/>
      </rPr>
      <t>Porta comum completa ‐ uso publico (padrao dimensional medio/pesado)</t>
    </r>
  </si>
  <si>
    <r>
      <rPr>
        <sz val="8.5"/>
        <rFont val="Calibri"/>
        <family val="2"/>
      </rPr>
      <t>23.13.001</t>
    </r>
  </si>
  <si>
    <r>
      <rPr>
        <sz val="8.5"/>
        <rFont val="Calibri"/>
        <family val="2"/>
      </rPr>
      <t>Porta lisa de madeira, interna "PIM", para acabamento em pintura, padrão dimensional médio/pesado, com ferragens, completo ‐ 80 x 210 cm</t>
    </r>
  </si>
  <si>
    <r>
      <rPr>
        <sz val="8.5"/>
        <rFont val="Calibri"/>
        <family val="2"/>
      </rPr>
      <t>23.13.002</t>
    </r>
  </si>
  <si>
    <r>
      <rPr>
        <sz val="8.5"/>
        <rFont val="Calibri"/>
        <family val="2"/>
      </rPr>
      <t>Porta lisa de madeira, interna "PIM", para acabamento em pintura, padrão dimensional médio/pesado, com ferragens, completo ‐ 90 x 210 cm</t>
    </r>
  </si>
  <si>
    <r>
      <rPr>
        <sz val="8.5"/>
        <rFont val="Calibri"/>
        <family val="2"/>
      </rPr>
      <t>23.13.020</t>
    </r>
  </si>
  <si>
    <r>
      <rPr>
        <sz val="8.5"/>
        <rFont val="Calibri"/>
        <family val="2"/>
      </rPr>
      <t xml:space="preserve">Porta lisa de madeira, interna, resistente a umidade "PIM RU", para acabamento em pintura, padrão dimensional médio/pesado, com ferragens,
</t>
    </r>
    <r>
      <rPr>
        <sz val="8.5"/>
        <rFont val="Calibri"/>
        <family val="2"/>
      </rPr>
      <t>completo ‐ 80 x 210 cm</t>
    </r>
  </si>
  <si>
    <r>
      <rPr>
        <sz val="8.5"/>
        <rFont val="Calibri"/>
        <family val="2"/>
      </rPr>
      <t>23.13.040</t>
    </r>
  </si>
  <si>
    <r>
      <rPr>
        <sz val="8.5"/>
        <rFont val="Calibri"/>
        <family val="2"/>
      </rPr>
      <t>Porta lisa de madeira, interna, resistente a umidade "PIM RU", para acabamento revestido ou em pintura, para divisória sanitária, padrão dimensional médio/pesado, com ferragens, completo ‐ 80 x 190 cm</t>
    </r>
  </si>
  <si>
    <r>
      <rPr>
        <sz val="8.5"/>
        <rFont val="Calibri"/>
        <family val="2"/>
      </rPr>
      <t>23.13.052</t>
    </r>
  </si>
  <si>
    <r>
      <rPr>
        <sz val="8.5"/>
        <rFont val="Calibri"/>
        <family val="2"/>
      </rPr>
      <t xml:space="preserve">Porta lisa de madeira, interna, resistente a umidade "PIM RU", para acabamento em pintura, tipo acessível, padrão dimensional médio/pesado,
</t>
    </r>
    <r>
      <rPr>
        <sz val="8.5"/>
        <rFont val="Calibri"/>
        <family val="2"/>
      </rPr>
      <t>com ferragens, completo ‐ 90 x 210 cm</t>
    </r>
  </si>
  <si>
    <r>
      <rPr>
        <sz val="8.5"/>
        <rFont val="Calibri"/>
        <family val="2"/>
      </rPr>
      <t>23.13.064</t>
    </r>
  </si>
  <si>
    <r>
      <rPr>
        <sz val="8.5"/>
        <rFont val="Calibri"/>
        <family val="2"/>
      </rPr>
      <t xml:space="preserve">Porta lisa de madeira, interna, resistente a umidade "PIM RU", para acabamento em pintura, de correr ou deslizante, tipo acessível, padrão dimensional pesado, com sistema deslizante e ferragens, completo ‐ 100 x
</t>
    </r>
    <r>
      <rPr>
        <sz val="8.5"/>
        <rFont val="Calibri"/>
        <family val="2"/>
      </rPr>
      <t>210 cm</t>
    </r>
  </si>
  <si>
    <r>
      <rPr>
        <sz val="8.5"/>
        <rFont val="Calibri"/>
        <family val="2"/>
      </rPr>
      <t>23.20</t>
    </r>
  </si>
  <si>
    <r>
      <rPr>
        <sz val="8.5"/>
        <rFont val="Calibri"/>
        <family val="2"/>
      </rPr>
      <t>Reparos, conservacoes e complementos ‐ GRUPO 23</t>
    </r>
  </si>
  <si>
    <r>
      <rPr>
        <sz val="8.5"/>
        <rFont val="Calibri"/>
        <family val="2"/>
      </rPr>
      <t>23.20.020</t>
    </r>
  </si>
  <si>
    <r>
      <rPr>
        <sz val="8.5"/>
        <rFont val="Calibri"/>
        <family val="2"/>
      </rPr>
      <t>Recolocação de batentes de madeira</t>
    </r>
  </si>
  <si>
    <r>
      <rPr>
        <sz val="8.5"/>
        <rFont val="Calibri"/>
        <family val="2"/>
      </rPr>
      <t>23.20.040</t>
    </r>
  </si>
  <si>
    <r>
      <rPr>
        <sz val="8.5"/>
        <rFont val="Calibri"/>
        <family val="2"/>
      </rPr>
      <t>Recolocação de folhas de porta ou janela</t>
    </r>
  </si>
  <si>
    <r>
      <rPr>
        <sz val="8.5"/>
        <rFont val="Calibri"/>
        <family val="2"/>
      </rPr>
      <t>23.20.060</t>
    </r>
  </si>
  <si>
    <r>
      <rPr>
        <sz val="8.5"/>
        <rFont val="Calibri"/>
        <family val="2"/>
      </rPr>
      <t>Recolocação de guarnição ou molduras</t>
    </r>
  </si>
  <si>
    <r>
      <rPr>
        <sz val="8.5"/>
        <rFont val="Calibri"/>
        <family val="2"/>
      </rPr>
      <t>23.20.100</t>
    </r>
  </si>
  <si>
    <r>
      <rPr>
        <sz val="8.5"/>
        <rFont val="Calibri"/>
        <family val="2"/>
      </rPr>
      <t>Batente de madeira para porta</t>
    </r>
  </si>
  <si>
    <r>
      <rPr>
        <sz val="8.5"/>
        <rFont val="Calibri"/>
        <family val="2"/>
      </rPr>
      <t>23.20.110</t>
    </r>
  </si>
  <si>
    <r>
      <rPr>
        <sz val="8.5"/>
        <rFont val="Calibri"/>
        <family val="2"/>
      </rPr>
      <t>Visor fixo e requadro de madeira para porta, para receber vidro</t>
    </r>
  </si>
  <si>
    <r>
      <rPr>
        <sz val="8.5"/>
        <rFont val="Calibri"/>
        <family val="2"/>
      </rPr>
      <t>23.20.120</t>
    </r>
  </si>
  <si>
    <r>
      <rPr>
        <sz val="8.5"/>
        <rFont val="Calibri"/>
        <family val="2"/>
      </rPr>
      <t>Guarnição de madeira</t>
    </r>
  </si>
  <si>
    <r>
      <rPr>
        <sz val="8.5"/>
        <rFont val="Calibri"/>
        <family val="2"/>
      </rPr>
      <t>23.20.140</t>
    </r>
  </si>
  <si>
    <r>
      <rPr>
        <sz val="8.5"/>
        <rFont val="Calibri"/>
        <family val="2"/>
      </rPr>
      <t>Acréscimo de visor completo em porta de madeira</t>
    </r>
  </si>
  <si>
    <r>
      <rPr>
        <sz val="8.5"/>
        <rFont val="Calibri"/>
        <family val="2"/>
      </rPr>
      <t>23.20.160</t>
    </r>
  </si>
  <si>
    <r>
      <rPr>
        <sz val="8.5"/>
        <rFont val="Calibri"/>
        <family val="2"/>
      </rPr>
      <t>Folha de porta veneziana maciça, sob medida</t>
    </r>
  </si>
  <si>
    <r>
      <rPr>
        <sz val="8.5"/>
        <rFont val="Calibri"/>
        <family val="2"/>
      </rPr>
      <t>23.20.170</t>
    </r>
  </si>
  <si>
    <r>
      <rPr>
        <sz val="8.5"/>
        <rFont val="Calibri"/>
        <family val="2"/>
      </rPr>
      <t>Folha de porta lisa folheada com madeira, sob medida</t>
    </r>
  </si>
  <si>
    <r>
      <rPr>
        <sz val="8.5"/>
        <rFont val="Calibri"/>
        <family val="2"/>
      </rPr>
      <t>23.20.180</t>
    </r>
  </si>
  <si>
    <r>
      <rPr>
        <sz val="8.5"/>
        <rFont val="Calibri"/>
        <family val="2"/>
      </rPr>
      <t>Folha de porta em madeira para receber vidro, sob medida</t>
    </r>
  </si>
  <si>
    <r>
      <rPr>
        <sz val="8.5"/>
        <rFont val="Calibri"/>
        <family val="2"/>
      </rPr>
      <t>23.20.310</t>
    </r>
  </si>
  <si>
    <r>
      <rPr>
        <sz val="8.5"/>
        <rFont val="Calibri"/>
        <family val="2"/>
      </rPr>
      <t>Folha de porta lisa comum ‐ 60 x 210 cm</t>
    </r>
  </si>
  <si>
    <r>
      <rPr>
        <sz val="8.5"/>
        <rFont val="Calibri"/>
        <family val="2"/>
      </rPr>
      <t>23.20.320</t>
    </r>
  </si>
  <si>
    <r>
      <rPr>
        <sz val="8.5"/>
        <rFont val="Calibri"/>
        <family val="2"/>
      </rPr>
      <t>Folha de porta lisa comum ‐ 70 x 210 cm</t>
    </r>
  </si>
  <si>
    <r>
      <rPr>
        <sz val="8.5"/>
        <rFont val="Calibri"/>
        <family val="2"/>
      </rPr>
      <t>23.20.330</t>
    </r>
  </si>
  <si>
    <r>
      <rPr>
        <sz val="8.5"/>
        <rFont val="Calibri"/>
        <family val="2"/>
      </rPr>
      <t>Folha de porta lisa comum ‐ 80 x 210 cm</t>
    </r>
  </si>
  <si>
    <r>
      <rPr>
        <sz val="8.5"/>
        <rFont val="Calibri"/>
        <family val="2"/>
      </rPr>
      <t>23.20.340</t>
    </r>
  </si>
  <si>
    <r>
      <rPr>
        <sz val="8.5"/>
        <rFont val="Calibri"/>
        <family val="2"/>
      </rPr>
      <t>Folha de porta lisa comum ‐ 90 x 210 cm</t>
    </r>
  </si>
  <si>
    <r>
      <rPr>
        <sz val="8.5"/>
        <rFont val="Calibri"/>
        <family val="2"/>
      </rPr>
      <t>23.20.450</t>
    </r>
  </si>
  <si>
    <r>
      <rPr>
        <sz val="8.5"/>
        <rFont val="Calibri"/>
        <family val="2"/>
      </rPr>
      <t xml:space="preserve">Folha de porta em laminado fenólico melamínico com acabamento liso ‐ 70 x
</t>
    </r>
    <r>
      <rPr>
        <sz val="8.5"/>
        <rFont val="Calibri"/>
        <family val="2"/>
      </rPr>
      <t>210 cm</t>
    </r>
  </si>
  <si>
    <r>
      <rPr>
        <sz val="8.5"/>
        <rFont val="Calibri"/>
        <family val="2"/>
      </rPr>
      <t>23.20.460</t>
    </r>
  </si>
  <si>
    <r>
      <rPr>
        <sz val="8.5"/>
        <rFont val="Calibri"/>
        <family val="2"/>
      </rPr>
      <t xml:space="preserve">Folha de porta em laminado fenólico melamínico com acabamento liso ‐ 90 x
</t>
    </r>
    <r>
      <rPr>
        <sz val="8.5"/>
        <rFont val="Calibri"/>
        <family val="2"/>
      </rPr>
      <t>210 cm</t>
    </r>
  </si>
  <si>
    <r>
      <rPr>
        <sz val="8.5"/>
        <rFont val="Calibri"/>
        <family val="2"/>
      </rPr>
      <t>23.20.550</t>
    </r>
  </si>
  <si>
    <r>
      <rPr>
        <sz val="8.5"/>
        <rFont val="Calibri"/>
        <family val="2"/>
      </rPr>
      <t xml:space="preserve">Folha de porta em laminado fenólico melamínico com acabamento liso ‐ 80 x
</t>
    </r>
    <r>
      <rPr>
        <sz val="8.5"/>
        <rFont val="Calibri"/>
        <family val="2"/>
      </rPr>
      <t>210 cm</t>
    </r>
  </si>
  <si>
    <r>
      <rPr>
        <sz val="8.5"/>
        <rFont val="Calibri"/>
        <family val="2"/>
      </rPr>
      <t>23.20.600</t>
    </r>
  </si>
  <si>
    <r>
      <rPr>
        <sz val="8.5"/>
        <rFont val="Calibri"/>
        <family val="2"/>
      </rPr>
      <t>Folha de porta em madeira com tela de proteção tipo mosqueteira</t>
    </r>
  </si>
  <si>
    <r>
      <rPr>
        <sz val="8.5"/>
        <rFont val="Calibri"/>
        <family val="2"/>
      </rPr>
      <t>ESQUADRIA, SERRALHERIA E ELEMENTO EM FERRO</t>
    </r>
  </si>
  <si>
    <r>
      <rPr>
        <sz val="8.5"/>
        <rFont val="Calibri"/>
        <family val="2"/>
      </rPr>
      <t>24.01</t>
    </r>
  </si>
  <si>
    <r>
      <rPr>
        <sz val="8.5"/>
        <rFont val="Calibri"/>
        <family val="2"/>
      </rPr>
      <t>Caixilho em ferro</t>
    </r>
  </si>
  <si>
    <r>
      <rPr>
        <sz val="8.5"/>
        <rFont val="Calibri"/>
        <family val="2"/>
      </rPr>
      <t>24.01.010</t>
    </r>
  </si>
  <si>
    <r>
      <rPr>
        <sz val="8.5"/>
        <rFont val="Calibri"/>
        <family val="2"/>
      </rPr>
      <t>Caixilho em ferro fixo, sob medida</t>
    </r>
  </si>
  <si>
    <r>
      <rPr>
        <sz val="8.5"/>
        <rFont val="Calibri"/>
        <family val="2"/>
      </rPr>
      <t>24.01.030</t>
    </r>
  </si>
  <si>
    <r>
      <rPr>
        <sz val="8.5"/>
        <rFont val="Calibri"/>
        <family val="2"/>
      </rPr>
      <t>Caixilho em ferro basculante, sob medida</t>
    </r>
  </si>
  <si>
    <r>
      <rPr>
        <sz val="8.5"/>
        <rFont val="Calibri"/>
        <family val="2"/>
      </rPr>
      <t>24.01.070</t>
    </r>
  </si>
  <si>
    <r>
      <rPr>
        <sz val="8.5"/>
        <rFont val="Calibri"/>
        <family val="2"/>
      </rPr>
      <t>Caixilho em ferro de correr, sob medida</t>
    </r>
  </si>
  <si>
    <r>
      <rPr>
        <sz val="8.5"/>
        <rFont val="Calibri"/>
        <family val="2"/>
      </rPr>
      <t>24.01.090</t>
    </r>
  </si>
  <si>
    <r>
      <rPr>
        <sz val="8.5"/>
        <rFont val="Calibri"/>
        <family val="2"/>
      </rPr>
      <t>Caixilho em ferro com ventilação permanente, sob medida</t>
    </r>
  </si>
  <si>
    <r>
      <rPr>
        <sz val="8.5"/>
        <rFont val="Calibri"/>
        <family val="2"/>
      </rPr>
      <t>24.01.100</t>
    </r>
  </si>
  <si>
    <r>
      <rPr>
        <sz val="8.5"/>
        <rFont val="Calibri"/>
        <family val="2"/>
      </rPr>
      <t>Caixilho em ferro tipo veneziana, linha comercial</t>
    </r>
  </si>
  <si>
    <r>
      <rPr>
        <sz val="8.5"/>
        <rFont val="Calibri"/>
        <family val="2"/>
      </rPr>
      <t>24.01.110</t>
    </r>
  </si>
  <si>
    <r>
      <rPr>
        <sz val="8.5"/>
        <rFont val="Calibri"/>
        <family val="2"/>
      </rPr>
      <t>Caixilho em ferro tipo veneziana, sob medida</t>
    </r>
  </si>
  <si>
    <r>
      <rPr>
        <sz val="8.5"/>
        <rFont val="Calibri"/>
        <family val="2"/>
      </rPr>
      <t>24.01.120</t>
    </r>
  </si>
  <si>
    <r>
      <rPr>
        <sz val="8.5"/>
        <rFont val="Calibri"/>
        <family val="2"/>
      </rPr>
      <t xml:space="preserve">Caixilho tipo veneziana industrial com montantes em aço galvanizado e aletas
</t>
    </r>
    <r>
      <rPr>
        <sz val="8.5"/>
        <rFont val="Calibri"/>
        <family val="2"/>
      </rPr>
      <t>em fibra de vidro</t>
    </r>
  </si>
  <si>
    <r>
      <rPr>
        <sz val="8.5"/>
        <rFont val="Calibri"/>
        <family val="2"/>
      </rPr>
      <t>24.01.180</t>
    </r>
  </si>
  <si>
    <r>
      <rPr>
        <sz val="8.5"/>
        <rFont val="Calibri"/>
        <family val="2"/>
      </rPr>
      <t>Caixilho removível em tela de aço galvanizado, tipo ondulada com malha de 1", fio 12, com requadro tubular de aço carbono, sob medida</t>
    </r>
  </si>
  <si>
    <r>
      <rPr>
        <sz val="8.5"/>
        <rFont val="Calibri"/>
        <family val="2"/>
      </rPr>
      <t>24.01.190</t>
    </r>
  </si>
  <si>
    <r>
      <rPr>
        <sz val="8.5"/>
        <rFont val="Calibri"/>
        <family val="2"/>
      </rPr>
      <t>Caixilho fixo em tela de aço galvanizado tipo ondulada com malha de 1/2", fio 12, com requadro em cantoneira de aço carbono, sob medida</t>
    </r>
  </si>
  <si>
    <r>
      <rPr>
        <sz val="8.5"/>
        <rFont val="Calibri"/>
        <family val="2"/>
      </rPr>
      <t>24.01.200</t>
    </r>
  </si>
  <si>
    <r>
      <rPr>
        <sz val="8.5"/>
        <rFont val="Calibri"/>
        <family val="2"/>
      </rPr>
      <t>Caixilho fixo em aço SAE 1010/1020 para vidro à prova de bala, sob medida</t>
    </r>
  </si>
  <si>
    <r>
      <rPr>
        <sz val="8.5"/>
        <rFont val="Calibri"/>
        <family val="2"/>
      </rPr>
      <t>24.01.280</t>
    </r>
  </si>
  <si>
    <r>
      <rPr>
        <sz val="8.5"/>
        <rFont val="Calibri"/>
        <family val="2"/>
      </rPr>
      <t>Caixilho tipo guichê em chapa de aço</t>
    </r>
  </si>
  <si>
    <r>
      <rPr>
        <sz val="8.5"/>
        <rFont val="Calibri"/>
        <family val="2"/>
      </rPr>
      <t>24.02</t>
    </r>
  </si>
  <si>
    <r>
      <rPr>
        <sz val="8.5"/>
        <rFont val="Calibri"/>
        <family val="2"/>
      </rPr>
      <t>Portas, portoes e gradis</t>
    </r>
  </si>
  <si>
    <r>
      <rPr>
        <sz val="8.5"/>
        <rFont val="Calibri"/>
        <family val="2"/>
      </rPr>
      <t>24.02.010</t>
    </r>
  </si>
  <si>
    <r>
      <rPr>
        <sz val="8.5"/>
        <rFont val="Calibri"/>
        <family val="2"/>
      </rPr>
      <t>Porta em ferro de abrir, para receber vidro, sob medida</t>
    </r>
  </si>
  <si>
    <r>
      <rPr>
        <sz val="8.5"/>
        <rFont val="Calibri"/>
        <family val="2"/>
      </rPr>
      <t>24.02.040</t>
    </r>
  </si>
  <si>
    <r>
      <rPr>
        <sz val="8.5"/>
        <rFont val="Calibri"/>
        <family val="2"/>
      </rPr>
      <t>Porta/portão tipo gradil sob medida</t>
    </r>
  </si>
  <si>
    <r>
      <rPr>
        <sz val="8.5"/>
        <rFont val="Calibri"/>
        <family val="2"/>
      </rPr>
      <t>24.02.050</t>
    </r>
  </si>
  <si>
    <r>
      <rPr>
        <sz val="8.5"/>
        <rFont val="Calibri"/>
        <family val="2"/>
      </rPr>
      <t xml:space="preserve">Porta corta‐fogo classe P.90 de 90 x 210 cm, completa, com maçaneta tipo
</t>
    </r>
    <r>
      <rPr>
        <sz val="8.5"/>
        <rFont val="Calibri"/>
        <family val="2"/>
      </rPr>
      <t>alavanca</t>
    </r>
  </si>
  <si>
    <r>
      <rPr>
        <sz val="8.5"/>
        <rFont val="Calibri"/>
        <family val="2"/>
      </rPr>
      <t>24.02.052</t>
    </r>
  </si>
  <si>
    <r>
      <rPr>
        <sz val="8.5"/>
        <rFont val="Calibri"/>
        <family val="2"/>
      </rPr>
      <t xml:space="preserve">Porta corta‐fogo classe P.90 de 100 x 210 cm, completa, com maçaneta tipo
</t>
    </r>
    <r>
      <rPr>
        <sz val="8.5"/>
        <rFont val="Calibri"/>
        <family val="2"/>
      </rPr>
      <t>alavanca</t>
    </r>
  </si>
  <si>
    <r>
      <rPr>
        <sz val="8.5"/>
        <rFont val="Calibri"/>
        <family val="2"/>
      </rPr>
      <t>24.02.054</t>
    </r>
  </si>
  <si>
    <r>
      <rPr>
        <sz val="8.5"/>
        <rFont val="Calibri"/>
        <family val="2"/>
      </rPr>
      <t xml:space="preserve">Porta corta‐fogo classe P.90, com barra antipânico numa face e maçaneta na
</t>
    </r>
    <r>
      <rPr>
        <sz val="8.5"/>
        <rFont val="Calibri"/>
        <family val="2"/>
      </rPr>
      <t>outra, completa</t>
    </r>
  </si>
  <si>
    <r>
      <rPr>
        <sz val="8.5"/>
        <rFont val="Calibri"/>
        <family val="2"/>
      </rPr>
      <t>24.02.056</t>
    </r>
  </si>
  <si>
    <r>
      <rPr>
        <sz val="8.5"/>
        <rFont val="Calibri"/>
        <family val="2"/>
      </rPr>
      <t xml:space="preserve">Porta corta‐fogo classe P.120 de 80 x 210 cm, com uma folha de abrir,
</t>
    </r>
    <r>
      <rPr>
        <sz val="8.5"/>
        <rFont val="Calibri"/>
        <family val="2"/>
      </rPr>
      <t>completa</t>
    </r>
  </si>
  <si>
    <r>
      <rPr>
        <sz val="8.5"/>
        <rFont val="Calibri"/>
        <family val="2"/>
      </rPr>
      <t>24.02.058</t>
    </r>
  </si>
  <si>
    <r>
      <rPr>
        <sz val="8.5"/>
        <rFont val="Calibri"/>
        <family val="2"/>
      </rPr>
      <t xml:space="preserve">Porta corta‐fogo classe P.120 de 90 x 210 cm, com uma folha de abrir,
</t>
    </r>
    <r>
      <rPr>
        <sz val="8.5"/>
        <rFont val="Calibri"/>
        <family val="2"/>
      </rPr>
      <t>completa</t>
    </r>
  </si>
  <si>
    <r>
      <rPr>
        <sz val="8.5"/>
        <rFont val="Calibri"/>
        <family val="2"/>
      </rPr>
      <t>24.02.060</t>
    </r>
  </si>
  <si>
    <r>
      <rPr>
        <sz val="8.5"/>
        <rFont val="Calibri"/>
        <family val="2"/>
      </rPr>
      <t>Porta/portão de abrir em chapa, sob medida</t>
    </r>
  </si>
  <si>
    <r>
      <rPr>
        <sz val="8.5"/>
        <rFont val="Calibri"/>
        <family val="2"/>
      </rPr>
      <t>24.02.070</t>
    </r>
  </si>
  <si>
    <r>
      <rPr>
        <sz val="8.5"/>
        <rFont val="Calibri"/>
        <family val="2"/>
      </rPr>
      <t>Porta de ferro de abrir tipo veneziana, linha comercial</t>
    </r>
  </si>
  <si>
    <r>
      <rPr>
        <sz val="8.5"/>
        <rFont val="Calibri"/>
        <family val="2"/>
      </rPr>
      <t>24.02.080</t>
    </r>
  </si>
  <si>
    <r>
      <rPr>
        <sz val="8.5"/>
        <rFont val="Calibri"/>
        <family val="2"/>
      </rPr>
      <t>Porta/portão de abrir em veneziana de ferro, sob medida</t>
    </r>
  </si>
  <si>
    <r>
      <rPr>
        <sz val="8.5"/>
        <rFont val="Calibri"/>
        <family val="2"/>
      </rPr>
      <t>24.02.100</t>
    </r>
  </si>
  <si>
    <r>
      <rPr>
        <sz val="8.5"/>
        <rFont val="Calibri"/>
        <family val="2"/>
      </rPr>
      <t>Portão tubular em tela de aço galvanizado até 2,50 m de altura, completo</t>
    </r>
  </si>
  <si>
    <r>
      <rPr>
        <sz val="8.5"/>
        <rFont val="Calibri"/>
        <family val="2"/>
      </rPr>
      <t>24.02.270</t>
    </r>
  </si>
  <si>
    <r>
      <rPr>
        <sz val="8.5"/>
        <rFont val="Calibri"/>
        <family val="2"/>
      </rPr>
      <t xml:space="preserve">Portão de 2 folhas, tubular em tela de aço galvanizado acima de 2,50 m de
</t>
    </r>
    <r>
      <rPr>
        <sz val="8.5"/>
        <rFont val="Calibri"/>
        <family val="2"/>
      </rPr>
      <t>altura, completo</t>
    </r>
  </si>
  <si>
    <r>
      <rPr>
        <sz val="8.5"/>
        <rFont val="Calibri"/>
        <family val="2"/>
      </rPr>
      <t>24.02.280</t>
    </r>
  </si>
  <si>
    <r>
      <rPr>
        <sz val="8.5"/>
        <rFont val="Calibri"/>
        <family val="2"/>
      </rPr>
      <t>Porta/portão de correr em tela ondulada de aço galvanizado, sob medida</t>
    </r>
  </si>
  <si>
    <r>
      <rPr>
        <sz val="8.5"/>
        <rFont val="Calibri"/>
        <family val="2"/>
      </rPr>
      <t>24.02.290</t>
    </r>
  </si>
  <si>
    <r>
      <rPr>
        <sz val="8.5"/>
        <rFont val="Calibri"/>
        <family val="2"/>
      </rPr>
      <t>Porta/portão de correr em chapa cega dupla, sob medida</t>
    </r>
  </si>
  <si>
    <r>
      <rPr>
        <sz val="8.5"/>
        <rFont val="Calibri"/>
        <family val="2"/>
      </rPr>
      <t>24.02.410</t>
    </r>
  </si>
  <si>
    <r>
      <rPr>
        <sz val="8.5"/>
        <rFont val="Calibri"/>
        <family val="2"/>
      </rPr>
      <t>Porta em ferro de correr, para receber vidro, sob medida</t>
    </r>
  </si>
  <si>
    <r>
      <rPr>
        <sz val="8.5"/>
        <rFont val="Calibri"/>
        <family val="2"/>
      </rPr>
      <t>24.02.430</t>
    </r>
  </si>
  <si>
    <r>
      <rPr>
        <sz val="8.5"/>
        <rFont val="Calibri"/>
        <family val="2"/>
      </rPr>
      <t xml:space="preserve">Porta em ferro de abrir, parte inferior chapeada, parte superior para receber
</t>
    </r>
    <r>
      <rPr>
        <sz val="8.5"/>
        <rFont val="Calibri"/>
        <family val="2"/>
      </rPr>
      <t>vidro, sob medida</t>
    </r>
  </si>
  <si>
    <r>
      <rPr>
        <sz val="8.5"/>
        <rFont val="Calibri"/>
        <family val="2"/>
      </rPr>
      <t>24.02.450</t>
    </r>
  </si>
  <si>
    <r>
      <rPr>
        <sz val="8.5"/>
        <rFont val="Calibri"/>
        <family val="2"/>
      </rPr>
      <t>Grade de proteção para caixilhos</t>
    </r>
  </si>
  <si>
    <r>
      <rPr>
        <sz val="8.5"/>
        <rFont val="Calibri"/>
        <family val="2"/>
      </rPr>
      <t>24.02.460</t>
    </r>
  </si>
  <si>
    <r>
      <rPr>
        <sz val="8.5"/>
        <rFont val="Calibri"/>
        <family val="2"/>
      </rPr>
      <t>Porta de abrir em tela ondulada de aço galvanizado, completa</t>
    </r>
  </si>
  <si>
    <r>
      <rPr>
        <sz val="8.5"/>
        <rFont val="Calibri"/>
        <family val="2"/>
      </rPr>
      <t>24.02.470</t>
    </r>
  </si>
  <si>
    <r>
      <rPr>
        <sz val="8.5"/>
        <rFont val="Calibri"/>
        <family val="2"/>
      </rPr>
      <t>Portinhola de correr em chapa, para ´passa pacote´, completa, sob medida</t>
    </r>
  </si>
  <si>
    <r>
      <rPr>
        <sz val="8.5"/>
        <rFont val="Calibri"/>
        <family val="2"/>
      </rPr>
      <t>24.02.480</t>
    </r>
  </si>
  <si>
    <r>
      <rPr>
        <sz val="8.5"/>
        <rFont val="Calibri"/>
        <family val="2"/>
      </rPr>
      <t>Portinhola de abrir em chapa, para ´passa pacote´, completa, sob medida</t>
    </r>
  </si>
  <si>
    <r>
      <rPr>
        <sz val="8.5"/>
        <rFont val="Calibri"/>
        <family val="2"/>
      </rPr>
      <t>24.02.490</t>
    </r>
  </si>
  <si>
    <r>
      <rPr>
        <sz val="8.5"/>
        <rFont val="Calibri"/>
        <family val="2"/>
      </rPr>
      <t>Grade em barra chata soldada de 1 1/2´ x 1/4´, sob medida</t>
    </r>
  </si>
  <si>
    <r>
      <rPr>
        <sz val="8.5"/>
        <rFont val="Calibri"/>
        <family val="2"/>
      </rPr>
      <t>24.02.590</t>
    </r>
  </si>
  <si>
    <r>
      <rPr>
        <sz val="8.5"/>
        <rFont val="Calibri"/>
        <family val="2"/>
      </rPr>
      <t>Porta de enrolar manual, cega ou vazada</t>
    </r>
  </si>
  <si>
    <r>
      <rPr>
        <sz val="8.5"/>
        <rFont val="Calibri"/>
        <family val="2"/>
      </rPr>
      <t>24.02.630</t>
    </r>
  </si>
  <si>
    <r>
      <rPr>
        <sz val="8.5"/>
        <rFont val="Calibri"/>
        <family val="2"/>
      </rPr>
      <t xml:space="preserve">Portão de 2 folhas tubular diâmetro de 3´, com tela em aço galvanizado de 2´,
</t>
    </r>
    <r>
      <rPr>
        <sz val="8.5"/>
        <rFont val="Calibri"/>
        <family val="2"/>
      </rPr>
      <t>altura acima de 3,00 m, completo</t>
    </r>
  </si>
  <si>
    <r>
      <rPr>
        <sz val="8.5"/>
        <rFont val="Calibri"/>
        <family val="2"/>
      </rPr>
      <t>24.02.810</t>
    </r>
  </si>
  <si>
    <r>
      <rPr>
        <sz val="8.5"/>
        <rFont val="Calibri"/>
        <family val="2"/>
      </rPr>
      <t>Porta/portão de abrir em chapa cega com isolamento acústico, sob medida</t>
    </r>
  </si>
  <si>
    <r>
      <rPr>
        <sz val="8.5"/>
        <rFont val="Calibri"/>
        <family val="2"/>
      </rPr>
      <t>24.02.811</t>
    </r>
  </si>
  <si>
    <r>
      <rPr>
        <sz val="8.5"/>
        <rFont val="Calibri"/>
        <family val="2"/>
      </rPr>
      <t xml:space="preserve">Porta de ferro acústica, espessura de 80mm, batente tripla vedação 185mm,
</t>
    </r>
    <r>
      <rPr>
        <sz val="8.5"/>
        <rFont val="Calibri"/>
        <family val="2"/>
      </rPr>
      <t>com fechadura e maçaneta ‐ 50 dB</t>
    </r>
  </si>
  <si>
    <r>
      <rPr>
        <sz val="8.5"/>
        <rFont val="Calibri"/>
        <family val="2"/>
      </rPr>
      <t>24.02.840</t>
    </r>
  </si>
  <si>
    <r>
      <rPr>
        <sz val="8.5"/>
        <rFont val="Calibri"/>
        <family val="2"/>
      </rPr>
      <t>Portão basculante em chapa metálica, estruturado com perfis metálicos</t>
    </r>
  </si>
  <si>
    <r>
      <rPr>
        <sz val="8.5"/>
        <rFont val="Calibri"/>
        <family val="2"/>
      </rPr>
      <t>24.02.900</t>
    </r>
  </si>
  <si>
    <r>
      <rPr>
        <sz val="8.5"/>
        <rFont val="Calibri"/>
        <family val="2"/>
      </rPr>
      <t>Porta de abrir em chapa dupla com visor, batente envolvente, completa</t>
    </r>
  </si>
  <si>
    <r>
      <rPr>
        <sz val="8.5"/>
        <rFont val="Calibri"/>
        <family val="2"/>
      </rPr>
      <t>24.02.930</t>
    </r>
  </si>
  <si>
    <r>
      <rPr>
        <sz val="8.5"/>
        <rFont val="Calibri"/>
        <family val="2"/>
      </rPr>
      <t xml:space="preserve">Portão de 2 folhas tubular, com tela em aço galvanizado de 2´ e fio 10,
</t>
    </r>
    <r>
      <rPr>
        <sz val="8.5"/>
        <rFont val="Calibri"/>
        <family val="2"/>
      </rPr>
      <t>completo</t>
    </r>
  </si>
  <si>
    <r>
      <rPr>
        <sz val="8.5"/>
        <rFont val="Calibri"/>
        <family val="2"/>
      </rPr>
      <t>24.03</t>
    </r>
  </si>
  <si>
    <r>
      <rPr>
        <sz val="8.5"/>
        <rFont val="Calibri"/>
        <family val="2"/>
      </rPr>
      <t>Elementos em ferro</t>
    </r>
  </si>
  <si>
    <r>
      <rPr>
        <sz val="8.5"/>
        <rFont val="Calibri"/>
        <family val="2"/>
      </rPr>
      <t>24.03.040</t>
    </r>
  </si>
  <si>
    <r>
      <rPr>
        <sz val="8.5"/>
        <rFont val="Calibri"/>
        <family val="2"/>
      </rPr>
      <t>Guarda‐corpo tubular com tela em aço galvanizado, diâmetro de 1 1/2´</t>
    </r>
  </si>
  <si>
    <r>
      <rPr>
        <sz val="8.5"/>
        <rFont val="Calibri"/>
        <family val="2"/>
      </rPr>
      <t>24.03.060</t>
    </r>
  </si>
  <si>
    <r>
      <rPr>
        <sz val="8.5"/>
        <rFont val="Calibri"/>
        <family val="2"/>
      </rPr>
      <t>Escada marinheiro (galvanizada)</t>
    </r>
  </si>
  <si>
    <r>
      <rPr>
        <sz val="8.5"/>
        <rFont val="Calibri"/>
        <family val="2"/>
      </rPr>
      <t>24.03.080</t>
    </r>
  </si>
  <si>
    <r>
      <rPr>
        <sz val="8.5"/>
        <rFont val="Calibri"/>
        <family val="2"/>
      </rPr>
      <t>Escada marinheiro com guarda corpo (degrau em ´T´)</t>
    </r>
  </si>
  <si>
    <r>
      <rPr>
        <sz val="8.5"/>
        <rFont val="Calibri"/>
        <family val="2"/>
      </rPr>
      <t>24.03.100</t>
    </r>
  </si>
  <si>
    <r>
      <rPr>
        <sz val="8.5"/>
        <rFont val="Calibri"/>
        <family val="2"/>
      </rPr>
      <t>Alçapão/tampa em chapa de ferro com porta cadeado</t>
    </r>
  </si>
  <si>
    <r>
      <rPr>
        <sz val="8.5"/>
        <rFont val="Calibri"/>
        <family val="2"/>
      </rPr>
      <t>24.03.200</t>
    </r>
  </si>
  <si>
    <r>
      <rPr>
        <sz val="8.5"/>
        <rFont val="Calibri"/>
        <family val="2"/>
      </rPr>
      <t xml:space="preserve">Tela de proteção tipo mosquiteira em aço galvanizado, com requadro em
</t>
    </r>
    <r>
      <rPr>
        <sz val="8.5"/>
        <rFont val="Calibri"/>
        <family val="2"/>
      </rPr>
      <t>perfis de ferro</t>
    </r>
  </si>
  <si>
    <r>
      <rPr>
        <sz val="8.5"/>
        <rFont val="Calibri"/>
        <family val="2"/>
      </rPr>
      <t>24.03.210</t>
    </r>
  </si>
  <si>
    <r>
      <rPr>
        <sz val="8.5"/>
        <rFont val="Calibri"/>
        <family val="2"/>
      </rPr>
      <t>Tela de proteção em malha ondulada de 1´, fio 10 (BWG), com requadro</t>
    </r>
  </si>
  <si>
    <r>
      <rPr>
        <sz val="8.5"/>
        <rFont val="Calibri"/>
        <family val="2"/>
      </rPr>
      <t>24.03.290</t>
    </r>
  </si>
  <si>
    <r>
      <rPr>
        <sz val="8.5"/>
        <rFont val="Calibri"/>
        <family val="2"/>
      </rPr>
      <t xml:space="preserve">Fechamento em chapa de aço galvanizada nº 14 MSG, perfurada com
</t>
    </r>
    <r>
      <rPr>
        <sz val="8.5"/>
        <rFont val="Calibri"/>
        <family val="2"/>
      </rPr>
      <t>diâmetro de 12,7 mm, requadro em chapa dobrada</t>
    </r>
  </si>
  <si>
    <r>
      <rPr>
        <sz val="8.5"/>
        <rFont val="Calibri"/>
        <family val="2"/>
      </rPr>
      <t>24.03.300</t>
    </r>
  </si>
  <si>
    <r>
      <rPr>
        <sz val="8.5"/>
        <rFont val="Calibri"/>
        <family val="2"/>
      </rPr>
      <t xml:space="preserve">Fechamento em chapa expandida losangular de 10 x 20 mm, com requadro
</t>
    </r>
    <r>
      <rPr>
        <sz val="8.5"/>
        <rFont val="Calibri"/>
        <family val="2"/>
      </rPr>
      <t>em cantoneira de aço carbono</t>
    </r>
  </si>
  <si>
    <r>
      <rPr>
        <sz val="8.5"/>
        <rFont val="Calibri"/>
        <family val="2"/>
      </rPr>
      <t>24.03.310</t>
    </r>
  </si>
  <si>
    <r>
      <rPr>
        <sz val="8.5"/>
        <rFont val="Calibri"/>
        <family val="2"/>
      </rPr>
      <t>Corrimão tubular em aço galvanizado, diâmetro 1 1/2´</t>
    </r>
  </si>
  <si>
    <r>
      <rPr>
        <sz val="8.5"/>
        <rFont val="Calibri"/>
        <family val="2"/>
      </rPr>
      <t>24.03.320</t>
    </r>
  </si>
  <si>
    <r>
      <rPr>
        <sz val="8.5"/>
        <rFont val="Calibri"/>
        <family val="2"/>
      </rPr>
      <t>Corrimão tubular em aço galvanizado, diâmetro 2´</t>
    </r>
  </si>
  <si>
    <r>
      <rPr>
        <sz val="8.5"/>
        <rFont val="Calibri"/>
        <family val="2"/>
      </rPr>
      <t>24.03.340</t>
    </r>
  </si>
  <si>
    <r>
      <rPr>
        <sz val="8.5"/>
        <rFont val="Calibri"/>
        <family val="2"/>
      </rPr>
      <t xml:space="preserve">Tampa em chapa de segurança tipo xadrez, aço galvanizado a fogo
</t>
    </r>
    <r>
      <rPr>
        <sz val="8.5"/>
        <rFont val="Calibri"/>
        <family val="2"/>
      </rPr>
      <t>antiderrapante de 1/4´</t>
    </r>
  </si>
  <si>
    <r>
      <rPr>
        <sz val="8.5"/>
        <rFont val="Calibri"/>
        <family val="2"/>
      </rPr>
      <t>24.03.410</t>
    </r>
  </si>
  <si>
    <r>
      <rPr>
        <sz val="8.5"/>
        <rFont val="Calibri"/>
        <family val="2"/>
      </rPr>
      <t xml:space="preserve">Fechamento em chapa perfurada, furos quadrados 4 x 4 mm, com requadro
</t>
    </r>
    <r>
      <rPr>
        <sz val="8.5"/>
        <rFont val="Calibri"/>
        <family val="2"/>
      </rPr>
      <t>em cantoneira de aço carbono</t>
    </r>
  </si>
  <si>
    <r>
      <rPr>
        <sz val="8.5"/>
        <rFont val="Calibri"/>
        <family val="2"/>
      </rPr>
      <t>24.03.680</t>
    </r>
  </si>
  <si>
    <r>
      <rPr>
        <sz val="8.5"/>
        <rFont val="Calibri"/>
        <family val="2"/>
      </rPr>
      <t>Grade para piso eletrofundida, malha 30 x 100 mm, com barra de 40 x 2 mm</t>
    </r>
  </si>
  <si>
    <r>
      <rPr>
        <sz val="8.5"/>
        <rFont val="Calibri"/>
        <family val="2"/>
      </rPr>
      <t>24.03.690</t>
    </r>
  </si>
  <si>
    <r>
      <rPr>
        <sz val="8.5"/>
        <rFont val="Calibri"/>
        <family val="2"/>
      </rPr>
      <t>Grade para forro eletrofundida, malha 25 x 100 mm, com barra de 25 x 2 mm</t>
    </r>
  </si>
  <si>
    <r>
      <rPr>
        <sz val="8.5"/>
        <rFont val="Calibri"/>
        <family val="2"/>
      </rPr>
      <t>24.03.930</t>
    </r>
  </si>
  <si>
    <r>
      <rPr>
        <sz val="8.5"/>
        <rFont val="Calibri"/>
        <family val="2"/>
      </rPr>
      <t xml:space="preserve">Porta de enrolar automatizada, em chapa de aço galvanizada microperfurada,
</t>
    </r>
    <r>
      <rPr>
        <sz val="8.5"/>
        <rFont val="Calibri"/>
        <family val="2"/>
      </rPr>
      <t>com pintura eletrostática, com controle remoto</t>
    </r>
  </si>
  <si>
    <r>
      <rPr>
        <sz val="8.5"/>
        <rFont val="Calibri"/>
        <family val="2"/>
      </rPr>
      <t>24.04</t>
    </r>
  </si>
  <si>
    <r>
      <rPr>
        <sz val="8.5"/>
        <rFont val="Calibri"/>
        <family val="2"/>
      </rPr>
      <t>Esquadria, serralheria de seguranca</t>
    </r>
  </si>
  <si>
    <r>
      <rPr>
        <sz val="8.5"/>
        <rFont val="Calibri"/>
        <family val="2"/>
      </rPr>
      <t>24.04.150</t>
    </r>
  </si>
  <si>
    <r>
      <rPr>
        <sz val="8.5"/>
        <rFont val="Calibri"/>
        <family val="2"/>
      </rPr>
      <t xml:space="preserve">Porta de segurança de correr suspensa em grade de aço SAE 1045, diâmetro
</t>
    </r>
    <r>
      <rPr>
        <sz val="8.5"/>
        <rFont val="Calibri"/>
        <family val="2"/>
      </rPr>
      <t>de 1´, completa, sem têmpera e revenimento</t>
    </r>
  </si>
  <si>
    <r>
      <rPr>
        <sz val="8.5"/>
        <rFont val="Calibri"/>
        <family val="2"/>
      </rPr>
      <t>24.04.220</t>
    </r>
  </si>
  <si>
    <r>
      <rPr>
        <sz val="8.5"/>
        <rFont val="Calibri"/>
        <family val="2"/>
      </rPr>
      <t xml:space="preserve">Grade de segurança em aço SAE 1045, diâmetro 1´, sem têmpera e
</t>
    </r>
    <r>
      <rPr>
        <sz val="8.5"/>
        <rFont val="Calibri"/>
        <family val="2"/>
      </rPr>
      <t>revenimento</t>
    </r>
  </si>
  <si>
    <r>
      <rPr>
        <sz val="8.5"/>
        <rFont val="Calibri"/>
        <family val="2"/>
      </rPr>
      <t>24.04.230</t>
    </r>
  </si>
  <si>
    <r>
      <rPr>
        <sz val="8.5"/>
        <rFont val="Calibri"/>
        <family val="2"/>
      </rPr>
      <t xml:space="preserve">Grade de segurança em aço SAE 1045, para janela, diâmetro 1´, sem têmpera
</t>
    </r>
    <r>
      <rPr>
        <sz val="8.5"/>
        <rFont val="Calibri"/>
        <family val="2"/>
      </rPr>
      <t>e revenimento</t>
    </r>
  </si>
  <si>
    <r>
      <rPr>
        <sz val="8.5"/>
        <rFont val="Calibri"/>
        <family val="2"/>
      </rPr>
      <t>24.04.240</t>
    </r>
  </si>
  <si>
    <r>
      <rPr>
        <sz val="8.5"/>
        <rFont val="Calibri"/>
        <family val="2"/>
      </rPr>
      <t xml:space="preserve">Grade de segurança em aço SAE 1045 chapeada, diâmetro 1´, sem têmpera e
</t>
    </r>
    <r>
      <rPr>
        <sz val="8.5"/>
        <rFont val="Calibri"/>
        <family val="2"/>
      </rPr>
      <t>revenimento</t>
    </r>
  </si>
  <si>
    <r>
      <rPr>
        <sz val="8.5"/>
        <rFont val="Calibri"/>
        <family val="2"/>
      </rPr>
      <t>24.04.250</t>
    </r>
  </si>
  <si>
    <r>
      <rPr>
        <sz val="8.5"/>
        <rFont val="Calibri"/>
        <family val="2"/>
      </rPr>
      <t xml:space="preserve">Porta de segurança de abrir em grade de aço SAE 1045, diâmetro 1´,
</t>
    </r>
    <r>
      <rPr>
        <sz val="8.5"/>
        <rFont val="Calibri"/>
        <family val="2"/>
      </rPr>
      <t>completa, sem têmpera e revenimento</t>
    </r>
  </si>
  <si>
    <r>
      <rPr>
        <sz val="8.5"/>
        <rFont val="Calibri"/>
        <family val="2"/>
      </rPr>
      <t>24.04.260</t>
    </r>
  </si>
  <si>
    <r>
      <rPr>
        <sz val="8.5"/>
        <rFont val="Calibri"/>
        <family val="2"/>
      </rPr>
      <t xml:space="preserve">Porta de segurança de abrir em grade de aço SAE 1045 chapeada, diâmetro 1´,
</t>
    </r>
    <r>
      <rPr>
        <sz val="8.5"/>
        <rFont val="Calibri"/>
        <family val="2"/>
      </rPr>
      <t>completa, sem têmpera e revenimento</t>
    </r>
  </si>
  <si>
    <r>
      <rPr>
        <sz val="8.5"/>
        <rFont val="Calibri"/>
        <family val="2"/>
      </rPr>
      <t>24.04.270</t>
    </r>
  </si>
  <si>
    <r>
      <rPr>
        <sz val="8.5"/>
        <rFont val="Calibri"/>
        <family val="2"/>
      </rPr>
      <t>Porta de segurança de abrir em grade de aço SAE 1045, diâmetro 1´, com ferrolho longo embutido em caixa, completa, sem têmpera e revenimento</t>
    </r>
  </si>
  <si>
    <r>
      <rPr>
        <sz val="8.5"/>
        <rFont val="Calibri"/>
        <family val="2"/>
      </rPr>
      <t>24.04.280</t>
    </r>
  </si>
  <si>
    <r>
      <rPr>
        <sz val="8.5"/>
        <rFont val="Calibri"/>
        <family val="2"/>
      </rPr>
      <t xml:space="preserve">Portão de segurança de abrir em grade de aço SAE 1045 chapeado, para
</t>
    </r>
    <r>
      <rPr>
        <sz val="8.5"/>
        <rFont val="Calibri"/>
        <family val="2"/>
      </rPr>
      <t>muralha, diâmetro 1´, completo, sem têmpera e revenimento</t>
    </r>
  </si>
  <si>
    <r>
      <rPr>
        <sz val="8.5"/>
        <rFont val="Calibri"/>
        <family val="2"/>
      </rPr>
      <t>24.04.300</t>
    </r>
  </si>
  <si>
    <r>
      <rPr>
        <sz val="8.5"/>
        <rFont val="Calibri"/>
        <family val="2"/>
      </rPr>
      <t xml:space="preserve">Grade de segurança em aço SAE 1045, diâmetro 1´, com têmpera e
</t>
    </r>
    <r>
      <rPr>
        <sz val="8.5"/>
        <rFont val="Calibri"/>
        <family val="2"/>
      </rPr>
      <t>revenimento</t>
    </r>
  </si>
  <si>
    <r>
      <rPr>
        <sz val="8.5"/>
        <rFont val="Calibri"/>
        <family val="2"/>
      </rPr>
      <t>24.04.310</t>
    </r>
  </si>
  <si>
    <r>
      <rPr>
        <sz val="8.5"/>
        <rFont val="Calibri"/>
        <family val="2"/>
      </rPr>
      <t xml:space="preserve">Grade de segurança em aço SAE 1045, para janela, diâmetro 1´, com têmpera
</t>
    </r>
    <r>
      <rPr>
        <sz val="8.5"/>
        <rFont val="Calibri"/>
        <family val="2"/>
      </rPr>
      <t>e revenimento</t>
    </r>
  </si>
  <si>
    <r>
      <rPr>
        <sz val="8.5"/>
        <rFont val="Calibri"/>
        <family val="2"/>
      </rPr>
      <t>24.04.320</t>
    </r>
  </si>
  <si>
    <r>
      <rPr>
        <sz val="8.5"/>
        <rFont val="Calibri"/>
        <family val="2"/>
      </rPr>
      <t xml:space="preserve">Grade de segurança em aço SAE 1045 chapeada, diâmetro 1´, com têmpera e
</t>
    </r>
    <r>
      <rPr>
        <sz val="8.5"/>
        <rFont val="Calibri"/>
        <family val="2"/>
      </rPr>
      <t>revenimento</t>
    </r>
  </si>
  <si>
    <r>
      <rPr>
        <sz val="8.5"/>
        <rFont val="Calibri"/>
        <family val="2"/>
      </rPr>
      <t>24.04.330</t>
    </r>
  </si>
  <si>
    <r>
      <rPr>
        <sz val="8.5"/>
        <rFont val="Calibri"/>
        <family val="2"/>
      </rPr>
      <t xml:space="preserve">Porta de segurança de abrir em grade de aço SAE 1045, diâmetro 1´,
</t>
    </r>
    <r>
      <rPr>
        <sz val="8.5"/>
        <rFont val="Calibri"/>
        <family val="2"/>
      </rPr>
      <t>completa, com têmpera e revenimento</t>
    </r>
  </si>
  <si>
    <r>
      <rPr>
        <sz val="8.5"/>
        <rFont val="Calibri"/>
        <family val="2"/>
      </rPr>
      <t>24.04.340</t>
    </r>
  </si>
  <si>
    <r>
      <rPr>
        <sz val="8.5"/>
        <rFont val="Calibri"/>
        <family val="2"/>
      </rPr>
      <t xml:space="preserve">Porta de segurança de abrir em grade de aço SAE 1045 chapeada, diâmetro 1´,
</t>
    </r>
    <r>
      <rPr>
        <sz val="8.5"/>
        <rFont val="Calibri"/>
        <family val="2"/>
      </rPr>
      <t>completa, com têmpera e revenimento</t>
    </r>
  </si>
  <si>
    <r>
      <rPr>
        <sz val="8.5"/>
        <rFont val="Calibri"/>
        <family val="2"/>
      </rPr>
      <t>24.04.350</t>
    </r>
  </si>
  <si>
    <r>
      <rPr>
        <sz val="8.5"/>
        <rFont val="Calibri"/>
        <family val="2"/>
      </rPr>
      <t>Porta de segurança de abrir em grade de aço SAE 1045, diâmetro 1´, com ferrolho longo embutido em caixa, completa, com têmpera e revenimento</t>
    </r>
  </si>
  <si>
    <r>
      <rPr>
        <sz val="8.5"/>
        <rFont val="Calibri"/>
        <family val="2"/>
      </rPr>
      <t>24.04.360</t>
    </r>
  </si>
  <si>
    <r>
      <rPr>
        <sz val="8.5"/>
        <rFont val="Calibri"/>
        <family val="2"/>
      </rPr>
      <t>Porta de segurança de abrir em grade de aço SAE 1045 chapeada, com isolamento acústico, diâmetro 1´, completa, com têmpera e revenimento</t>
    </r>
  </si>
  <si>
    <r>
      <rPr>
        <sz val="8.5"/>
        <rFont val="Calibri"/>
        <family val="2"/>
      </rPr>
      <t>24.04.370</t>
    </r>
  </si>
  <si>
    <r>
      <rPr>
        <sz val="8.5"/>
        <rFont val="Calibri"/>
        <family val="2"/>
      </rPr>
      <t xml:space="preserve">Portão de segurança de abrir em grade de aço SAE 1045 chapeado, para
</t>
    </r>
    <r>
      <rPr>
        <sz val="8.5"/>
        <rFont val="Calibri"/>
        <family val="2"/>
      </rPr>
      <t>muralha, diâmetro 1´, completo, com têmpera e revenimento</t>
    </r>
  </si>
  <si>
    <r>
      <rPr>
        <sz val="8.5"/>
        <rFont val="Calibri"/>
        <family val="2"/>
      </rPr>
      <t>24.04.380</t>
    </r>
  </si>
  <si>
    <r>
      <rPr>
        <sz val="8.5"/>
        <rFont val="Calibri"/>
        <family val="2"/>
      </rPr>
      <t xml:space="preserve">Porta de segurança de correr suspensa em grade de aço SAE 1045, chapeada,
</t>
    </r>
    <r>
      <rPr>
        <sz val="8.5"/>
        <rFont val="Calibri"/>
        <family val="2"/>
      </rPr>
      <t>diâmetro de 1´, completa, sem têmpera e revenimento</t>
    </r>
  </si>
  <si>
    <r>
      <rPr>
        <sz val="8.5"/>
        <rFont val="Calibri"/>
        <family val="2"/>
      </rPr>
      <t>24.04.400</t>
    </r>
  </si>
  <si>
    <r>
      <rPr>
        <sz val="8.5"/>
        <rFont val="Calibri"/>
        <family val="2"/>
      </rPr>
      <t xml:space="preserve">Porta de segurança de correr em grade de aço SAE 1045, diâmetro de 1´,
</t>
    </r>
    <r>
      <rPr>
        <sz val="8.5"/>
        <rFont val="Calibri"/>
        <family val="2"/>
      </rPr>
      <t>completa, com têmpera e revenimento</t>
    </r>
  </si>
  <si>
    <r>
      <rPr>
        <sz val="8.5"/>
        <rFont val="Calibri"/>
        <family val="2"/>
      </rPr>
      <t>24.04.410</t>
    </r>
  </si>
  <si>
    <r>
      <rPr>
        <sz val="8.5"/>
        <rFont val="Calibri"/>
        <family val="2"/>
      </rPr>
      <t xml:space="preserve">Porta de segurança de correr suspensa em grade de aço SAE 1045 chapeada,
</t>
    </r>
    <r>
      <rPr>
        <sz val="8.5"/>
        <rFont val="Calibri"/>
        <family val="2"/>
      </rPr>
      <t>diâmetro de 1´, completa, com têmpera e revenimento</t>
    </r>
  </si>
  <si>
    <r>
      <rPr>
        <sz val="8.5"/>
        <rFont val="Calibri"/>
        <family val="2"/>
      </rPr>
      <t>24.04.420</t>
    </r>
  </si>
  <si>
    <r>
      <rPr>
        <sz val="8.5"/>
        <rFont val="Calibri"/>
        <family val="2"/>
      </rPr>
      <t xml:space="preserve">Porta de segurança de correr em grade de aço SAE 1045 chapeada, diâmetro
</t>
    </r>
    <r>
      <rPr>
        <sz val="8.5"/>
        <rFont val="Calibri"/>
        <family val="2"/>
      </rPr>
      <t>de 1´, completa, sem têmpera e revenimento</t>
    </r>
  </si>
  <si>
    <r>
      <rPr>
        <sz val="8.5"/>
        <rFont val="Calibri"/>
        <family val="2"/>
      </rPr>
      <t>24.04.430</t>
    </r>
  </si>
  <si>
    <r>
      <rPr>
        <sz val="8.5"/>
        <rFont val="Calibri"/>
        <family val="2"/>
      </rPr>
      <t xml:space="preserve">Porta de segurança de correr em grade de aço SAE 1045, diâmetro de 1´,
</t>
    </r>
    <r>
      <rPr>
        <sz val="8.5"/>
        <rFont val="Calibri"/>
        <family val="2"/>
      </rPr>
      <t>completa, sem têmpera e revenimento</t>
    </r>
  </si>
  <si>
    <r>
      <rPr>
        <sz val="8.5"/>
        <rFont val="Calibri"/>
        <family val="2"/>
      </rPr>
      <t>24.04.610</t>
    </r>
  </si>
  <si>
    <r>
      <rPr>
        <sz val="8.5"/>
        <rFont val="Calibri"/>
        <family val="2"/>
      </rPr>
      <t xml:space="preserve">Caixilho de segurança em aço SAE 1010/1020 tipo fixo e de correr, para
</t>
    </r>
    <r>
      <rPr>
        <sz val="8.5"/>
        <rFont val="Calibri"/>
        <family val="2"/>
      </rPr>
      <t>receber vidro, com bandeira tipo veneziana</t>
    </r>
  </si>
  <si>
    <r>
      <rPr>
        <sz val="8.5"/>
        <rFont val="Calibri"/>
        <family val="2"/>
      </rPr>
      <t>24.04.620</t>
    </r>
  </si>
  <si>
    <r>
      <rPr>
        <sz val="8.5"/>
        <rFont val="Calibri"/>
        <family val="2"/>
      </rPr>
      <t xml:space="preserve">Guichê de segurança em grade de aço SAE 1045, diâmetro de 1´', com
</t>
    </r>
    <r>
      <rPr>
        <sz val="8.5"/>
        <rFont val="Calibri"/>
        <family val="2"/>
      </rPr>
      <t>têmpera e revenimento</t>
    </r>
  </si>
  <si>
    <r>
      <rPr>
        <sz val="8.5"/>
        <rFont val="Calibri"/>
        <family val="2"/>
      </rPr>
      <t>24.04.630</t>
    </r>
  </si>
  <si>
    <r>
      <rPr>
        <sz val="8.5"/>
        <rFont val="Calibri"/>
        <family val="2"/>
      </rPr>
      <t xml:space="preserve">Guichê de segurança em grade de aço SAE 1045, diâmetro de 1´', sem
</t>
    </r>
    <r>
      <rPr>
        <sz val="8.5"/>
        <rFont val="Calibri"/>
        <family val="2"/>
      </rPr>
      <t>têmpera e revenimento</t>
    </r>
  </si>
  <si>
    <r>
      <rPr>
        <sz val="8.5"/>
        <rFont val="Calibri"/>
        <family val="2"/>
      </rPr>
      <t>24.06</t>
    </r>
  </si>
  <si>
    <r>
      <rPr>
        <sz val="8.5"/>
        <rFont val="Calibri"/>
        <family val="2"/>
      </rPr>
      <t>Esquadria, serralheria e elemento em ferro.</t>
    </r>
  </si>
  <si>
    <r>
      <rPr>
        <sz val="8.5"/>
        <rFont val="Calibri"/>
        <family val="2"/>
      </rPr>
      <t>24.06.030</t>
    </r>
  </si>
  <si>
    <r>
      <rPr>
        <sz val="8.5"/>
        <rFont val="Calibri"/>
        <family val="2"/>
      </rPr>
      <t xml:space="preserve">Guarda‐corpo com vidro de 8 mm, em tubo de aço galvanizado, diâmetro 1
</t>
    </r>
    <r>
      <rPr>
        <sz val="8.5"/>
        <rFont val="Calibri"/>
        <family val="2"/>
      </rPr>
      <t>1/2´</t>
    </r>
  </si>
  <si>
    <r>
      <rPr>
        <sz val="8.5"/>
        <rFont val="Calibri"/>
        <family val="2"/>
      </rPr>
      <t>24.07</t>
    </r>
  </si>
  <si>
    <r>
      <rPr>
        <sz val="8.5"/>
        <rFont val="Calibri"/>
        <family val="2"/>
      </rPr>
      <t>Portas, portoes e gradis.</t>
    </r>
  </si>
  <si>
    <r>
      <rPr>
        <sz val="8.5"/>
        <rFont val="Calibri"/>
        <family val="2"/>
      </rPr>
      <t>24.07.030</t>
    </r>
  </si>
  <si>
    <r>
      <rPr>
        <sz val="8.5"/>
        <rFont val="Calibri"/>
        <family val="2"/>
      </rPr>
      <t xml:space="preserve">Porta de enrolar automatizado, em perfil meia cana perfurado, tipo
</t>
    </r>
    <r>
      <rPr>
        <sz val="8.5"/>
        <rFont val="Calibri"/>
        <family val="2"/>
      </rPr>
      <t>transvision</t>
    </r>
  </si>
  <si>
    <r>
      <rPr>
        <sz val="8.5"/>
        <rFont val="Calibri"/>
        <family val="2"/>
      </rPr>
      <t>24.07.040</t>
    </r>
  </si>
  <si>
    <r>
      <rPr>
        <sz val="8.5"/>
        <rFont val="Calibri"/>
        <family val="2"/>
      </rPr>
      <t xml:space="preserve">Porta de abrir em chapa de aço galvanizado, com requadro em tela ondulada
</t>
    </r>
    <r>
      <rPr>
        <sz val="8.5"/>
        <rFont val="Calibri"/>
        <family val="2"/>
      </rPr>
      <t>malha 2´ e fio 12</t>
    </r>
  </si>
  <si>
    <r>
      <rPr>
        <sz val="8.5"/>
        <rFont val="Calibri"/>
        <family val="2"/>
      </rPr>
      <t>24.08</t>
    </r>
  </si>
  <si>
    <r>
      <rPr>
        <sz val="8.5"/>
        <rFont val="Calibri"/>
        <family val="2"/>
      </rPr>
      <t>Esquadria, serralheria e elemento em aco inoxidavel</t>
    </r>
  </si>
  <si>
    <r>
      <rPr>
        <sz val="8.5"/>
        <rFont val="Calibri"/>
        <family val="2"/>
      </rPr>
      <t>24.08.020</t>
    </r>
  </si>
  <si>
    <r>
      <rPr>
        <sz val="8.5"/>
        <rFont val="Calibri"/>
        <family val="2"/>
      </rPr>
      <t xml:space="preserve">Corrimão duplo em tubo de aço inoxidável escovado, com diâmetro de 1 1/2´
</t>
    </r>
    <r>
      <rPr>
        <sz val="8.5"/>
        <rFont val="Calibri"/>
        <family val="2"/>
      </rPr>
      <t>e montantes com diâmetro de 2´</t>
    </r>
  </si>
  <si>
    <r>
      <rPr>
        <sz val="8.5"/>
        <rFont val="Calibri"/>
        <family val="2"/>
      </rPr>
      <t>24.08.031</t>
    </r>
  </si>
  <si>
    <r>
      <rPr>
        <sz val="8.5"/>
        <rFont val="Calibri"/>
        <family val="2"/>
      </rPr>
      <t>Corrimão em tubo de aço inoxidável escovado, diâmetro de 1 1/2"</t>
    </r>
  </si>
  <si>
    <r>
      <rPr>
        <sz val="8.5"/>
        <rFont val="Calibri"/>
        <family val="2"/>
      </rPr>
      <t>24.08.040</t>
    </r>
  </si>
  <si>
    <r>
      <rPr>
        <sz val="8.5"/>
        <rFont val="Calibri"/>
        <family val="2"/>
      </rPr>
      <t xml:space="preserve">Corrimão em tubo de aço inoxidável escovado, diâmetro de 1 1/2´ e
</t>
    </r>
    <r>
      <rPr>
        <sz val="8.5"/>
        <rFont val="Calibri"/>
        <family val="2"/>
      </rPr>
      <t>montantes com diâmetro de 2´</t>
    </r>
  </si>
  <si>
    <r>
      <rPr>
        <sz val="8.5"/>
        <rFont val="Calibri"/>
        <family val="2"/>
      </rPr>
      <t>24.20</t>
    </r>
  </si>
  <si>
    <r>
      <rPr>
        <sz val="8.5"/>
        <rFont val="Calibri"/>
        <family val="2"/>
      </rPr>
      <t>Reparos, conservacoes e complementos ‐ GRUPO 24</t>
    </r>
  </si>
  <si>
    <r>
      <rPr>
        <sz val="8.5"/>
        <rFont val="Calibri"/>
        <family val="2"/>
      </rPr>
      <t>24.20.020</t>
    </r>
  </si>
  <si>
    <r>
      <rPr>
        <sz val="8.5"/>
        <rFont val="Calibri"/>
        <family val="2"/>
      </rPr>
      <t>Recolocação de esquadrias metálicas</t>
    </r>
  </si>
  <si>
    <r>
      <rPr>
        <sz val="8.5"/>
        <rFont val="Calibri"/>
        <family val="2"/>
      </rPr>
      <t>24.20.040</t>
    </r>
  </si>
  <si>
    <r>
      <rPr>
        <sz val="8.5"/>
        <rFont val="Calibri"/>
        <family val="2"/>
      </rPr>
      <t>Recolocação de batentes</t>
    </r>
  </si>
  <si>
    <r>
      <rPr>
        <sz val="8.5"/>
        <rFont val="Calibri"/>
        <family val="2"/>
      </rPr>
      <t>24.20.060</t>
    </r>
  </si>
  <si>
    <r>
      <rPr>
        <sz val="8.5"/>
        <rFont val="Calibri"/>
        <family val="2"/>
      </rPr>
      <t>Recolocação de escada de marinheiro</t>
    </r>
  </si>
  <si>
    <r>
      <rPr>
        <sz val="8.5"/>
        <rFont val="Calibri"/>
        <family val="2"/>
      </rPr>
      <t>24.20.090</t>
    </r>
  </si>
  <si>
    <r>
      <rPr>
        <sz val="8.5"/>
        <rFont val="Calibri"/>
        <family val="2"/>
      </rPr>
      <t>Solda MIG em esquadrias metálicas</t>
    </r>
  </si>
  <si>
    <r>
      <rPr>
        <sz val="8.5"/>
        <rFont val="Calibri"/>
        <family val="2"/>
      </rPr>
      <t>24.20.100</t>
    </r>
  </si>
  <si>
    <r>
      <rPr>
        <sz val="8.5"/>
        <rFont val="Calibri"/>
        <family val="2"/>
      </rPr>
      <t>Brete para instalação lateral em grade de segurança</t>
    </r>
  </si>
  <si>
    <r>
      <rPr>
        <sz val="8.5"/>
        <rFont val="Calibri"/>
        <family val="2"/>
      </rPr>
      <t>24.20.120</t>
    </r>
  </si>
  <si>
    <r>
      <rPr>
        <sz val="8.5"/>
        <rFont val="Calibri"/>
        <family val="2"/>
      </rPr>
      <t>Batente em chapa dobrada para portas</t>
    </r>
  </si>
  <si>
    <r>
      <rPr>
        <sz val="8.5"/>
        <rFont val="Calibri"/>
        <family val="2"/>
      </rPr>
      <t>24.20.140</t>
    </r>
  </si>
  <si>
    <r>
      <rPr>
        <sz val="8.5"/>
        <rFont val="Calibri"/>
        <family val="2"/>
      </rPr>
      <t xml:space="preserve">Batente em chapa de aço SAE 1010/1020, espessura de 3/16´, para obras de
</t>
    </r>
    <r>
      <rPr>
        <sz val="8.5"/>
        <rFont val="Calibri"/>
        <family val="2"/>
      </rPr>
      <t>segurança</t>
    </r>
  </si>
  <si>
    <r>
      <rPr>
        <sz val="8.5"/>
        <rFont val="Calibri"/>
        <family val="2"/>
      </rPr>
      <t>24.20.200</t>
    </r>
  </si>
  <si>
    <r>
      <rPr>
        <sz val="8.5"/>
        <rFont val="Calibri"/>
        <family val="2"/>
      </rPr>
      <t>Chapa de ferro nº 14, inclusive soldagem</t>
    </r>
  </si>
  <si>
    <r>
      <rPr>
        <sz val="8.5"/>
        <rFont val="Calibri"/>
        <family val="2"/>
      </rPr>
      <t>24.20.230</t>
    </r>
  </si>
  <si>
    <r>
      <rPr>
        <sz val="8.5"/>
        <rFont val="Calibri"/>
        <family val="2"/>
      </rPr>
      <t>Tela ondulada em aço galvanizado fio 10 BWG, malha de 1´</t>
    </r>
  </si>
  <si>
    <r>
      <rPr>
        <sz val="8.5"/>
        <rFont val="Calibri"/>
        <family val="2"/>
      </rPr>
      <t>24.20.270</t>
    </r>
  </si>
  <si>
    <r>
      <rPr>
        <sz val="8.5"/>
        <rFont val="Calibri"/>
        <family val="2"/>
      </rPr>
      <t>Tela em aço galvanizado fio 16 BWG, malha de 1´ ‐ tipo alambrado</t>
    </r>
  </si>
  <si>
    <r>
      <rPr>
        <sz val="8.5"/>
        <rFont val="Calibri"/>
        <family val="2"/>
      </rPr>
      <t>24.20.300</t>
    </r>
  </si>
  <si>
    <r>
      <rPr>
        <sz val="8.5"/>
        <rFont val="Calibri"/>
        <family val="2"/>
      </rPr>
      <t xml:space="preserve">Chapa perfurada em aço SAE 1020, furos redondos de diâmetro 7,5 mm,
</t>
    </r>
    <r>
      <rPr>
        <sz val="8.5"/>
        <rFont val="Calibri"/>
        <family val="2"/>
      </rPr>
      <t>espessura 1/8´ ‐ soldagem tipo MIG</t>
    </r>
  </si>
  <si>
    <r>
      <rPr>
        <sz val="8.5"/>
        <rFont val="Calibri"/>
        <family val="2"/>
      </rPr>
      <t>24.20.310</t>
    </r>
  </si>
  <si>
    <r>
      <rPr>
        <sz val="8.5"/>
        <rFont val="Calibri"/>
        <family val="2"/>
      </rPr>
      <t xml:space="preserve">Chapa perfurada em aço SAE 1020, furos redondos de diâmetro 25 mm,
</t>
    </r>
    <r>
      <rPr>
        <sz val="8.5"/>
        <rFont val="Calibri"/>
        <family val="2"/>
      </rPr>
      <t>espessura 1/4´ ‐ inclusive soldagem</t>
    </r>
  </si>
  <si>
    <r>
      <rPr>
        <sz val="8.5"/>
        <rFont val="Calibri"/>
        <family val="2"/>
      </rPr>
      <t>ESQUADRIA, SERRALHERIA E ELEMENTO EM ALUMINIO</t>
    </r>
  </si>
  <si>
    <r>
      <rPr>
        <sz val="8.5"/>
        <rFont val="Calibri"/>
        <family val="2"/>
      </rPr>
      <t>25.01</t>
    </r>
  </si>
  <si>
    <r>
      <rPr>
        <sz val="8.5"/>
        <rFont val="Calibri"/>
        <family val="2"/>
      </rPr>
      <t>Caixilho em aluminio</t>
    </r>
  </si>
  <si>
    <r>
      <rPr>
        <sz val="8.5"/>
        <rFont val="Calibri"/>
        <family val="2"/>
      </rPr>
      <t>25.01.020</t>
    </r>
  </si>
  <si>
    <r>
      <rPr>
        <sz val="8.5"/>
        <rFont val="Calibri"/>
        <family val="2"/>
      </rPr>
      <t>Caixilho em alumínio fixo, sob medida</t>
    </r>
  </si>
  <si>
    <r>
      <rPr>
        <sz val="8.5"/>
        <rFont val="Calibri"/>
        <family val="2"/>
      </rPr>
      <t>25.01.030</t>
    </r>
  </si>
  <si>
    <r>
      <rPr>
        <sz val="8.5"/>
        <rFont val="Calibri"/>
        <family val="2"/>
      </rPr>
      <t>Caixilho em alumínio basculante com vidro, linha comercial</t>
    </r>
  </si>
  <si>
    <r>
      <rPr>
        <sz val="8.5"/>
        <rFont val="Calibri"/>
        <family val="2"/>
      </rPr>
      <t>25.01.040</t>
    </r>
  </si>
  <si>
    <r>
      <rPr>
        <sz val="8.5"/>
        <rFont val="Calibri"/>
        <family val="2"/>
      </rPr>
      <t>Caixilho em alumínio basculante, sob medida</t>
    </r>
  </si>
  <si>
    <r>
      <rPr>
        <sz val="8.5"/>
        <rFont val="Calibri"/>
        <family val="2"/>
      </rPr>
      <t>25.01.050</t>
    </r>
  </si>
  <si>
    <r>
      <rPr>
        <sz val="8.5"/>
        <rFont val="Calibri"/>
        <family val="2"/>
      </rPr>
      <t>Caixilho em alumínio maxim‐ar com vidro, linha comercial</t>
    </r>
  </si>
  <si>
    <r>
      <rPr>
        <sz val="8.5"/>
        <rFont val="Calibri"/>
        <family val="2"/>
      </rPr>
      <t>25.01.060</t>
    </r>
  </si>
  <si>
    <r>
      <rPr>
        <sz val="8.5"/>
        <rFont val="Calibri"/>
        <family val="2"/>
      </rPr>
      <t>Caixilho em alumínio maxim‐ar, sob medida</t>
    </r>
  </si>
  <si>
    <r>
      <rPr>
        <sz val="8.5"/>
        <rFont val="Calibri"/>
        <family val="2"/>
      </rPr>
      <t>25.01.070</t>
    </r>
  </si>
  <si>
    <r>
      <rPr>
        <sz val="8.5"/>
        <rFont val="Calibri"/>
        <family val="2"/>
      </rPr>
      <t>Caixilho em alumínio de correr com vidro, linha comercial</t>
    </r>
  </si>
  <si>
    <r>
      <rPr>
        <sz val="8.5"/>
        <rFont val="Calibri"/>
        <family val="2"/>
      </rPr>
      <t>25.01.080</t>
    </r>
  </si>
  <si>
    <r>
      <rPr>
        <sz val="8.5"/>
        <rFont val="Calibri"/>
        <family val="2"/>
      </rPr>
      <t>Caixilho em alumínio de correr, sob medida</t>
    </r>
  </si>
  <si>
    <r>
      <rPr>
        <sz val="8.5"/>
        <rFont val="Calibri"/>
        <family val="2"/>
      </rPr>
      <t>25.01.090</t>
    </r>
  </si>
  <si>
    <r>
      <rPr>
        <sz val="8.5"/>
        <rFont val="Calibri"/>
        <family val="2"/>
      </rPr>
      <t>Caixilho em alumínio tipo veneziana com vidro, linha comercial</t>
    </r>
  </si>
  <si>
    <r>
      <rPr>
        <sz val="8.5"/>
        <rFont val="Calibri"/>
        <family val="2"/>
      </rPr>
      <t>25.01.100</t>
    </r>
  </si>
  <si>
    <r>
      <rPr>
        <sz val="8.5"/>
        <rFont val="Calibri"/>
        <family val="2"/>
      </rPr>
      <t>Caixilho em alumínio tipo veneziana, sob medida</t>
    </r>
  </si>
  <si>
    <r>
      <rPr>
        <sz val="8.5"/>
        <rFont val="Calibri"/>
        <family val="2"/>
      </rPr>
      <t>25.01.110</t>
    </r>
  </si>
  <si>
    <r>
      <rPr>
        <sz val="8.5"/>
        <rFont val="Calibri"/>
        <family val="2"/>
      </rPr>
      <t>Caixilho guilhotina em alumínio anodizado, sob medida</t>
    </r>
  </si>
  <si>
    <r>
      <rPr>
        <sz val="8.5"/>
        <rFont val="Calibri"/>
        <family val="2"/>
      </rPr>
      <t>25.01.120</t>
    </r>
  </si>
  <si>
    <r>
      <rPr>
        <sz val="8.5"/>
        <rFont val="Calibri"/>
        <family val="2"/>
      </rPr>
      <t xml:space="preserve">Caixilho tipo veneziana industrial com montantes em alumínio e aletas em
</t>
    </r>
    <r>
      <rPr>
        <sz val="8.5"/>
        <rFont val="Calibri"/>
        <family val="2"/>
      </rPr>
      <t>fibra de vidro</t>
    </r>
  </si>
  <si>
    <r>
      <rPr>
        <sz val="8.5"/>
        <rFont val="Calibri"/>
        <family val="2"/>
      </rPr>
      <t>25.01.240</t>
    </r>
  </si>
  <si>
    <r>
      <rPr>
        <sz val="8.5"/>
        <rFont val="Calibri"/>
        <family val="2"/>
      </rPr>
      <t>Caixilho fixo em alumínio, sob medida ‐ branco</t>
    </r>
  </si>
  <si>
    <r>
      <rPr>
        <sz val="8.5"/>
        <rFont val="Calibri"/>
        <family val="2"/>
      </rPr>
      <t>25.01.361</t>
    </r>
  </si>
  <si>
    <r>
      <rPr>
        <sz val="8.5"/>
        <rFont val="Calibri"/>
        <family val="2"/>
      </rPr>
      <t>Caixilho em alumínio maxim‐ar com vidro ‐ branco</t>
    </r>
  </si>
  <si>
    <r>
      <rPr>
        <sz val="8.5"/>
        <rFont val="Calibri"/>
        <family val="2"/>
      </rPr>
      <t>25.01.371</t>
    </r>
  </si>
  <si>
    <r>
      <rPr>
        <sz val="8.5"/>
        <rFont val="Calibri"/>
        <family val="2"/>
      </rPr>
      <t>Caixilho em alumínio basculante com vidro ‐ branco</t>
    </r>
  </si>
  <si>
    <r>
      <rPr>
        <sz val="8.5"/>
        <rFont val="Calibri"/>
        <family val="2"/>
      </rPr>
      <t>25.01.380</t>
    </r>
  </si>
  <si>
    <r>
      <rPr>
        <sz val="8.5"/>
        <rFont val="Calibri"/>
        <family val="2"/>
      </rPr>
      <t>Caixilho em alumínio de correr com vidro ‐ branco</t>
    </r>
  </si>
  <si>
    <r>
      <rPr>
        <sz val="8.5"/>
        <rFont val="Calibri"/>
        <family val="2"/>
      </rPr>
      <t>25.01.400</t>
    </r>
  </si>
  <si>
    <r>
      <rPr>
        <sz val="8.5"/>
        <rFont val="Calibri"/>
        <family val="2"/>
      </rPr>
      <t>Caixilho em alumínio anodizado fixo</t>
    </r>
  </si>
  <si>
    <r>
      <rPr>
        <sz val="8.5"/>
        <rFont val="Calibri"/>
        <family val="2"/>
      </rPr>
      <t>25.01.410</t>
    </r>
  </si>
  <si>
    <r>
      <rPr>
        <sz val="8.5"/>
        <rFont val="Calibri"/>
        <family val="2"/>
      </rPr>
      <t>Caixilho em alumínio anodizado maxim‐ar</t>
    </r>
  </si>
  <si>
    <r>
      <rPr>
        <sz val="8.5"/>
        <rFont val="Calibri"/>
        <family val="2"/>
      </rPr>
      <t>25.01.430</t>
    </r>
  </si>
  <si>
    <r>
      <rPr>
        <sz val="8.5"/>
        <rFont val="Calibri"/>
        <family val="2"/>
      </rPr>
      <t>Caixilho em alumínio fixo, tipo fachada</t>
    </r>
  </si>
  <si>
    <r>
      <rPr>
        <sz val="8.5"/>
        <rFont val="Calibri"/>
        <family val="2"/>
      </rPr>
      <t>25.01.440</t>
    </r>
  </si>
  <si>
    <r>
      <rPr>
        <sz val="8.5"/>
        <rFont val="Calibri"/>
        <family val="2"/>
      </rPr>
      <t>Caixilho em alumínio maxim‐ar, tipo fachada</t>
    </r>
  </si>
  <si>
    <r>
      <rPr>
        <sz val="8.5"/>
        <rFont val="Calibri"/>
        <family val="2"/>
      </rPr>
      <t>25.01.450</t>
    </r>
  </si>
  <si>
    <r>
      <rPr>
        <sz val="8.5"/>
        <rFont val="Calibri"/>
        <family val="2"/>
      </rPr>
      <t>Caixilho em alumínio para pele de vidro, tipo fachada</t>
    </r>
  </si>
  <si>
    <r>
      <rPr>
        <sz val="8.5"/>
        <rFont val="Calibri"/>
        <family val="2"/>
      </rPr>
      <t>25.01.460</t>
    </r>
  </si>
  <si>
    <r>
      <rPr>
        <sz val="8.5"/>
        <rFont val="Calibri"/>
        <family val="2"/>
      </rPr>
      <t>Gradil em alumínio natural, sob medida</t>
    </r>
  </si>
  <si>
    <r>
      <rPr>
        <sz val="8.5"/>
        <rFont val="Calibri"/>
        <family val="2"/>
      </rPr>
      <t>25.01.470</t>
    </r>
  </si>
  <si>
    <r>
      <rPr>
        <sz val="8.5"/>
        <rFont val="Calibri"/>
        <family val="2"/>
      </rPr>
      <t>Caixilho fixo tipo veneziana em alumínio anodizado, sob medida ‐ branco</t>
    </r>
  </si>
  <si>
    <r>
      <rPr>
        <sz val="8.5"/>
        <rFont val="Calibri"/>
        <family val="2"/>
      </rPr>
      <t>25.01.480</t>
    </r>
  </si>
  <si>
    <r>
      <rPr>
        <sz val="8.5"/>
        <rFont val="Calibri"/>
        <family val="2"/>
      </rPr>
      <t xml:space="preserve">Caixilho em alumínio com pintura eletrostática, basculante, sob medida ‐
</t>
    </r>
    <r>
      <rPr>
        <sz val="8.5"/>
        <rFont val="Calibri"/>
        <family val="2"/>
      </rPr>
      <t>branco</t>
    </r>
  </si>
  <si>
    <r>
      <rPr>
        <sz val="8.5"/>
        <rFont val="Calibri"/>
        <family val="2"/>
      </rPr>
      <t>25.01.490</t>
    </r>
  </si>
  <si>
    <r>
      <rPr>
        <sz val="8.5"/>
        <rFont val="Calibri"/>
        <family val="2"/>
      </rPr>
      <t xml:space="preserve">Caixilho em alumínio com pintura eletrostática, maxim‐ar, sob medida ‐
</t>
    </r>
    <r>
      <rPr>
        <sz val="8.5"/>
        <rFont val="Calibri"/>
        <family val="2"/>
      </rPr>
      <t>branco</t>
    </r>
  </si>
  <si>
    <r>
      <rPr>
        <sz val="8.5"/>
        <rFont val="Calibri"/>
        <family val="2"/>
      </rPr>
      <t>25.01.500</t>
    </r>
  </si>
  <si>
    <r>
      <rPr>
        <sz val="8.5"/>
        <rFont val="Calibri"/>
        <family val="2"/>
      </rPr>
      <t>Caixilho em alumínio anodizado fixo, sob medida ‐ bronze/preto</t>
    </r>
  </si>
  <si>
    <r>
      <rPr>
        <sz val="8.5"/>
        <rFont val="Calibri"/>
        <family val="2"/>
      </rPr>
      <t>25.01.510</t>
    </r>
  </si>
  <si>
    <r>
      <rPr>
        <sz val="8.5"/>
        <rFont val="Calibri"/>
        <family val="2"/>
      </rPr>
      <t>Caixilho em alumínio anodizado basculante, sob medida ‐ bronze/preto</t>
    </r>
  </si>
  <si>
    <r>
      <rPr>
        <sz val="8.5"/>
        <rFont val="Calibri"/>
        <family val="2"/>
      </rPr>
      <t>25.01.520</t>
    </r>
  </si>
  <si>
    <r>
      <rPr>
        <sz val="8.5"/>
        <rFont val="Calibri"/>
        <family val="2"/>
      </rPr>
      <t>Caixilho em alumínio anodizado maxim‐ar, sob medida ‐ bronze/preto</t>
    </r>
  </si>
  <si>
    <r>
      <rPr>
        <sz val="8.5"/>
        <rFont val="Calibri"/>
        <family val="2"/>
      </rPr>
      <t>25.01.530</t>
    </r>
  </si>
  <si>
    <r>
      <rPr>
        <sz val="8.5"/>
        <rFont val="Calibri"/>
        <family val="2"/>
      </rPr>
      <t>Caixilho em alumínio anodizado de correr, sob medida ‐ bronze/preto</t>
    </r>
  </si>
  <si>
    <r>
      <rPr>
        <sz val="8.5"/>
        <rFont val="Calibri"/>
        <family val="2"/>
      </rPr>
      <t>25.02</t>
    </r>
  </si>
  <si>
    <r>
      <rPr>
        <sz val="8.5"/>
        <rFont val="Calibri"/>
        <family val="2"/>
      </rPr>
      <t>Porta em aluminio</t>
    </r>
  </si>
  <si>
    <r>
      <rPr>
        <sz val="8.5"/>
        <rFont val="Calibri"/>
        <family val="2"/>
      </rPr>
      <t>25.02.010</t>
    </r>
  </si>
  <si>
    <r>
      <rPr>
        <sz val="8.5"/>
        <rFont val="Calibri"/>
        <family val="2"/>
      </rPr>
      <t>Porta de entrada de abrir em alumínio com vidro, linha comercial</t>
    </r>
  </si>
  <si>
    <r>
      <rPr>
        <sz val="8.5"/>
        <rFont val="Calibri"/>
        <family val="2"/>
      </rPr>
      <t>25.02.020</t>
    </r>
  </si>
  <si>
    <r>
      <rPr>
        <sz val="8.5"/>
        <rFont val="Calibri"/>
        <family val="2"/>
      </rPr>
      <t>Porta de entrada de abrir em alumínio, sob medida</t>
    </r>
  </si>
  <si>
    <r>
      <rPr>
        <sz val="8.5"/>
        <rFont val="Calibri"/>
        <family val="2"/>
      </rPr>
      <t>25.02.040</t>
    </r>
  </si>
  <si>
    <r>
      <rPr>
        <sz val="8.5"/>
        <rFont val="Calibri"/>
        <family val="2"/>
      </rPr>
      <t>Porta de entrada de correr em alumínio, sob medida</t>
    </r>
  </si>
  <si>
    <r>
      <rPr>
        <sz val="8.5"/>
        <rFont val="Calibri"/>
        <family val="2"/>
      </rPr>
      <t>25.02.042</t>
    </r>
  </si>
  <si>
    <r>
      <rPr>
        <sz val="8.5"/>
        <rFont val="Calibri"/>
        <family val="2"/>
      </rPr>
      <t>Porta de correr em alumínio tipo lambri branco, sob medida</t>
    </r>
  </si>
  <si>
    <r>
      <rPr>
        <sz val="8.5"/>
        <rFont val="Calibri"/>
        <family val="2"/>
      </rPr>
      <t>25.02.050</t>
    </r>
  </si>
  <si>
    <r>
      <rPr>
        <sz val="8.5"/>
        <rFont val="Calibri"/>
        <family val="2"/>
      </rPr>
      <t>Porta veneziana de abrir em alumínio, linha comercial</t>
    </r>
  </si>
  <si>
    <r>
      <rPr>
        <sz val="8.5"/>
        <rFont val="Calibri"/>
        <family val="2"/>
      </rPr>
      <t>25.02.060</t>
    </r>
  </si>
  <si>
    <r>
      <rPr>
        <sz val="8.5"/>
        <rFont val="Calibri"/>
        <family val="2"/>
      </rPr>
      <t>Porta/portinhola em alumínio, sob medida</t>
    </r>
  </si>
  <si>
    <r>
      <rPr>
        <sz val="8.5"/>
        <rFont val="Calibri"/>
        <family val="2"/>
      </rPr>
      <t>25.02.070</t>
    </r>
  </si>
  <si>
    <r>
      <rPr>
        <sz val="8.5"/>
        <rFont val="Calibri"/>
        <family val="2"/>
      </rPr>
      <t>Portinhola tipo veneziana em alumínio, linha comercial</t>
    </r>
  </si>
  <si>
    <r>
      <rPr>
        <sz val="8.5"/>
        <rFont val="Calibri"/>
        <family val="2"/>
      </rPr>
      <t>25.02.110</t>
    </r>
  </si>
  <si>
    <r>
      <rPr>
        <sz val="8.5"/>
        <rFont val="Calibri"/>
        <family val="2"/>
      </rPr>
      <t>Porta veneziana de abrir em alumínio, sob medida</t>
    </r>
  </si>
  <si>
    <r>
      <rPr>
        <sz val="8.5"/>
        <rFont val="Calibri"/>
        <family val="2"/>
      </rPr>
      <t>25.02.211</t>
    </r>
  </si>
  <si>
    <r>
      <rPr>
        <sz val="8.5"/>
        <rFont val="Calibri"/>
        <family val="2"/>
      </rPr>
      <t>Porta veneziana de abrir em alumínio ‐ cor branca</t>
    </r>
  </si>
  <si>
    <r>
      <rPr>
        <sz val="8.5"/>
        <rFont val="Calibri"/>
        <family val="2"/>
      </rPr>
      <t>25.02.221</t>
    </r>
  </si>
  <si>
    <r>
      <rPr>
        <sz val="8.5"/>
        <rFont val="Calibri"/>
        <family val="2"/>
      </rPr>
      <t>Porta de correr em alumínio com veneziana e vidro ‐ cor branca</t>
    </r>
  </si>
  <si>
    <r>
      <rPr>
        <sz val="8.5"/>
        <rFont val="Calibri"/>
        <family val="2"/>
      </rPr>
      <t>25.02.230</t>
    </r>
  </si>
  <si>
    <r>
      <rPr>
        <sz val="8.5"/>
        <rFont val="Calibri"/>
        <family val="2"/>
      </rPr>
      <t>Porta em alumínio anodizado de abrir, sob medida ‐ bronze/preto</t>
    </r>
  </si>
  <si>
    <r>
      <rPr>
        <sz val="8.5"/>
        <rFont val="Calibri"/>
        <family val="2"/>
      </rPr>
      <t>25.02.240</t>
    </r>
  </si>
  <si>
    <r>
      <rPr>
        <sz val="8.5"/>
        <rFont val="Calibri"/>
        <family val="2"/>
      </rPr>
      <t>Porta em alumínio anodizado de correr, sob medida ‐ bronze/preto</t>
    </r>
  </si>
  <si>
    <r>
      <rPr>
        <sz val="8.5"/>
        <rFont val="Calibri"/>
        <family val="2"/>
      </rPr>
      <t>25.02.250</t>
    </r>
  </si>
  <si>
    <r>
      <rPr>
        <sz val="8.5"/>
        <rFont val="Calibri"/>
        <family val="2"/>
      </rPr>
      <t xml:space="preserve">Porta em alumínio anodizado de abrir, tipo veneziana, sob medida ‐
</t>
    </r>
    <r>
      <rPr>
        <sz val="8.5"/>
        <rFont val="Calibri"/>
        <family val="2"/>
      </rPr>
      <t>bronze/preto</t>
    </r>
  </si>
  <si>
    <r>
      <rPr>
        <sz val="8.5"/>
        <rFont val="Calibri"/>
        <family val="2"/>
      </rPr>
      <t>25.02.260</t>
    </r>
  </si>
  <si>
    <r>
      <rPr>
        <sz val="8.5"/>
        <rFont val="Calibri"/>
        <family val="2"/>
      </rPr>
      <t xml:space="preserve">Portinhola em alumínio anodizado de correr, tipo veneziana, sob medida ‐
</t>
    </r>
    <r>
      <rPr>
        <sz val="8.5"/>
        <rFont val="Calibri"/>
        <family val="2"/>
      </rPr>
      <t>bronze/preto</t>
    </r>
  </si>
  <si>
    <r>
      <rPr>
        <sz val="8.5"/>
        <rFont val="Calibri"/>
        <family val="2"/>
      </rPr>
      <t>25.02.300</t>
    </r>
  </si>
  <si>
    <r>
      <rPr>
        <sz val="8.5"/>
        <rFont val="Calibri"/>
        <family val="2"/>
      </rPr>
      <t>Porta de abrir em alumínio com pintura eletrostática, sob medida ‐ cor branca</t>
    </r>
  </si>
  <si>
    <r>
      <rPr>
        <sz val="8.5"/>
        <rFont val="Calibri"/>
        <family val="2"/>
      </rPr>
      <t>25.02.310</t>
    </r>
  </si>
  <si>
    <r>
      <rPr>
        <sz val="8.5"/>
        <rFont val="Calibri"/>
        <family val="2"/>
      </rPr>
      <t>Porta de abrir em alumínio tipo lambri, sob medida ‐ cor branca</t>
    </r>
  </si>
  <si>
    <r>
      <rPr>
        <sz val="8.5"/>
        <rFont val="Calibri"/>
        <family val="2"/>
      </rPr>
      <t>25.20</t>
    </r>
  </si>
  <si>
    <r>
      <rPr>
        <sz val="8.5"/>
        <rFont val="Calibri"/>
        <family val="2"/>
      </rPr>
      <t>Reparos, conservacoes e complementos ‐ GRUPO 25</t>
    </r>
  </si>
  <si>
    <r>
      <rPr>
        <sz val="8.5"/>
        <rFont val="Calibri"/>
        <family val="2"/>
      </rPr>
      <t>25.20.020</t>
    </r>
  </si>
  <si>
    <r>
      <rPr>
        <sz val="8.5"/>
        <rFont val="Calibri"/>
        <family val="2"/>
      </rPr>
      <t xml:space="preserve">Tela de proteção tipo mosquiteira removível, em fibra de vidro com
</t>
    </r>
    <r>
      <rPr>
        <sz val="8.5"/>
        <rFont val="Calibri"/>
        <family val="2"/>
      </rPr>
      <t>revestimento em PVC e requadro em alumínio</t>
    </r>
  </si>
  <si>
    <r>
      <rPr>
        <sz val="8.5"/>
        <rFont val="Calibri"/>
        <family val="2"/>
      </rPr>
      <t>ESQUADRIA E ELEMENTO EM VIDRO</t>
    </r>
  </si>
  <si>
    <r>
      <rPr>
        <sz val="8.5"/>
        <rFont val="Calibri"/>
        <family val="2"/>
      </rPr>
      <t>26.01</t>
    </r>
  </si>
  <si>
    <r>
      <rPr>
        <sz val="8.5"/>
        <rFont val="Calibri"/>
        <family val="2"/>
      </rPr>
      <t>Vidro comum e laminado</t>
    </r>
  </si>
  <si>
    <r>
      <rPr>
        <sz val="8.5"/>
        <rFont val="Calibri"/>
        <family val="2"/>
      </rPr>
      <t>26.01.020</t>
    </r>
  </si>
  <si>
    <r>
      <rPr>
        <sz val="8.5"/>
        <rFont val="Calibri"/>
        <family val="2"/>
      </rPr>
      <t>Vidro liso transparente de 3 mm</t>
    </r>
  </si>
  <si>
    <r>
      <rPr>
        <sz val="8.5"/>
        <rFont val="Calibri"/>
        <family val="2"/>
      </rPr>
      <t>26.01.040</t>
    </r>
  </si>
  <si>
    <r>
      <rPr>
        <sz val="8.5"/>
        <rFont val="Calibri"/>
        <family val="2"/>
      </rPr>
      <t>Vidro liso transparente de 4 mm</t>
    </r>
  </si>
  <si>
    <r>
      <rPr>
        <sz val="8.5"/>
        <rFont val="Calibri"/>
        <family val="2"/>
      </rPr>
      <t>26.01.060</t>
    </r>
  </si>
  <si>
    <r>
      <rPr>
        <sz val="8.5"/>
        <rFont val="Calibri"/>
        <family val="2"/>
      </rPr>
      <t>Vidro liso transparente de 5 mm</t>
    </r>
  </si>
  <si>
    <r>
      <rPr>
        <sz val="8.5"/>
        <rFont val="Calibri"/>
        <family val="2"/>
      </rPr>
      <t>26.01.080</t>
    </r>
  </si>
  <si>
    <r>
      <rPr>
        <sz val="8.5"/>
        <rFont val="Calibri"/>
        <family val="2"/>
      </rPr>
      <t>Vidro liso transparente de 6 mm</t>
    </r>
  </si>
  <si>
    <r>
      <rPr>
        <sz val="8.5"/>
        <rFont val="Calibri"/>
        <family val="2"/>
      </rPr>
      <t>26.01.140</t>
    </r>
  </si>
  <si>
    <r>
      <rPr>
        <sz val="8.5"/>
        <rFont val="Calibri"/>
        <family val="2"/>
      </rPr>
      <t>Vidro liso laminado colorido de 6 mm</t>
    </r>
  </si>
  <si>
    <r>
      <rPr>
        <sz val="8.5"/>
        <rFont val="Calibri"/>
        <family val="2"/>
      </rPr>
      <t>26.01.142</t>
    </r>
  </si>
  <si>
    <r>
      <rPr>
        <sz val="8.5"/>
        <rFont val="Calibri"/>
        <family val="2"/>
      </rPr>
      <t>Vidro liso laminado colorido de 8 mm</t>
    </r>
  </si>
  <si>
    <r>
      <rPr>
        <sz val="8.5"/>
        <rFont val="Calibri"/>
        <family val="2"/>
      </rPr>
      <t>26.01.155</t>
    </r>
  </si>
  <si>
    <r>
      <rPr>
        <sz val="8.5"/>
        <rFont val="Calibri"/>
        <family val="2"/>
      </rPr>
      <t>Vidro liso laminado colorido de 10 mm</t>
    </r>
  </si>
  <si>
    <r>
      <rPr>
        <sz val="8.5"/>
        <rFont val="Calibri"/>
        <family val="2"/>
      </rPr>
      <t>26.01.160</t>
    </r>
  </si>
  <si>
    <r>
      <rPr>
        <sz val="8.5"/>
        <rFont val="Calibri"/>
        <family val="2"/>
      </rPr>
      <t>Vidro liso laminado leitoso de 6 mm</t>
    </r>
  </si>
  <si>
    <r>
      <rPr>
        <sz val="8.5"/>
        <rFont val="Calibri"/>
        <family val="2"/>
      </rPr>
      <t>26.01.168</t>
    </r>
  </si>
  <si>
    <r>
      <rPr>
        <sz val="8.5"/>
        <rFont val="Calibri"/>
        <family val="2"/>
      </rPr>
      <t>Vidro liso laminado incolor de 6 mm</t>
    </r>
  </si>
  <si>
    <r>
      <rPr>
        <sz val="8.5"/>
        <rFont val="Calibri"/>
        <family val="2"/>
      </rPr>
      <t>26.01.169</t>
    </r>
  </si>
  <si>
    <r>
      <rPr>
        <sz val="8.5"/>
        <rFont val="Calibri"/>
        <family val="2"/>
      </rPr>
      <t>Vidro liso laminado incolor de 8 mm</t>
    </r>
  </si>
  <si>
    <r>
      <rPr>
        <sz val="8.5"/>
        <rFont val="Calibri"/>
        <family val="2"/>
      </rPr>
      <t>26.01.170</t>
    </r>
  </si>
  <si>
    <r>
      <rPr>
        <sz val="8.5"/>
        <rFont val="Calibri"/>
        <family val="2"/>
      </rPr>
      <t>Vidro liso laminado incolor de 10 mm</t>
    </r>
  </si>
  <si>
    <r>
      <rPr>
        <sz val="8.5"/>
        <rFont val="Calibri"/>
        <family val="2"/>
      </rPr>
      <t>26.01.190</t>
    </r>
  </si>
  <si>
    <r>
      <rPr>
        <sz val="8.5"/>
        <rFont val="Calibri"/>
        <family val="2"/>
      </rPr>
      <t>Vidro liso laminado jateado de 6 mm</t>
    </r>
  </si>
  <si>
    <r>
      <rPr>
        <sz val="8.5"/>
        <rFont val="Calibri"/>
        <family val="2"/>
      </rPr>
      <t>26.01.230</t>
    </r>
  </si>
  <si>
    <r>
      <rPr>
        <sz val="8.5"/>
        <rFont val="Calibri"/>
        <family val="2"/>
      </rPr>
      <t>Vidro fantasia de 3/4 mm</t>
    </r>
  </si>
  <si>
    <r>
      <rPr>
        <sz val="8.5"/>
        <rFont val="Calibri"/>
        <family val="2"/>
      </rPr>
      <t>26.01.348</t>
    </r>
  </si>
  <si>
    <r>
      <rPr>
        <sz val="8.5"/>
        <rFont val="Calibri"/>
        <family val="2"/>
      </rPr>
      <t>Vidro multilaminado de alta segurança, proteção balística nível III</t>
    </r>
  </si>
  <si>
    <r>
      <rPr>
        <sz val="8.5"/>
        <rFont val="Calibri"/>
        <family val="2"/>
      </rPr>
      <t>26.01.350</t>
    </r>
  </si>
  <si>
    <r>
      <rPr>
        <sz val="8.5"/>
        <rFont val="Calibri"/>
        <family val="2"/>
      </rPr>
      <t xml:space="preserve">Vidro multilaminado de alta segurança em policarbonato, proteção balística
</t>
    </r>
    <r>
      <rPr>
        <sz val="8.5"/>
        <rFont val="Calibri"/>
        <family val="2"/>
      </rPr>
      <t>nível III</t>
    </r>
  </si>
  <si>
    <r>
      <rPr>
        <sz val="8.5"/>
        <rFont val="Calibri"/>
        <family val="2"/>
      </rPr>
      <t>26.01.460</t>
    </r>
  </si>
  <si>
    <r>
      <rPr>
        <sz val="8.5"/>
        <rFont val="Calibri"/>
        <family val="2"/>
      </rPr>
      <t>Vidros float monolíticos verde de 6 mm</t>
    </r>
  </si>
  <si>
    <r>
      <rPr>
        <sz val="8.5"/>
        <rFont val="Calibri"/>
        <family val="2"/>
      </rPr>
      <t>26.02</t>
    </r>
  </si>
  <si>
    <r>
      <rPr>
        <sz val="8.5"/>
        <rFont val="Calibri"/>
        <family val="2"/>
      </rPr>
      <t>Vidro temperado</t>
    </r>
  </si>
  <si>
    <r>
      <rPr>
        <sz val="8.5"/>
        <rFont val="Calibri"/>
        <family val="2"/>
      </rPr>
      <t>26.02.020</t>
    </r>
  </si>
  <si>
    <r>
      <rPr>
        <sz val="8.5"/>
        <rFont val="Calibri"/>
        <family val="2"/>
      </rPr>
      <t>Vidro temperado incolor de 6 mm</t>
    </r>
  </si>
  <si>
    <r>
      <rPr>
        <sz val="8.5"/>
        <rFont val="Calibri"/>
        <family val="2"/>
      </rPr>
      <t>26.02.040</t>
    </r>
  </si>
  <si>
    <r>
      <rPr>
        <sz val="8.5"/>
        <rFont val="Calibri"/>
        <family val="2"/>
      </rPr>
      <t>Vidro temperado incolor de 8 mm</t>
    </r>
  </si>
  <si>
    <r>
      <rPr>
        <sz val="8.5"/>
        <rFont val="Calibri"/>
        <family val="2"/>
      </rPr>
      <t>26.02.060</t>
    </r>
  </si>
  <si>
    <r>
      <rPr>
        <sz val="8.5"/>
        <rFont val="Calibri"/>
        <family val="2"/>
      </rPr>
      <t>Vidro temperado incolor de 10 mm</t>
    </r>
  </si>
  <si>
    <r>
      <rPr>
        <sz val="8.5"/>
        <rFont val="Calibri"/>
        <family val="2"/>
      </rPr>
      <t>26.02.120</t>
    </r>
  </si>
  <si>
    <r>
      <rPr>
        <sz val="8.5"/>
        <rFont val="Calibri"/>
        <family val="2"/>
      </rPr>
      <t>Vidro temperado cinza ou bronze de 6 mm</t>
    </r>
  </si>
  <si>
    <r>
      <rPr>
        <sz val="8.5"/>
        <rFont val="Calibri"/>
        <family val="2"/>
      </rPr>
      <t>26.02.140</t>
    </r>
  </si>
  <si>
    <r>
      <rPr>
        <sz val="8.5"/>
        <rFont val="Calibri"/>
        <family val="2"/>
      </rPr>
      <t>Vidro temperado cinza ou bronze de 8 mm</t>
    </r>
  </si>
  <si>
    <r>
      <rPr>
        <sz val="8.5"/>
        <rFont val="Calibri"/>
        <family val="2"/>
      </rPr>
      <t>26.02.160</t>
    </r>
  </si>
  <si>
    <r>
      <rPr>
        <sz val="8.5"/>
        <rFont val="Calibri"/>
        <family val="2"/>
      </rPr>
      <t>Vidro temperado cinza ou bronze de 10 mm</t>
    </r>
  </si>
  <si>
    <r>
      <rPr>
        <sz val="8.5"/>
        <rFont val="Calibri"/>
        <family val="2"/>
      </rPr>
      <t>26.02.170</t>
    </r>
  </si>
  <si>
    <r>
      <rPr>
        <sz val="8.5"/>
        <rFont val="Calibri"/>
        <family val="2"/>
      </rPr>
      <t>Vidro temperado serigrafado incolor de 8 mm</t>
    </r>
  </si>
  <si>
    <r>
      <rPr>
        <sz val="8.5"/>
        <rFont val="Calibri"/>
        <family val="2"/>
      </rPr>
      <t>26.02.300</t>
    </r>
  </si>
  <si>
    <r>
      <rPr>
        <sz val="8.5"/>
        <rFont val="Calibri"/>
        <family val="2"/>
      </rPr>
      <t>Vidro temperado neutro verde de 10 mm</t>
    </r>
  </si>
  <si>
    <r>
      <rPr>
        <sz val="8.5"/>
        <rFont val="Calibri"/>
        <family val="2"/>
      </rPr>
      <t>26.03</t>
    </r>
  </si>
  <si>
    <r>
      <rPr>
        <sz val="8.5"/>
        <rFont val="Calibri"/>
        <family val="2"/>
      </rPr>
      <t>Vidro especial</t>
    </r>
  </si>
  <si>
    <r>
      <rPr>
        <sz val="8.5"/>
        <rFont val="Calibri"/>
        <family val="2"/>
      </rPr>
      <t>26.03.070</t>
    </r>
  </si>
  <si>
    <r>
      <rPr>
        <sz val="8.5"/>
        <rFont val="Calibri"/>
        <family val="2"/>
      </rPr>
      <t>Vidro laminado temperado incolor de 8mm</t>
    </r>
  </si>
  <si>
    <r>
      <rPr>
        <sz val="8.5"/>
        <rFont val="Calibri"/>
        <family val="2"/>
      </rPr>
      <t>26.03.074</t>
    </r>
  </si>
  <si>
    <r>
      <rPr>
        <sz val="8.5"/>
        <rFont val="Calibri"/>
        <family val="2"/>
      </rPr>
      <t>Vidro laminado temperado incolor de 16 mm</t>
    </r>
  </si>
  <si>
    <r>
      <rPr>
        <sz val="8.5"/>
        <rFont val="Calibri"/>
        <family val="2"/>
      </rPr>
      <t>26.03.090</t>
    </r>
  </si>
  <si>
    <r>
      <rPr>
        <sz val="8.5"/>
        <rFont val="Calibri"/>
        <family val="2"/>
      </rPr>
      <t>Vidro laminado temperado jateado de 8 mm</t>
    </r>
  </si>
  <si>
    <r>
      <rPr>
        <sz val="8.5"/>
        <rFont val="Calibri"/>
        <family val="2"/>
      </rPr>
      <t>26.03.300</t>
    </r>
  </si>
  <si>
    <r>
      <rPr>
        <sz val="8.5"/>
        <rFont val="Calibri"/>
        <family val="2"/>
      </rPr>
      <t>Vidro laminado temperado neutro verde de 12 mm</t>
    </r>
  </si>
  <si>
    <r>
      <rPr>
        <sz val="8.5"/>
        <rFont val="Calibri"/>
        <family val="2"/>
      </rPr>
      <t>26.04</t>
    </r>
  </si>
  <si>
    <r>
      <rPr>
        <sz val="8.5"/>
        <rFont val="Calibri"/>
        <family val="2"/>
      </rPr>
      <t>Espelhos</t>
    </r>
  </si>
  <si>
    <r>
      <rPr>
        <sz val="8.5"/>
        <rFont val="Calibri"/>
        <family val="2"/>
      </rPr>
      <t>26.04.010</t>
    </r>
  </si>
  <si>
    <r>
      <rPr>
        <sz val="8.5"/>
        <rFont val="Calibri"/>
        <family val="2"/>
      </rPr>
      <t>Espelho em vidro cristal liso, espessura de 4 mm</t>
    </r>
  </si>
  <si>
    <r>
      <rPr>
        <sz val="8.5"/>
        <rFont val="Calibri"/>
        <family val="2"/>
      </rPr>
      <t>26.04.030</t>
    </r>
  </si>
  <si>
    <r>
      <rPr>
        <sz val="8.5"/>
        <rFont val="Calibri"/>
        <family val="2"/>
      </rPr>
      <t>Espelho comum de 3 mm com moldura em alumínio</t>
    </r>
  </si>
  <si>
    <r>
      <rPr>
        <sz val="8.5"/>
        <rFont val="Calibri"/>
        <family val="2"/>
      </rPr>
      <t>26.20</t>
    </r>
  </si>
  <si>
    <r>
      <rPr>
        <sz val="8.5"/>
        <rFont val="Calibri"/>
        <family val="2"/>
      </rPr>
      <t>Reparos, conservacoes e complementos ‐ GRUPO 26</t>
    </r>
  </si>
  <si>
    <r>
      <rPr>
        <sz val="8.5"/>
        <rFont val="Calibri"/>
        <family val="2"/>
      </rPr>
      <t>26.20.010</t>
    </r>
  </si>
  <si>
    <r>
      <rPr>
        <sz val="8.5"/>
        <rFont val="Calibri"/>
        <family val="2"/>
      </rPr>
      <t>Massa para vidro</t>
    </r>
  </si>
  <si>
    <r>
      <rPr>
        <sz val="8.5"/>
        <rFont val="Calibri"/>
        <family val="2"/>
      </rPr>
      <t>26.20.020</t>
    </r>
  </si>
  <si>
    <r>
      <rPr>
        <sz val="8.5"/>
        <rFont val="Calibri"/>
        <family val="2"/>
      </rPr>
      <t>Recolocação de vidro inclusive emassamento ou recolocação de baguetes</t>
    </r>
  </si>
  <si>
    <r>
      <rPr>
        <sz val="8.5"/>
        <rFont val="Calibri"/>
        <family val="2"/>
      </rPr>
      <t>ESQUADRIA E ELEMENTO EM MATERIAL ESPECIAL</t>
    </r>
  </si>
  <si>
    <r>
      <rPr>
        <sz val="8.5"/>
        <rFont val="Calibri"/>
        <family val="2"/>
      </rPr>
      <t>27.02</t>
    </r>
  </si>
  <si>
    <r>
      <rPr>
        <sz val="8.5"/>
        <rFont val="Calibri"/>
        <family val="2"/>
      </rPr>
      <t>Policarbonato</t>
    </r>
  </si>
  <si>
    <r>
      <rPr>
        <sz val="8.5"/>
        <rFont val="Calibri"/>
        <family val="2"/>
      </rPr>
      <t>27.02.001</t>
    </r>
  </si>
  <si>
    <r>
      <rPr>
        <sz val="8.5"/>
        <rFont val="Calibri"/>
        <family val="2"/>
      </rPr>
      <t>Chapa em policarbonato compacta, fumê, espessura de 6 mm</t>
    </r>
  </si>
  <si>
    <r>
      <rPr>
        <sz val="8.5"/>
        <rFont val="Calibri"/>
        <family val="2"/>
      </rPr>
      <t>27.02.011</t>
    </r>
  </si>
  <si>
    <r>
      <rPr>
        <sz val="8.5"/>
        <rFont val="Calibri"/>
        <family val="2"/>
      </rPr>
      <t>Chapa em policarbonato compacta, cristal, espessura de 6 mm</t>
    </r>
  </si>
  <si>
    <r>
      <rPr>
        <sz val="8.5"/>
        <rFont val="Calibri"/>
        <family val="2"/>
      </rPr>
      <t>27.02.041</t>
    </r>
  </si>
  <si>
    <r>
      <rPr>
        <sz val="8.5"/>
        <rFont val="Calibri"/>
        <family val="2"/>
      </rPr>
      <t>Chapa em policarbonato compacta, cristal, espessura de 10 mm</t>
    </r>
  </si>
  <si>
    <r>
      <rPr>
        <sz val="8.5"/>
        <rFont val="Calibri"/>
        <family val="2"/>
      </rPr>
      <t>27.02.050</t>
    </r>
  </si>
  <si>
    <r>
      <rPr>
        <sz val="8.5"/>
        <rFont val="Calibri"/>
        <family val="2"/>
      </rPr>
      <t>Chapa de policarbonato alveolar de 6 mm</t>
    </r>
  </si>
  <si>
    <r>
      <rPr>
        <sz val="8.5"/>
        <rFont val="Calibri"/>
        <family val="2"/>
      </rPr>
      <t>27.03</t>
    </r>
  </si>
  <si>
    <r>
      <rPr>
        <sz val="8.5"/>
        <rFont val="Calibri"/>
        <family val="2"/>
      </rPr>
      <t>Chapa de fibra de vidro</t>
    </r>
  </si>
  <si>
    <r>
      <rPr>
        <sz val="8.5"/>
        <rFont val="Calibri"/>
        <family val="2"/>
      </rPr>
      <t>27.03.030</t>
    </r>
  </si>
  <si>
    <r>
      <rPr>
        <sz val="8.5"/>
        <rFont val="Calibri"/>
        <family val="2"/>
      </rPr>
      <t>Placa de poliéster reforçada com fibra de vidro de 3 mm</t>
    </r>
  </si>
  <si>
    <r>
      <rPr>
        <sz val="8.5"/>
        <rFont val="Calibri"/>
        <family val="2"/>
      </rPr>
      <t>27.04</t>
    </r>
  </si>
  <si>
    <r>
      <rPr>
        <sz val="8.5"/>
        <rFont val="Calibri"/>
        <family val="2"/>
      </rPr>
      <t>PVC / VINIL</t>
    </r>
  </si>
  <si>
    <r>
      <rPr>
        <sz val="8.5"/>
        <rFont val="Calibri"/>
        <family val="2"/>
      </rPr>
      <t>27.04.031</t>
    </r>
  </si>
  <si>
    <r>
      <rPr>
        <sz val="8.5"/>
        <rFont val="Calibri"/>
        <family val="2"/>
      </rPr>
      <t>Caixilho de correr em PVC com vidro e persiana</t>
    </r>
  </si>
  <si>
    <r>
      <rPr>
        <sz val="8.5"/>
        <rFont val="Calibri"/>
        <family val="2"/>
      </rPr>
      <t>27.04.040</t>
    </r>
  </si>
  <si>
    <r>
      <rPr>
        <sz val="8.5"/>
        <rFont val="Calibri"/>
        <family val="2"/>
      </rPr>
      <t xml:space="preserve">Corrimão, bate‐maca ou protetor de parede em PVC, com amortecimento à
</t>
    </r>
    <r>
      <rPr>
        <sz val="8.5"/>
        <rFont val="Calibri"/>
        <family val="2"/>
      </rPr>
      <t>impacto, altura de 131 mm</t>
    </r>
  </si>
  <si>
    <r>
      <rPr>
        <sz val="8.5"/>
        <rFont val="Calibri"/>
        <family val="2"/>
      </rPr>
      <t>27.04.050</t>
    </r>
  </si>
  <si>
    <r>
      <rPr>
        <sz val="8.5"/>
        <rFont val="Calibri"/>
        <family val="2"/>
      </rPr>
      <t xml:space="preserve">Protetor de parede ou bate‐maca em PVC flexível, com amortecimento à
</t>
    </r>
    <r>
      <rPr>
        <sz val="8.5"/>
        <rFont val="Calibri"/>
        <family val="2"/>
      </rPr>
      <t>impacto, altura de 150 mm</t>
    </r>
  </si>
  <si>
    <r>
      <rPr>
        <sz val="8.5"/>
        <rFont val="Calibri"/>
        <family val="2"/>
      </rPr>
      <t>27.04.051</t>
    </r>
  </si>
  <si>
    <r>
      <rPr>
        <sz val="8.5"/>
        <rFont val="Calibri"/>
        <family val="2"/>
      </rPr>
      <t xml:space="preserve">Faixa em vinil para proteção de paredes, com amortecimento à alto impacto,
</t>
    </r>
    <r>
      <rPr>
        <sz val="8.5"/>
        <rFont val="Calibri"/>
        <family val="2"/>
      </rPr>
      <t>altura de 400 mm</t>
    </r>
  </si>
  <si>
    <r>
      <rPr>
        <sz val="8.5"/>
        <rFont val="Calibri"/>
        <family val="2"/>
      </rPr>
      <t>27.04.052</t>
    </r>
  </si>
  <si>
    <r>
      <rPr>
        <sz val="8.5"/>
        <rFont val="Calibri"/>
        <family val="2"/>
      </rPr>
      <t>Cantoneira adesiva em vinil de alto impacto</t>
    </r>
  </si>
  <si>
    <r>
      <rPr>
        <sz val="8.5"/>
        <rFont val="Calibri"/>
        <family val="2"/>
      </rPr>
      <t>27.04.060</t>
    </r>
  </si>
  <si>
    <r>
      <rPr>
        <sz val="8.5"/>
        <rFont val="Calibri"/>
        <family val="2"/>
      </rPr>
      <t xml:space="preserve">Bate‐maca ou protetor de parede curvo em PVC, com amortecimento à
</t>
    </r>
    <r>
      <rPr>
        <sz val="8.5"/>
        <rFont val="Calibri"/>
        <family val="2"/>
      </rPr>
      <t>impacto, altura de 200 mm</t>
    </r>
  </si>
  <si>
    <r>
      <rPr>
        <sz val="8.5"/>
        <rFont val="Calibri"/>
        <family val="2"/>
      </rPr>
      <t>27.04.070</t>
    </r>
  </si>
  <si>
    <r>
      <rPr>
        <sz val="8.5"/>
        <rFont val="Calibri"/>
        <family val="2"/>
      </rPr>
      <t xml:space="preserve">Bate‐maca ou protetor de parede em PVC, com amortecimento à impacto,
</t>
    </r>
    <r>
      <rPr>
        <sz val="8.5"/>
        <rFont val="Calibri"/>
        <family val="2"/>
      </rPr>
      <t>altura de 200 mm</t>
    </r>
  </si>
  <si>
    <r>
      <rPr>
        <sz val="8.5"/>
        <rFont val="Calibri"/>
        <family val="2"/>
      </rPr>
      <t>FERRAGEM COMPLEMENTAR PARA ESQUADRIAS</t>
    </r>
  </si>
  <si>
    <r>
      <rPr>
        <sz val="8.5"/>
        <rFont val="Calibri"/>
        <family val="2"/>
      </rPr>
      <t>28.01</t>
    </r>
  </si>
  <si>
    <r>
      <rPr>
        <sz val="8.5"/>
        <rFont val="Calibri"/>
        <family val="2"/>
      </rPr>
      <t>Ferragem para porta</t>
    </r>
  </si>
  <si>
    <r>
      <rPr>
        <sz val="8.5"/>
        <rFont val="Calibri"/>
        <family val="2"/>
      </rPr>
      <t>28.01.020</t>
    </r>
  </si>
  <si>
    <r>
      <rPr>
        <sz val="8.5"/>
        <rFont val="Calibri"/>
        <family val="2"/>
      </rPr>
      <t xml:space="preserve">Ferragem completa com maçaneta tipo alavanca, para porta externa com 1
</t>
    </r>
    <r>
      <rPr>
        <sz val="8.5"/>
        <rFont val="Calibri"/>
        <family val="2"/>
      </rPr>
      <t>folha</t>
    </r>
  </si>
  <si>
    <r>
      <rPr>
        <sz val="8.5"/>
        <rFont val="Calibri"/>
        <family val="2"/>
      </rPr>
      <t>28.01.030</t>
    </r>
  </si>
  <si>
    <r>
      <rPr>
        <sz val="8.5"/>
        <rFont val="Calibri"/>
        <family val="2"/>
      </rPr>
      <t xml:space="preserve">Ferragem completa com maçaneta tipo alavanca, para porta externa com 2
</t>
    </r>
    <r>
      <rPr>
        <sz val="8.5"/>
        <rFont val="Calibri"/>
        <family val="2"/>
      </rPr>
      <t>folhas</t>
    </r>
  </si>
  <si>
    <r>
      <rPr>
        <sz val="8.5"/>
        <rFont val="Calibri"/>
        <family val="2"/>
      </rPr>
      <t>28.01.040</t>
    </r>
  </si>
  <si>
    <r>
      <rPr>
        <sz val="8.5"/>
        <rFont val="Calibri"/>
        <family val="2"/>
      </rPr>
      <t xml:space="preserve">Ferragem completa com maçaneta tipo alavanca, para porta interna com 1
</t>
    </r>
    <r>
      <rPr>
        <sz val="8.5"/>
        <rFont val="Calibri"/>
        <family val="2"/>
      </rPr>
      <t>folha</t>
    </r>
  </si>
  <si>
    <r>
      <rPr>
        <sz val="8.5"/>
        <rFont val="Calibri"/>
        <family val="2"/>
      </rPr>
      <t>28.01.050</t>
    </r>
  </si>
  <si>
    <r>
      <rPr>
        <sz val="8.5"/>
        <rFont val="Calibri"/>
        <family val="2"/>
      </rPr>
      <t xml:space="preserve">Ferragem completa com maçaneta tipo alavanca, para porta interna com 2
</t>
    </r>
    <r>
      <rPr>
        <sz val="8.5"/>
        <rFont val="Calibri"/>
        <family val="2"/>
      </rPr>
      <t>folhas</t>
    </r>
  </si>
  <si>
    <r>
      <rPr>
        <sz val="8.5"/>
        <rFont val="Calibri"/>
        <family val="2"/>
      </rPr>
      <t>28.01.070</t>
    </r>
  </si>
  <si>
    <r>
      <rPr>
        <sz val="8.5"/>
        <rFont val="Calibri"/>
        <family val="2"/>
      </rPr>
      <t>Ferragem completa para porta de box de WC tipo livre/ocupado</t>
    </r>
  </si>
  <si>
    <r>
      <rPr>
        <sz val="8.5"/>
        <rFont val="Calibri"/>
        <family val="2"/>
      </rPr>
      <t>28.01.080</t>
    </r>
  </si>
  <si>
    <r>
      <rPr>
        <sz val="8.5"/>
        <rFont val="Calibri"/>
        <family val="2"/>
      </rPr>
      <t>Ferragem adicional para porta vão simples em divisória</t>
    </r>
  </si>
  <si>
    <r>
      <rPr>
        <sz val="8.5"/>
        <rFont val="Calibri"/>
        <family val="2"/>
      </rPr>
      <t>28.01.090</t>
    </r>
  </si>
  <si>
    <r>
      <rPr>
        <sz val="8.5"/>
        <rFont val="Calibri"/>
        <family val="2"/>
      </rPr>
      <t>Ferragem adicional para porta vão duplo em divisória</t>
    </r>
  </si>
  <si>
    <r>
      <rPr>
        <sz val="8.5"/>
        <rFont val="Calibri"/>
        <family val="2"/>
      </rPr>
      <t>28.01.146</t>
    </r>
  </si>
  <si>
    <r>
      <rPr>
        <sz val="8.5"/>
        <rFont val="Calibri"/>
        <family val="2"/>
      </rPr>
      <t>Fechadura eletromagnética para capacidade de atraque de 150 kgf</t>
    </r>
  </si>
  <si>
    <r>
      <rPr>
        <sz val="8.5"/>
        <rFont val="Calibri"/>
        <family val="2"/>
      </rPr>
      <t>28.01.150</t>
    </r>
  </si>
  <si>
    <r>
      <rPr>
        <sz val="8.5"/>
        <rFont val="Calibri"/>
        <family val="2"/>
      </rPr>
      <t>Fechadura elétrica de sobrepor para porta ou portão com peso até 400 kg</t>
    </r>
  </si>
  <si>
    <r>
      <rPr>
        <sz val="8.5"/>
        <rFont val="Calibri"/>
        <family val="2"/>
      </rPr>
      <t>28.01.160</t>
    </r>
  </si>
  <si>
    <r>
      <rPr>
        <sz val="8.5"/>
        <rFont val="Calibri"/>
        <family val="2"/>
      </rPr>
      <t>Mola aérea para porta, com esforço acima de 50 kg até 60 kg</t>
    </r>
  </si>
  <si>
    <r>
      <rPr>
        <sz val="8.5"/>
        <rFont val="Calibri"/>
        <family val="2"/>
      </rPr>
      <t>28.01.171</t>
    </r>
  </si>
  <si>
    <r>
      <rPr>
        <sz val="8.5"/>
        <rFont val="Calibri"/>
        <family val="2"/>
      </rPr>
      <t>Mola aérea para porta, com esforço acima de 60 kg até 80 kg</t>
    </r>
  </si>
  <si>
    <r>
      <rPr>
        <sz val="8.5"/>
        <rFont val="Calibri"/>
        <family val="2"/>
      </rPr>
      <t>28.01.180</t>
    </r>
  </si>
  <si>
    <r>
      <rPr>
        <sz val="8.5"/>
        <rFont val="Calibri"/>
        <family val="2"/>
      </rPr>
      <t>Mola aérea hidráulica, para porta com largura até 1,60 m</t>
    </r>
  </si>
  <si>
    <r>
      <rPr>
        <sz val="8.5"/>
        <rFont val="Calibri"/>
        <family val="2"/>
      </rPr>
      <t>28.01.210</t>
    </r>
  </si>
  <si>
    <r>
      <rPr>
        <sz val="8.5"/>
        <rFont val="Calibri"/>
        <family val="2"/>
      </rPr>
      <t>Fechadura tipo alavanca com chave para porta corta‐fogo</t>
    </r>
  </si>
  <si>
    <r>
      <rPr>
        <sz val="8.5"/>
        <rFont val="Calibri"/>
        <family val="2"/>
      </rPr>
      <t>28.01.250</t>
    </r>
  </si>
  <si>
    <r>
      <rPr>
        <sz val="8.5"/>
        <rFont val="Calibri"/>
        <family val="2"/>
      </rPr>
      <t>Visor tipo olho mágico</t>
    </r>
  </si>
  <si>
    <r>
      <rPr>
        <sz val="8.5"/>
        <rFont val="Calibri"/>
        <family val="2"/>
      </rPr>
      <t>28.01.330</t>
    </r>
  </si>
  <si>
    <r>
      <rPr>
        <sz val="8.5"/>
        <rFont val="Calibri"/>
        <family val="2"/>
      </rPr>
      <t>Mola hidráulica de piso, para porta com largura até 1,10 m e peso até 120 kg</t>
    </r>
  </si>
  <si>
    <r>
      <rPr>
        <sz val="8.5"/>
        <rFont val="Calibri"/>
        <family val="2"/>
      </rPr>
      <t>28.01.400</t>
    </r>
  </si>
  <si>
    <r>
      <rPr>
        <sz val="8.5"/>
        <rFont val="Calibri"/>
        <family val="2"/>
      </rPr>
      <t xml:space="preserve">Ferrolho de segurança de 1,20 m, para adaptação em portas de celas,
</t>
    </r>
    <r>
      <rPr>
        <sz val="8.5"/>
        <rFont val="Calibri"/>
        <family val="2"/>
      </rPr>
      <t>embutido em caixa</t>
    </r>
  </si>
  <si>
    <r>
      <rPr>
        <sz val="8.5"/>
        <rFont val="Calibri"/>
        <family val="2"/>
      </rPr>
      <t>28.01.550</t>
    </r>
  </si>
  <si>
    <r>
      <rPr>
        <sz val="8.5"/>
        <rFont val="Calibri"/>
        <family val="2"/>
      </rPr>
      <t>Fechadura com maçaneta tipo alavanca em aço inoxidável, para porta externa</t>
    </r>
  </si>
  <si>
    <r>
      <rPr>
        <sz val="8.5"/>
        <rFont val="Calibri"/>
        <family val="2"/>
      </rPr>
      <t>28.05</t>
    </r>
  </si>
  <si>
    <r>
      <rPr>
        <sz val="8.5"/>
        <rFont val="Calibri"/>
        <family val="2"/>
      </rPr>
      <t>Cadeado</t>
    </r>
  </si>
  <si>
    <r>
      <rPr>
        <sz val="8.5"/>
        <rFont val="Calibri"/>
        <family val="2"/>
      </rPr>
      <t>28.05.020</t>
    </r>
  </si>
  <si>
    <r>
      <rPr>
        <sz val="8.5"/>
        <rFont val="Calibri"/>
        <family val="2"/>
      </rPr>
      <t>Cadeado de latão com cilindro ‐ trava dupla ‐ 25/27mm</t>
    </r>
  </si>
  <si>
    <r>
      <rPr>
        <sz val="8.5"/>
        <rFont val="Calibri"/>
        <family val="2"/>
      </rPr>
      <t>28.05.040</t>
    </r>
  </si>
  <si>
    <r>
      <rPr>
        <sz val="8.5"/>
        <rFont val="Calibri"/>
        <family val="2"/>
      </rPr>
      <t>Cadeado de latão com cilindro ‐ trava dupla ‐ 35/36mm</t>
    </r>
  </si>
  <si>
    <r>
      <rPr>
        <sz val="8.5"/>
        <rFont val="Calibri"/>
        <family val="2"/>
      </rPr>
      <t>28.05.060</t>
    </r>
  </si>
  <si>
    <r>
      <rPr>
        <sz val="8.5"/>
        <rFont val="Calibri"/>
        <family val="2"/>
      </rPr>
      <t>Cadeado de latão com cilindro ‐ trava dupla ‐ 50mm</t>
    </r>
  </si>
  <si>
    <r>
      <rPr>
        <sz val="8.5"/>
        <rFont val="Calibri"/>
        <family val="2"/>
      </rPr>
      <t>28.05.070</t>
    </r>
  </si>
  <si>
    <r>
      <rPr>
        <sz val="8.5"/>
        <rFont val="Calibri"/>
        <family val="2"/>
      </rPr>
      <t xml:space="preserve">Cadeado de latão com cilindro de alta segurança, com 16 pinos e tetra‐chave ‐
</t>
    </r>
    <r>
      <rPr>
        <sz val="8.5"/>
        <rFont val="Calibri"/>
        <family val="2"/>
      </rPr>
      <t>70mm</t>
    </r>
  </si>
  <si>
    <r>
      <rPr>
        <sz val="8.5"/>
        <rFont val="Calibri"/>
        <family val="2"/>
      </rPr>
      <t>28.05.080</t>
    </r>
  </si>
  <si>
    <r>
      <rPr>
        <sz val="8.5"/>
        <rFont val="Calibri"/>
        <family val="2"/>
      </rPr>
      <t>Cadeado de latão com cilindro ‐ trava dupla ‐ 60mm</t>
    </r>
  </si>
  <si>
    <r>
      <rPr>
        <sz val="8.5"/>
        <rFont val="Calibri"/>
        <family val="2"/>
      </rPr>
      <t>28.20</t>
    </r>
  </si>
  <si>
    <r>
      <rPr>
        <sz val="8.5"/>
        <rFont val="Calibri"/>
        <family val="2"/>
      </rPr>
      <t>Reparos, conservacoes e complementos ‐ GRUPO 28</t>
    </r>
  </si>
  <si>
    <r>
      <rPr>
        <sz val="8.5"/>
        <rFont val="Calibri"/>
        <family val="2"/>
      </rPr>
      <t>28.20.020</t>
    </r>
  </si>
  <si>
    <r>
      <rPr>
        <sz val="8.5"/>
        <rFont val="Calibri"/>
        <family val="2"/>
      </rPr>
      <t>Recolocação de fechaduras de embutir</t>
    </r>
  </si>
  <si>
    <r>
      <rPr>
        <sz val="8.5"/>
        <rFont val="Calibri"/>
        <family val="2"/>
      </rPr>
      <t>28.20.030</t>
    </r>
  </si>
  <si>
    <r>
      <rPr>
        <sz val="8.5"/>
        <rFont val="Calibri"/>
        <family val="2"/>
      </rPr>
      <t>Barra antipânico de sobrepor para porta de 1 folha</t>
    </r>
  </si>
  <si>
    <r>
      <rPr>
        <sz val="8.5"/>
        <rFont val="Calibri"/>
        <family val="2"/>
      </rPr>
      <t>28.20.040</t>
    </r>
  </si>
  <si>
    <r>
      <rPr>
        <sz val="8.5"/>
        <rFont val="Calibri"/>
        <family val="2"/>
      </rPr>
      <t>Recolocação de fechaduras e fechos de sobrepor</t>
    </r>
  </si>
  <si>
    <r>
      <rPr>
        <sz val="8.5"/>
        <rFont val="Calibri"/>
        <family val="2"/>
      </rPr>
      <t>28.20.050</t>
    </r>
  </si>
  <si>
    <r>
      <rPr>
        <sz val="8.5"/>
        <rFont val="Calibri"/>
        <family val="2"/>
      </rPr>
      <t>Barra antipânico de sobrepor e maçaneta livre para porta de 1 folha</t>
    </r>
  </si>
  <si>
    <r>
      <rPr>
        <sz val="8.5"/>
        <rFont val="Calibri"/>
        <family val="2"/>
      </rPr>
      <t>28.20.060</t>
    </r>
  </si>
  <si>
    <r>
      <rPr>
        <sz val="8.5"/>
        <rFont val="Calibri"/>
        <family val="2"/>
      </rPr>
      <t>Recolocação de dobradiças</t>
    </r>
  </si>
  <si>
    <r>
      <rPr>
        <sz val="8.5"/>
        <rFont val="Calibri"/>
        <family val="2"/>
      </rPr>
      <t>28.20.070</t>
    </r>
  </si>
  <si>
    <r>
      <rPr>
        <sz val="8.5"/>
        <rFont val="Calibri"/>
        <family val="2"/>
      </rPr>
      <t>Ferragem para portão de tapume</t>
    </r>
  </si>
  <si>
    <r>
      <rPr>
        <sz val="8.5"/>
        <rFont val="Calibri"/>
        <family val="2"/>
      </rPr>
      <t>28.20.090</t>
    </r>
  </si>
  <si>
    <r>
      <rPr>
        <sz val="8.5"/>
        <rFont val="Calibri"/>
        <family val="2"/>
      </rPr>
      <t>Dobradiça tipo gonzo, diâmetro de 1 1/2´ com abas de 2´ x 3/8´</t>
    </r>
  </si>
  <si>
    <r>
      <rPr>
        <sz val="8.5"/>
        <rFont val="Calibri"/>
        <family val="2"/>
      </rPr>
      <t>28.20.170</t>
    </r>
  </si>
  <si>
    <r>
      <rPr>
        <sz val="8.5"/>
        <rFont val="Calibri"/>
        <family val="2"/>
      </rPr>
      <t>Brete para instalação superior em porta chapa/grade de segurança</t>
    </r>
  </si>
  <si>
    <r>
      <rPr>
        <sz val="8.5"/>
        <rFont val="Calibri"/>
        <family val="2"/>
      </rPr>
      <t>28.20.210</t>
    </r>
  </si>
  <si>
    <r>
      <rPr>
        <sz val="8.5"/>
        <rFont val="Calibri"/>
        <family val="2"/>
      </rPr>
      <t>Ferrolho de segurança para adaptação em portas de celas</t>
    </r>
  </si>
  <si>
    <r>
      <rPr>
        <sz val="8.5"/>
        <rFont val="Calibri"/>
        <family val="2"/>
      </rPr>
      <t>28.20.211</t>
    </r>
  </si>
  <si>
    <r>
      <rPr>
        <sz val="8.5"/>
        <rFont val="Calibri"/>
        <family val="2"/>
      </rPr>
      <t>Maçaneta tipo alavanca, acionamento com chave, para porta corta‐fogo</t>
    </r>
  </si>
  <si>
    <r>
      <rPr>
        <sz val="8.5"/>
        <rFont val="Calibri"/>
        <family val="2"/>
      </rPr>
      <t>28.20.220</t>
    </r>
  </si>
  <si>
    <r>
      <rPr>
        <sz val="8.5"/>
        <rFont val="Calibri"/>
        <family val="2"/>
      </rPr>
      <t>Dobradiça inferior para porta de vidro temperado</t>
    </r>
  </si>
  <si>
    <r>
      <rPr>
        <sz val="8.5"/>
        <rFont val="Calibri"/>
        <family val="2"/>
      </rPr>
      <t>28.20.230</t>
    </r>
  </si>
  <si>
    <r>
      <rPr>
        <sz val="8.5"/>
        <rFont val="Calibri"/>
        <family val="2"/>
      </rPr>
      <t>Dobradiça superior para porta de vidro temperado</t>
    </r>
  </si>
  <si>
    <r>
      <rPr>
        <sz val="8.5"/>
        <rFont val="Calibri"/>
        <family val="2"/>
      </rPr>
      <t>28.20.360</t>
    </r>
  </si>
  <si>
    <r>
      <rPr>
        <sz val="8.5"/>
        <rFont val="Calibri"/>
        <family val="2"/>
      </rPr>
      <t>Suporte duplo para vidro temperado fixado em alvenaria</t>
    </r>
  </si>
  <si>
    <r>
      <rPr>
        <sz val="8.5"/>
        <rFont val="Calibri"/>
        <family val="2"/>
      </rPr>
      <t>28.20.411</t>
    </r>
  </si>
  <si>
    <r>
      <rPr>
        <sz val="8.5"/>
        <rFont val="Calibri"/>
        <family val="2"/>
      </rPr>
      <t>Dobradiça em aço cromado de 3 1/2", para porta de até 21 kg</t>
    </r>
  </si>
  <si>
    <r>
      <rPr>
        <sz val="8.5"/>
        <rFont val="Calibri"/>
        <family val="2"/>
      </rPr>
      <t>28.20.412</t>
    </r>
  </si>
  <si>
    <r>
      <rPr>
        <sz val="8.5"/>
        <rFont val="Calibri"/>
        <family val="2"/>
      </rPr>
      <t>Dobradiça em aço inoxidável de 3" x 2 1/2", para porta de até 25 kg</t>
    </r>
  </si>
  <si>
    <r>
      <rPr>
        <sz val="8.5"/>
        <rFont val="Calibri"/>
        <family val="2"/>
      </rPr>
      <t>28.20.413</t>
    </r>
  </si>
  <si>
    <r>
      <rPr>
        <sz val="8.5"/>
        <rFont val="Calibri"/>
        <family val="2"/>
      </rPr>
      <t>Dobradiça em latão cromado reforçada de 3 1/2" x 3", para porta de até 35 kg</t>
    </r>
  </si>
  <si>
    <r>
      <rPr>
        <sz val="8.5"/>
        <rFont val="Calibri"/>
        <family val="2"/>
      </rPr>
      <t>28.20.430</t>
    </r>
  </si>
  <si>
    <r>
      <rPr>
        <sz val="8.5"/>
        <rFont val="Calibri"/>
        <family val="2"/>
      </rPr>
      <t>Dobradiça em latão cromado, com mola tipo vai e vem, de 3"</t>
    </r>
  </si>
  <si>
    <r>
      <rPr>
        <sz val="8.5"/>
        <rFont val="Calibri"/>
        <family val="2"/>
      </rPr>
      <t>28.20.510</t>
    </r>
  </si>
  <si>
    <r>
      <rPr>
        <sz val="8.5"/>
        <rFont val="Calibri"/>
        <family val="2"/>
      </rPr>
      <t>Pivô superior lateral para porta em vidro temperado</t>
    </r>
  </si>
  <si>
    <r>
      <rPr>
        <sz val="8.5"/>
        <rFont val="Calibri"/>
        <family val="2"/>
      </rPr>
      <t>28.20.550</t>
    </r>
  </si>
  <si>
    <r>
      <rPr>
        <sz val="8.5"/>
        <rFont val="Calibri"/>
        <family val="2"/>
      </rPr>
      <t>Mancal inferior com rolamento para porta em vidro temperado</t>
    </r>
  </si>
  <si>
    <r>
      <rPr>
        <sz val="8.5"/>
        <rFont val="Calibri"/>
        <family val="2"/>
      </rPr>
      <t>28.20.590</t>
    </r>
  </si>
  <si>
    <r>
      <rPr>
        <sz val="8.5"/>
        <rFont val="Calibri"/>
        <family val="2"/>
      </rPr>
      <t>Contra fechadura de centro para porta em vidro temperado</t>
    </r>
  </si>
  <si>
    <r>
      <rPr>
        <sz val="8.5"/>
        <rFont val="Calibri"/>
        <family val="2"/>
      </rPr>
      <t>28.20.600</t>
    </r>
  </si>
  <si>
    <r>
      <rPr>
        <sz val="8.5"/>
        <rFont val="Calibri"/>
        <family val="2"/>
      </rPr>
      <t>Fechadura de centro com cilindro para porta em vidro temperado</t>
    </r>
  </si>
  <si>
    <r>
      <rPr>
        <sz val="8.5"/>
        <rFont val="Calibri"/>
        <family val="2"/>
      </rPr>
      <t>28.20.650</t>
    </r>
  </si>
  <si>
    <r>
      <rPr>
        <sz val="8.5"/>
        <rFont val="Calibri"/>
        <family val="2"/>
      </rPr>
      <t xml:space="preserve">Puxador duplo em aço inoxidável, para porta de madeira, alumínio ou vidro,
</t>
    </r>
    <r>
      <rPr>
        <sz val="8.5"/>
        <rFont val="Calibri"/>
        <family val="2"/>
      </rPr>
      <t>de 350 mm</t>
    </r>
  </si>
  <si>
    <r>
      <rPr>
        <sz val="8.5"/>
        <rFont val="Calibri"/>
        <family val="2"/>
      </rPr>
      <t>28.20.655</t>
    </r>
  </si>
  <si>
    <r>
      <rPr>
        <sz val="8.5"/>
        <rFont val="Calibri"/>
        <family val="2"/>
      </rPr>
      <t>Puxador duplo em aço inoxidável de 300 mm, para porta</t>
    </r>
  </si>
  <si>
    <r>
      <rPr>
        <sz val="8.5"/>
        <rFont val="Calibri"/>
        <family val="2"/>
      </rPr>
      <t>28.20.750</t>
    </r>
  </si>
  <si>
    <r>
      <rPr>
        <sz val="8.5"/>
        <rFont val="Calibri"/>
        <family val="2"/>
      </rPr>
      <t>Capa de proteção para fechadura / ferrolho</t>
    </r>
  </si>
  <si>
    <r>
      <rPr>
        <sz val="8.5"/>
        <rFont val="Calibri"/>
        <family val="2"/>
      </rPr>
      <t>28.20.770</t>
    </r>
  </si>
  <si>
    <r>
      <rPr>
        <sz val="8.5"/>
        <rFont val="Calibri"/>
        <family val="2"/>
      </rPr>
      <t>Trinco de piso para porta em vidro temperado</t>
    </r>
  </si>
  <si>
    <r>
      <rPr>
        <sz val="8.5"/>
        <rFont val="Calibri"/>
        <family val="2"/>
      </rPr>
      <t>28.20.800</t>
    </r>
  </si>
  <si>
    <r>
      <rPr>
        <sz val="8.5"/>
        <rFont val="Calibri"/>
        <family val="2"/>
      </rPr>
      <t>Equipamento automatizador de portas deslizantes para folha dupla</t>
    </r>
  </si>
  <si>
    <r>
      <rPr>
        <sz val="8.5"/>
        <rFont val="Calibri"/>
        <family val="2"/>
      </rPr>
      <t>28.20.810</t>
    </r>
  </si>
  <si>
    <r>
      <rPr>
        <sz val="8.5"/>
        <rFont val="Calibri"/>
        <family val="2"/>
      </rPr>
      <t xml:space="preserve">Equipamento automatizador telescópico unilateral de portas deslizantes para
</t>
    </r>
    <r>
      <rPr>
        <sz val="8.5"/>
        <rFont val="Calibri"/>
        <family val="2"/>
      </rPr>
      <t>folha dupla</t>
    </r>
  </si>
  <si>
    <r>
      <rPr>
        <sz val="8.5"/>
        <rFont val="Calibri"/>
        <family val="2"/>
      </rPr>
      <t>28.20.820</t>
    </r>
  </si>
  <si>
    <r>
      <rPr>
        <sz val="8.5"/>
        <rFont val="Calibri"/>
        <family val="2"/>
      </rPr>
      <t xml:space="preserve">Barra antipânico de sobrepor com maçaneta e chave, para porta em vidro de
</t>
    </r>
    <r>
      <rPr>
        <sz val="8.5"/>
        <rFont val="Calibri"/>
        <family val="2"/>
      </rPr>
      <t>1 folha</t>
    </r>
  </si>
  <si>
    <r>
      <rPr>
        <sz val="8.5"/>
        <rFont val="Calibri"/>
        <family val="2"/>
      </rPr>
      <t>28.20.830</t>
    </r>
  </si>
  <si>
    <r>
      <rPr>
        <sz val="8.5"/>
        <rFont val="Calibri"/>
        <family val="2"/>
      </rPr>
      <t xml:space="preserve">Barra antipânico de sobrepor com maçaneta e chave, para porta dupla em
</t>
    </r>
    <r>
      <rPr>
        <sz val="8.5"/>
        <rFont val="Calibri"/>
        <family val="2"/>
      </rPr>
      <t>vidro</t>
    </r>
  </si>
  <si>
    <r>
      <rPr>
        <sz val="8.5"/>
        <rFont val="Calibri"/>
        <family val="2"/>
      </rPr>
      <t>28.20.840</t>
    </r>
  </si>
  <si>
    <r>
      <rPr>
        <sz val="8.5"/>
        <rFont val="Calibri"/>
        <family val="2"/>
      </rPr>
      <t>Barra antipânico para porta dupla com travamentos horizontal e vertical completa, com maçaneta tipo alavanca e chave, para vãos de 1,40 a 1,60 m</t>
    </r>
  </si>
  <si>
    <r>
      <rPr>
        <sz val="8.5"/>
        <rFont val="Calibri"/>
        <family val="2"/>
      </rPr>
      <t>28.20.850</t>
    </r>
  </si>
  <si>
    <r>
      <rPr>
        <sz val="8.5"/>
        <rFont val="Calibri"/>
        <family val="2"/>
      </rPr>
      <t>Barra antipânico para porta dupla com travamentos horizontal e vertical completa, com maçaneta tipo alavanca e chave, para vãos de 1,70 a 2,60 m</t>
    </r>
  </si>
  <si>
    <r>
      <rPr>
        <sz val="8.5"/>
        <rFont val="Calibri"/>
        <family val="2"/>
      </rPr>
      <t>28.20.860</t>
    </r>
  </si>
  <si>
    <r>
      <rPr>
        <sz val="8.5"/>
        <rFont val="Calibri"/>
        <family val="2"/>
      </rPr>
      <t>Veda porta/veda fresta com escova em alumínio branco</t>
    </r>
  </si>
  <si>
    <r>
      <rPr>
        <sz val="8.5"/>
        <rFont val="Calibri"/>
        <family val="2"/>
      </rPr>
      <t>INSERTE METALICO</t>
    </r>
  </si>
  <si>
    <r>
      <rPr>
        <sz val="8.5"/>
        <rFont val="Calibri"/>
        <family val="2"/>
      </rPr>
      <t>29.01</t>
    </r>
  </si>
  <si>
    <r>
      <rPr>
        <sz val="8.5"/>
        <rFont val="Calibri"/>
        <family val="2"/>
      </rPr>
      <t>Cantoneira</t>
    </r>
  </si>
  <si>
    <r>
      <rPr>
        <sz val="8.5"/>
        <rFont val="Calibri"/>
        <family val="2"/>
      </rPr>
      <t>29.01.020</t>
    </r>
  </si>
  <si>
    <r>
      <rPr>
        <sz val="8.5"/>
        <rFont val="Calibri"/>
        <family val="2"/>
      </rPr>
      <t>Cantoneira em alumínio perfil sextavado</t>
    </r>
  </si>
  <si>
    <r>
      <rPr>
        <sz val="8.5"/>
        <rFont val="Calibri"/>
        <family val="2"/>
      </rPr>
      <t>29.01.030</t>
    </r>
  </si>
  <si>
    <r>
      <rPr>
        <sz val="8.5"/>
        <rFont val="Calibri"/>
        <family val="2"/>
      </rPr>
      <t>Perfil em alumínio natural</t>
    </r>
  </si>
  <si>
    <r>
      <rPr>
        <sz val="8.5"/>
        <rFont val="Calibri"/>
        <family val="2"/>
      </rPr>
      <t>29.01.040</t>
    </r>
  </si>
  <si>
    <r>
      <rPr>
        <sz val="8.5"/>
        <rFont val="Calibri"/>
        <family val="2"/>
      </rPr>
      <t>Cantoneira em alumínio perfil ´Y´</t>
    </r>
  </si>
  <si>
    <r>
      <rPr>
        <sz val="8.5"/>
        <rFont val="Calibri"/>
        <family val="2"/>
      </rPr>
      <t>29.01.210</t>
    </r>
  </si>
  <si>
    <r>
      <rPr>
        <sz val="8.5"/>
        <rFont val="Calibri"/>
        <family val="2"/>
      </rPr>
      <t>Cantoneira em aço galvanizado</t>
    </r>
  </si>
  <si>
    <r>
      <rPr>
        <sz val="8.5"/>
        <rFont val="Calibri"/>
        <family val="2"/>
      </rPr>
      <t>29.01.230</t>
    </r>
  </si>
  <si>
    <r>
      <rPr>
        <sz val="8.5"/>
        <rFont val="Calibri"/>
        <family val="2"/>
      </rPr>
      <t>Cantoneira e perfis em ferro</t>
    </r>
  </si>
  <si>
    <r>
      <rPr>
        <sz val="8.5"/>
        <rFont val="Calibri"/>
        <family val="2"/>
      </rPr>
      <t>29.03</t>
    </r>
  </si>
  <si>
    <r>
      <rPr>
        <sz val="8.5"/>
        <rFont val="Calibri"/>
        <family val="2"/>
      </rPr>
      <t>Cabos e cordoalhas</t>
    </r>
  </si>
  <si>
    <r>
      <rPr>
        <sz val="8.5"/>
        <rFont val="Calibri"/>
        <family val="2"/>
      </rPr>
      <t>29.03.010</t>
    </r>
  </si>
  <si>
    <r>
      <rPr>
        <sz val="8.5"/>
        <rFont val="Calibri"/>
        <family val="2"/>
      </rPr>
      <t>Cabo em aço galvanizado com alma de aço, diâmetro de 3/16´ (4,76 mm)</t>
    </r>
  </si>
  <si>
    <r>
      <rPr>
        <sz val="8.5"/>
        <rFont val="Calibri"/>
        <family val="2"/>
      </rPr>
      <t>29.03.020</t>
    </r>
  </si>
  <si>
    <r>
      <rPr>
        <sz val="8.5"/>
        <rFont val="Calibri"/>
        <family val="2"/>
      </rPr>
      <t>Cabo em aço galvanizado com alma de aço, diâmetro de 5/16´ (7,94 mm)</t>
    </r>
  </si>
  <si>
    <r>
      <rPr>
        <sz val="8.5"/>
        <rFont val="Calibri"/>
        <family val="2"/>
      </rPr>
      <t>29.03.030</t>
    </r>
  </si>
  <si>
    <r>
      <rPr>
        <sz val="8.5"/>
        <rFont val="Calibri"/>
        <family val="2"/>
      </rPr>
      <t>Cordoalha de aço galvanizado, diâmetro de 1/4´ (6,35 mm)</t>
    </r>
  </si>
  <si>
    <r>
      <rPr>
        <sz val="8.5"/>
        <rFont val="Calibri"/>
        <family val="2"/>
      </rPr>
      <t>29.03.040</t>
    </r>
  </si>
  <si>
    <r>
      <rPr>
        <sz val="8.5"/>
        <rFont val="Calibri"/>
        <family val="2"/>
      </rPr>
      <t>Cabo em aço galvanizado com alma de aço, diâmetro de 3/8´ (9,52 mm)</t>
    </r>
  </si>
  <si>
    <r>
      <rPr>
        <sz val="8.5"/>
        <rFont val="Calibri"/>
        <family val="2"/>
      </rPr>
      <t>29.20</t>
    </r>
  </si>
  <si>
    <r>
      <rPr>
        <sz val="8.5"/>
        <rFont val="Calibri"/>
        <family val="2"/>
      </rPr>
      <t>Reparos, conservacoes e complementos ‐ GRUPO 29</t>
    </r>
  </si>
  <si>
    <r>
      <rPr>
        <sz val="8.5"/>
        <rFont val="Calibri"/>
        <family val="2"/>
      </rPr>
      <t>29.20.030</t>
    </r>
  </si>
  <si>
    <r>
      <rPr>
        <sz val="8.5"/>
        <rFont val="Calibri"/>
        <family val="2"/>
      </rPr>
      <t>Alumínio liso para complementos e reparos</t>
    </r>
  </si>
  <si>
    <r>
      <rPr>
        <sz val="8.5"/>
        <rFont val="Calibri"/>
        <family val="2"/>
      </rPr>
      <t>ACESSIBILIDADE</t>
    </r>
  </si>
  <si>
    <r>
      <rPr>
        <sz val="8.5"/>
        <rFont val="Calibri"/>
        <family val="2"/>
      </rPr>
      <t>30.01</t>
    </r>
  </si>
  <si>
    <r>
      <rPr>
        <sz val="8.5"/>
        <rFont val="Calibri"/>
        <family val="2"/>
      </rPr>
      <t>Barra de apoio</t>
    </r>
  </si>
  <si>
    <r>
      <rPr>
        <sz val="8.5"/>
        <rFont val="Calibri"/>
        <family val="2"/>
      </rPr>
      <t>30.01.010</t>
    </r>
  </si>
  <si>
    <r>
      <rPr>
        <sz val="8.5"/>
        <rFont val="Calibri"/>
        <family val="2"/>
      </rPr>
      <t xml:space="preserve">Barra de apoio reta, para pessoas com mobilidade reduzida, em tubo de aço
</t>
    </r>
    <r>
      <rPr>
        <sz val="8.5"/>
        <rFont val="Calibri"/>
        <family val="2"/>
      </rPr>
      <t>inoxidável de 1 1/2´</t>
    </r>
  </si>
  <si>
    <r>
      <rPr>
        <sz val="8.5"/>
        <rFont val="Calibri"/>
        <family val="2"/>
      </rPr>
      <t>30.01.020</t>
    </r>
  </si>
  <si>
    <r>
      <rPr>
        <sz val="8.5"/>
        <rFont val="Calibri"/>
        <family val="2"/>
      </rPr>
      <t xml:space="preserve">Barra de apoio reta, para pessoas com mobilidade reduzida, em tubo de aço
</t>
    </r>
    <r>
      <rPr>
        <sz val="8.5"/>
        <rFont val="Calibri"/>
        <family val="2"/>
      </rPr>
      <t>inoxidável de 1 1/2´ x 500 mm</t>
    </r>
  </si>
  <si>
    <r>
      <rPr>
        <sz val="8.5"/>
        <rFont val="Calibri"/>
        <family val="2"/>
      </rPr>
      <t>30.01.030</t>
    </r>
  </si>
  <si>
    <r>
      <rPr>
        <sz val="8.5"/>
        <rFont val="Calibri"/>
        <family val="2"/>
      </rPr>
      <t xml:space="preserve">Barra de apoio reta, para pessoas com mobilidade reduzida, em tubo de aço
</t>
    </r>
    <r>
      <rPr>
        <sz val="8.5"/>
        <rFont val="Calibri"/>
        <family val="2"/>
      </rPr>
      <t>inoxidável de 1 1/2´ x 800 mm</t>
    </r>
  </si>
  <si>
    <r>
      <rPr>
        <sz val="8.5"/>
        <rFont val="Calibri"/>
        <family val="2"/>
      </rPr>
      <t>30.01.050</t>
    </r>
  </si>
  <si>
    <r>
      <rPr>
        <sz val="8.5"/>
        <rFont val="Calibri"/>
        <family val="2"/>
      </rPr>
      <t xml:space="preserve">Barra de apoio em ângulo de 90°, para pessoas com mobilidade reduzida, em
</t>
    </r>
    <r>
      <rPr>
        <sz val="8.5"/>
        <rFont val="Calibri"/>
        <family val="2"/>
      </rPr>
      <t>tubo de aço inoxidável de 1 1/2´ x 800 x 800 mm</t>
    </r>
  </si>
  <si>
    <r>
      <rPr>
        <sz val="8.5"/>
        <rFont val="Calibri"/>
        <family val="2"/>
      </rPr>
      <t>30.01.061</t>
    </r>
  </si>
  <si>
    <r>
      <rPr>
        <sz val="8.5"/>
        <rFont val="Calibri"/>
        <family val="2"/>
      </rPr>
      <t>Barra de apoio lateral para lavatório, para pessoas com mobilidade reduzida, em tubo de aço inoxidável de 1.1/4", comprimento 25 a 30 cm</t>
    </r>
  </si>
  <si>
    <r>
      <rPr>
        <sz val="8.5"/>
        <rFont val="Calibri"/>
        <family val="2"/>
      </rPr>
      <t>30.01.080</t>
    </r>
  </si>
  <si>
    <r>
      <rPr>
        <sz val="8.5"/>
        <rFont val="Calibri"/>
        <family val="2"/>
      </rPr>
      <t>Barra de apoio reta, para pessoas com mobilidade reduzida, em tubo de alumínio, comprimento de 800 mm, acabamento com pintura epóxi</t>
    </r>
  </si>
  <si>
    <r>
      <rPr>
        <sz val="8.5"/>
        <rFont val="Calibri"/>
        <family val="2"/>
      </rPr>
      <t>30.01.090</t>
    </r>
  </si>
  <si>
    <r>
      <rPr>
        <sz val="8.5"/>
        <rFont val="Calibri"/>
        <family val="2"/>
      </rPr>
      <t>Barra de apoio em ângulo de 90°, para pessoas com mobilidade reduzida, em tubo de alumínio de 800 x 800 mm, acabamento com pintura epóxi</t>
    </r>
  </si>
  <si>
    <r>
      <rPr>
        <sz val="8.5"/>
        <rFont val="Calibri"/>
        <family val="2"/>
      </rPr>
      <t>30.01.110</t>
    </r>
  </si>
  <si>
    <r>
      <rPr>
        <sz val="8.5"/>
        <rFont val="Calibri"/>
        <family val="2"/>
      </rPr>
      <t xml:space="preserve">Barra de proteção para sifão, para pessoas com mobilidade reduzida, em tubo
</t>
    </r>
    <r>
      <rPr>
        <sz val="8.5"/>
        <rFont val="Calibri"/>
        <family val="2"/>
      </rPr>
      <t>de alumínio, acabamento com pintura epóxi</t>
    </r>
  </si>
  <si>
    <r>
      <rPr>
        <sz val="8.5"/>
        <rFont val="Calibri"/>
        <family val="2"/>
      </rPr>
      <t>30.01.120</t>
    </r>
  </si>
  <si>
    <r>
      <rPr>
        <sz val="8.5"/>
        <rFont val="Calibri"/>
        <family val="2"/>
      </rPr>
      <t xml:space="preserve">Barra de apoio reta, para pessoas com mobilidade reduzida, em tubo de aço
</t>
    </r>
    <r>
      <rPr>
        <sz val="8.5"/>
        <rFont val="Calibri"/>
        <family val="2"/>
      </rPr>
      <t>inoxidável de 1 1/4´ x 400 mm</t>
    </r>
  </si>
  <si>
    <r>
      <rPr>
        <sz val="8.5"/>
        <rFont val="Calibri"/>
        <family val="2"/>
      </rPr>
      <t>30.01.130</t>
    </r>
  </si>
  <si>
    <r>
      <rPr>
        <sz val="8.5"/>
        <rFont val="Calibri"/>
        <family val="2"/>
      </rPr>
      <t xml:space="preserve">Barra de proteção para lavatório, para pessoas com mobilidade reduzida, em
</t>
    </r>
    <r>
      <rPr>
        <sz val="8.5"/>
        <rFont val="Calibri"/>
        <family val="2"/>
      </rPr>
      <t>tubo de alumínio acabamento com pintura epóxi</t>
    </r>
  </si>
  <si>
    <r>
      <rPr>
        <sz val="8.5"/>
        <rFont val="Calibri"/>
        <family val="2"/>
      </rPr>
      <t>30.03</t>
    </r>
  </si>
  <si>
    <r>
      <rPr>
        <sz val="8.5"/>
        <rFont val="Calibri"/>
        <family val="2"/>
      </rPr>
      <t>Aparelhos eletricos, hidraulicos e a gas</t>
    </r>
  </si>
  <si>
    <r>
      <rPr>
        <sz val="8.5"/>
        <rFont val="Calibri"/>
        <family val="2"/>
      </rPr>
      <t>30.03.032</t>
    </r>
  </si>
  <si>
    <r>
      <rPr>
        <sz val="8.5"/>
        <rFont val="Calibri"/>
        <family val="2"/>
      </rPr>
      <t xml:space="preserve">Purificador de pressão elétrico em chapa eletrozincado pré‐pintada e tampo
</t>
    </r>
    <r>
      <rPr>
        <sz val="8.5"/>
        <rFont val="Calibri"/>
        <family val="2"/>
      </rPr>
      <t>em aço inoxidável, capacidade de refrigeração de 2,75 l/h</t>
    </r>
  </si>
  <si>
    <r>
      <rPr>
        <sz val="8.5"/>
        <rFont val="Calibri"/>
        <family val="2"/>
      </rPr>
      <t>30.03.042</t>
    </r>
  </si>
  <si>
    <r>
      <rPr>
        <sz val="8.5"/>
        <rFont val="Calibri"/>
        <family val="2"/>
      </rPr>
      <t xml:space="preserve">Purificador de pressão elétrico em chapa eletrozincado pré‐pintada e tampo
</t>
    </r>
    <r>
      <rPr>
        <sz val="8.5"/>
        <rFont val="Calibri"/>
        <family val="2"/>
      </rPr>
      <t>em aço inoxidável, capacidade de refrigeração de 7,2 l/h</t>
    </r>
  </si>
  <si>
    <r>
      <rPr>
        <sz val="8.5"/>
        <rFont val="Calibri"/>
        <family val="2"/>
      </rPr>
      <t>30.04</t>
    </r>
  </si>
  <si>
    <r>
      <rPr>
        <sz val="8.5"/>
        <rFont val="Calibri"/>
        <family val="2"/>
      </rPr>
      <t>Revestimento</t>
    </r>
  </si>
  <si>
    <r>
      <rPr>
        <sz val="8.5"/>
        <rFont val="Calibri"/>
        <family val="2"/>
      </rPr>
      <t>30.04.010</t>
    </r>
  </si>
  <si>
    <r>
      <rPr>
        <sz val="8.5"/>
        <rFont val="Calibri"/>
        <family val="2"/>
      </rPr>
      <t xml:space="preserve">Revestimento em borracha sintética colorida de 5 mm, para sinalização tátil
</t>
    </r>
    <r>
      <rPr>
        <sz val="8.5"/>
        <rFont val="Calibri"/>
        <family val="2"/>
      </rPr>
      <t>de alerta / direcional ‐ assentamento argamassado</t>
    </r>
  </si>
  <si>
    <r>
      <rPr>
        <sz val="8.5"/>
        <rFont val="Calibri"/>
        <family val="2"/>
      </rPr>
      <t>30.04.020</t>
    </r>
  </si>
  <si>
    <r>
      <rPr>
        <sz val="8.5"/>
        <rFont val="Calibri"/>
        <family val="2"/>
      </rPr>
      <t xml:space="preserve">Revestimento em borracha sintética colorida de 5 mm, para sinalização tátil
</t>
    </r>
    <r>
      <rPr>
        <sz val="8.5"/>
        <rFont val="Calibri"/>
        <family val="2"/>
      </rPr>
      <t>de alerta / direcional ‐ colado</t>
    </r>
  </si>
  <si>
    <r>
      <rPr>
        <sz val="8.5"/>
        <rFont val="Calibri"/>
        <family val="2"/>
      </rPr>
      <t>30.04.030</t>
    </r>
  </si>
  <si>
    <r>
      <rPr>
        <sz val="8.5"/>
        <rFont val="Calibri"/>
        <family val="2"/>
      </rPr>
      <t xml:space="preserve">Piso em ladrilho hidráulico podotátil várias cores (25x25cm), assentado com
</t>
    </r>
    <r>
      <rPr>
        <sz val="8.5"/>
        <rFont val="Calibri"/>
        <family val="2"/>
      </rPr>
      <t>argamassa mista</t>
    </r>
  </si>
  <si>
    <r>
      <rPr>
        <sz val="8.5"/>
        <rFont val="Calibri"/>
        <family val="2"/>
      </rPr>
      <t>30.04.032</t>
    </r>
  </si>
  <si>
    <r>
      <rPr>
        <sz val="8.5"/>
        <rFont val="Calibri"/>
        <family val="2"/>
      </rPr>
      <t xml:space="preserve">Piso em ladrilho hidráulico podotátil várias cores (30x30cm), assentado com
</t>
    </r>
    <r>
      <rPr>
        <sz val="8.5"/>
        <rFont val="Calibri"/>
        <family val="2"/>
      </rPr>
      <t>argamassa mista</t>
    </r>
  </si>
  <si>
    <r>
      <rPr>
        <sz val="8.5"/>
        <rFont val="Calibri"/>
        <family val="2"/>
      </rPr>
      <t>30.04.040</t>
    </r>
  </si>
  <si>
    <r>
      <rPr>
        <sz val="8.5"/>
        <rFont val="Calibri"/>
        <family val="2"/>
      </rPr>
      <t xml:space="preserve">Faixa em policarbonato para sinalização visual fotoluminescente, para
</t>
    </r>
    <r>
      <rPr>
        <sz val="8.5"/>
        <rFont val="Calibri"/>
        <family val="2"/>
      </rPr>
      <t>degraus, comprimento de 20 cm</t>
    </r>
  </si>
  <si>
    <r>
      <rPr>
        <sz val="8.5"/>
        <rFont val="Calibri"/>
        <family val="2"/>
      </rPr>
      <t>30.04.060</t>
    </r>
  </si>
  <si>
    <r>
      <rPr>
        <sz val="8.5"/>
        <rFont val="Calibri"/>
        <family val="2"/>
      </rPr>
      <t xml:space="preserve">Revestimento em chapa de aço inoxidável para proteção de portas, altura de
</t>
    </r>
    <r>
      <rPr>
        <sz val="8.5"/>
        <rFont val="Calibri"/>
        <family val="2"/>
      </rPr>
      <t>40 cm</t>
    </r>
  </si>
  <si>
    <r>
      <rPr>
        <sz val="8.5"/>
        <rFont val="Calibri"/>
        <family val="2"/>
      </rPr>
      <t>30.04.070</t>
    </r>
  </si>
  <si>
    <r>
      <rPr>
        <sz val="8.5"/>
        <rFont val="Calibri"/>
        <family val="2"/>
      </rPr>
      <t xml:space="preserve">Rejuntamento de piso em ladrilho hidráulico (25x25cm) com argamassa
</t>
    </r>
    <r>
      <rPr>
        <sz val="8.5"/>
        <rFont val="Calibri"/>
        <family val="2"/>
      </rPr>
      <t>industrializada para rejunte, juntas de 2 mm</t>
    </r>
  </si>
  <si>
    <r>
      <rPr>
        <sz val="8.5"/>
        <rFont val="Calibri"/>
        <family val="2"/>
      </rPr>
      <t>30.04.090</t>
    </r>
  </si>
  <si>
    <r>
      <rPr>
        <sz val="8.5"/>
        <rFont val="Calibri"/>
        <family val="2"/>
      </rPr>
      <t xml:space="preserve">Sinalização visual de degraus com pintura esmalte epóxi, comprimento de 20
</t>
    </r>
    <r>
      <rPr>
        <sz val="8.5"/>
        <rFont val="Calibri"/>
        <family val="2"/>
      </rPr>
      <t>cm</t>
    </r>
  </si>
  <si>
    <r>
      <rPr>
        <sz val="8.5"/>
        <rFont val="Calibri"/>
        <family val="2"/>
      </rPr>
      <t>30.04.100</t>
    </r>
  </si>
  <si>
    <r>
      <rPr>
        <sz val="8.5"/>
        <rFont val="Calibri"/>
        <family val="2"/>
      </rPr>
      <t xml:space="preserve">Piso tátil de concreto, alerta / direcional, intertravado, espessura de 6 cm,
</t>
    </r>
    <r>
      <rPr>
        <sz val="8.5"/>
        <rFont val="Calibri"/>
        <family val="2"/>
      </rPr>
      <t>com rejunte em areia</t>
    </r>
  </si>
  <si>
    <r>
      <rPr>
        <sz val="8.5"/>
        <rFont val="Calibri"/>
        <family val="2"/>
      </rPr>
      <t>30.06</t>
    </r>
  </si>
  <si>
    <r>
      <rPr>
        <sz val="8.5"/>
        <rFont val="Calibri"/>
        <family val="2"/>
      </rPr>
      <t>Comunicacao visual e sonora</t>
    </r>
  </si>
  <si>
    <r>
      <rPr>
        <sz val="8.5"/>
        <rFont val="Calibri"/>
        <family val="2"/>
      </rPr>
      <t>30.06.010</t>
    </r>
  </si>
  <si>
    <r>
      <rPr>
        <sz val="8.5"/>
        <rFont val="Calibri"/>
        <family val="2"/>
      </rPr>
      <t>Placa para sinalização tátil (início ou final) em braile para corrimão</t>
    </r>
  </si>
  <si>
    <r>
      <rPr>
        <sz val="8.5"/>
        <rFont val="Calibri"/>
        <family val="2"/>
      </rPr>
      <t>30.06.020</t>
    </r>
  </si>
  <si>
    <r>
      <rPr>
        <sz val="8.5"/>
        <rFont val="Calibri"/>
        <family val="2"/>
      </rPr>
      <t>Placa para sinalização tátil (pavimento) em braile para corrimão</t>
    </r>
  </si>
  <si>
    <r>
      <rPr>
        <sz val="8.5"/>
        <rFont val="Calibri"/>
        <family val="2"/>
      </rPr>
      <t>30.06.030</t>
    </r>
  </si>
  <si>
    <r>
      <rPr>
        <sz val="8.5"/>
        <rFont val="Calibri"/>
        <family val="2"/>
      </rPr>
      <t>Anel de borracha para sinalização tátil para corrimão, diâmetro de 4,5 cm</t>
    </r>
  </si>
  <si>
    <r>
      <rPr>
        <sz val="8.5"/>
        <rFont val="Calibri"/>
        <family val="2"/>
      </rPr>
      <t>30.06.050</t>
    </r>
  </si>
  <si>
    <r>
      <rPr>
        <sz val="8.5"/>
        <rFont val="Calibri"/>
        <family val="2"/>
      </rPr>
      <t xml:space="preserve">Tinta acrílica para sinalização visual de piso, com acabamento
</t>
    </r>
    <r>
      <rPr>
        <sz val="8.5"/>
        <rFont val="Calibri"/>
        <family val="2"/>
      </rPr>
      <t>microtexturizado e antiderrapante</t>
    </r>
  </si>
  <si>
    <r>
      <rPr>
        <sz val="8.5"/>
        <rFont val="Calibri"/>
        <family val="2"/>
      </rPr>
      <t>30.06.061</t>
    </r>
  </si>
  <si>
    <r>
      <rPr>
        <sz val="8.5"/>
        <rFont val="Calibri"/>
        <family val="2"/>
      </rPr>
      <t xml:space="preserve">Sistema de alarme PNE com indicador audiovisual, para pessoas com
</t>
    </r>
    <r>
      <rPr>
        <sz val="8.5"/>
        <rFont val="Calibri"/>
        <family val="2"/>
      </rPr>
      <t>mobilidade reduzida ou cadeirante</t>
    </r>
  </si>
  <si>
    <r>
      <rPr>
        <sz val="8.5"/>
        <rFont val="Calibri"/>
        <family val="2"/>
      </rPr>
      <t>30.06.064</t>
    </r>
  </si>
  <si>
    <r>
      <rPr>
        <sz val="8.5"/>
        <rFont val="Calibri"/>
        <family val="2"/>
      </rPr>
      <t xml:space="preserve">Sistema de alarme PNE com indicador audiovisual, sistema sem fio (Wireless),
</t>
    </r>
    <r>
      <rPr>
        <sz val="8.5"/>
        <rFont val="Calibri"/>
        <family val="2"/>
      </rPr>
      <t>para pessoas com mobilidade reduzida ou cadeirante</t>
    </r>
  </si>
  <si>
    <r>
      <rPr>
        <sz val="8.5"/>
        <rFont val="Calibri"/>
        <family val="2"/>
      </rPr>
      <t>30.06.080</t>
    </r>
  </si>
  <si>
    <r>
      <rPr>
        <sz val="8.5"/>
        <rFont val="Calibri"/>
        <family val="2"/>
      </rPr>
      <t xml:space="preserve">Placa de identificação em alumínio para WC, com desenho universal de
</t>
    </r>
    <r>
      <rPr>
        <sz val="8.5"/>
        <rFont val="Calibri"/>
        <family val="2"/>
      </rPr>
      <t>acessibilidade</t>
    </r>
  </si>
  <si>
    <r>
      <rPr>
        <sz val="8.5"/>
        <rFont val="Calibri"/>
        <family val="2"/>
      </rPr>
      <t>30.06.090</t>
    </r>
  </si>
  <si>
    <r>
      <rPr>
        <sz val="8.5"/>
        <rFont val="Calibri"/>
        <family val="2"/>
      </rPr>
      <t xml:space="preserve">Placa de identificação para estacionamento, com desenho universal de
</t>
    </r>
    <r>
      <rPr>
        <sz val="8.5"/>
        <rFont val="Calibri"/>
        <family val="2"/>
      </rPr>
      <t>acessibilidade, tipo pedestal</t>
    </r>
  </si>
  <si>
    <r>
      <rPr>
        <sz val="8.5"/>
        <rFont val="Calibri"/>
        <family val="2"/>
      </rPr>
      <t>30.06.100</t>
    </r>
  </si>
  <si>
    <r>
      <rPr>
        <sz val="8.5"/>
        <rFont val="Calibri"/>
        <family val="2"/>
      </rPr>
      <t>Sinalização com pictograma para vaga de estacionamento</t>
    </r>
  </si>
  <si>
    <r>
      <rPr>
        <sz val="8.5"/>
        <rFont val="Calibri"/>
        <family val="2"/>
      </rPr>
      <t>30.06.110</t>
    </r>
  </si>
  <si>
    <r>
      <rPr>
        <sz val="8.5"/>
        <rFont val="Calibri"/>
        <family val="2"/>
      </rPr>
      <t xml:space="preserve">Sinalização com pictograma para vaga de estacionamento, com faixas
</t>
    </r>
    <r>
      <rPr>
        <sz val="8.5"/>
        <rFont val="Calibri"/>
        <family val="2"/>
      </rPr>
      <t>demarcatórias</t>
    </r>
  </si>
  <si>
    <r>
      <rPr>
        <sz val="8.5"/>
        <rFont val="Calibri"/>
        <family val="2"/>
      </rPr>
      <t>30.06.124</t>
    </r>
  </si>
  <si>
    <r>
      <rPr>
        <sz val="8.5"/>
        <rFont val="Calibri"/>
        <family val="2"/>
      </rPr>
      <t xml:space="preserve">Sinalização com pictograma autoadesivo em policarbonato para piso 80 cm x
</t>
    </r>
    <r>
      <rPr>
        <sz val="8.5"/>
        <rFont val="Calibri"/>
        <family val="2"/>
      </rPr>
      <t>120 cm ‐ área de resgate</t>
    </r>
  </si>
  <si>
    <r>
      <rPr>
        <sz val="8.5"/>
        <rFont val="Calibri"/>
        <family val="2"/>
      </rPr>
      <t>30.06.132</t>
    </r>
  </si>
  <si>
    <r>
      <rPr>
        <sz val="8.5"/>
        <rFont val="Calibri"/>
        <family val="2"/>
      </rPr>
      <t xml:space="preserve">Placa de sinalização tátil em poliestireno com alto relevo em braile, para
</t>
    </r>
    <r>
      <rPr>
        <sz val="8.5"/>
        <rFont val="Calibri"/>
        <family val="2"/>
      </rPr>
      <t>identificação de pavimentos</t>
    </r>
  </si>
  <si>
    <r>
      <rPr>
        <sz val="8.5"/>
        <rFont val="Calibri"/>
        <family val="2"/>
      </rPr>
      <t>30.08</t>
    </r>
  </si>
  <si>
    <r>
      <rPr>
        <sz val="8.5"/>
        <rFont val="Calibri"/>
        <family val="2"/>
      </rPr>
      <t>Aparelhos sanitarios</t>
    </r>
  </si>
  <si>
    <r>
      <rPr>
        <sz val="8.5"/>
        <rFont val="Calibri"/>
        <family val="2"/>
      </rPr>
      <t>30.08.030</t>
    </r>
  </si>
  <si>
    <r>
      <rPr>
        <sz val="8.5"/>
        <rFont val="Calibri"/>
        <family val="2"/>
      </rPr>
      <t xml:space="preserve">Assento articulado para banho, em alumínio com pintura epóxi de 700 x 450
</t>
    </r>
    <r>
      <rPr>
        <sz val="8.5"/>
        <rFont val="Calibri"/>
        <family val="2"/>
      </rPr>
      <t>mm</t>
    </r>
  </si>
  <si>
    <r>
      <rPr>
        <sz val="8.5"/>
        <rFont val="Calibri"/>
        <family val="2"/>
      </rPr>
      <t>30.08.040</t>
    </r>
  </si>
  <si>
    <r>
      <rPr>
        <sz val="8.5"/>
        <rFont val="Calibri"/>
        <family val="2"/>
      </rPr>
      <t xml:space="preserve">Lavatório de louça para canto sem coluna para pessoas com mobilidade
</t>
    </r>
    <r>
      <rPr>
        <sz val="8.5"/>
        <rFont val="Calibri"/>
        <family val="2"/>
      </rPr>
      <t>reduzida</t>
    </r>
  </si>
  <si>
    <r>
      <rPr>
        <sz val="8.5"/>
        <rFont val="Calibri"/>
        <family val="2"/>
      </rPr>
      <t>30.08.050</t>
    </r>
  </si>
  <si>
    <r>
      <rPr>
        <sz val="8.5"/>
        <rFont val="Calibri"/>
        <family val="2"/>
      </rPr>
      <t xml:space="preserve">Trocador acessível em MDF com revestimento em laminado melamínico de
</t>
    </r>
    <r>
      <rPr>
        <sz val="8.5"/>
        <rFont val="Calibri"/>
        <family val="2"/>
      </rPr>
      <t>180x80 cm</t>
    </r>
  </si>
  <si>
    <r>
      <rPr>
        <sz val="8.5"/>
        <rFont val="Calibri"/>
        <family val="2"/>
      </rPr>
      <t>30.08.060</t>
    </r>
  </si>
  <si>
    <r>
      <rPr>
        <sz val="8.5"/>
        <rFont val="Calibri"/>
        <family val="2"/>
      </rPr>
      <t xml:space="preserve">Bacia sifonada de louça para pessoas com mobilidade reduzida ‐ capacidade
</t>
    </r>
    <r>
      <rPr>
        <sz val="8.5"/>
        <rFont val="Calibri"/>
        <family val="2"/>
      </rPr>
      <t>de 6 litros</t>
    </r>
  </si>
  <si>
    <r>
      <rPr>
        <sz val="8.5"/>
        <rFont val="Calibri"/>
        <family val="2"/>
      </rPr>
      <t>30.14</t>
    </r>
  </si>
  <si>
    <r>
      <rPr>
        <sz val="8.5"/>
        <rFont val="Calibri"/>
        <family val="2"/>
      </rPr>
      <t>Elevador e plataforma</t>
    </r>
  </si>
  <si>
    <r>
      <rPr>
        <sz val="8.5"/>
        <rFont val="Calibri"/>
        <family val="2"/>
      </rPr>
      <t>30.14.010</t>
    </r>
  </si>
  <si>
    <r>
      <rPr>
        <sz val="8.5"/>
        <rFont val="Calibri"/>
        <family val="2"/>
      </rPr>
      <t xml:space="preserve">Elevador de uso restrito a pessoas com mobilidade reduzida com 02 paradas,
</t>
    </r>
    <r>
      <rPr>
        <sz val="8.5"/>
        <rFont val="Calibri"/>
        <family val="2"/>
      </rPr>
      <t>capacidade de 225 kg ‐ uso interno em alvenaria</t>
    </r>
  </si>
  <si>
    <r>
      <rPr>
        <sz val="8.5"/>
        <rFont val="Calibri"/>
        <family val="2"/>
      </rPr>
      <t>30.14.020</t>
    </r>
  </si>
  <si>
    <r>
      <rPr>
        <sz val="8.5"/>
        <rFont val="Calibri"/>
        <family val="2"/>
      </rPr>
      <t xml:space="preserve">Elevador de uso restrito a pessoas com mobilidade reduzida com 03 paradas,
</t>
    </r>
    <r>
      <rPr>
        <sz val="8.5"/>
        <rFont val="Calibri"/>
        <family val="2"/>
      </rPr>
      <t>capacidade de 225 kg ‐ uso interno em alvenaria</t>
    </r>
  </si>
  <si>
    <r>
      <rPr>
        <sz val="8.5"/>
        <rFont val="Calibri"/>
        <family val="2"/>
      </rPr>
      <t>30.14.030</t>
    </r>
  </si>
  <si>
    <r>
      <rPr>
        <sz val="8.5"/>
        <rFont val="Calibri"/>
        <family val="2"/>
      </rPr>
      <t xml:space="preserve">Plataforma para elevação até 2,00 m, nas dimensões de 900 x 1400 mm,
</t>
    </r>
    <r>
      <rPr>
        <sz val="8.5"/>
        <rFont val="Calibri"/>
        <family val="2"/>
      </rPr>
      <t>capacidade de 250 kg‐ percurso até 1,00 m de altura</t>
    </r>
  </si>
  <si>
    <r>
      <rPr>
        <sz val="8.5"/>
        <rFont val="Calibri"/>
        <family val="2"/>
      </rPr>
      <t>30.14.040</t>
    </r>
  </si>
  <si>
    <r>
      <rPr>
        <sz val="8.5"/>
        <rFont val="Calibri"/>
        <family val="2"/>
      </rPr>
      <t xml:space="preserve">Plataforma para elevação até 2,00 m, nas dimensões de 900 x 1400 mm,
</t>
    </r>
    <r>
      <rPr>
        <sz val="8.5"/>
        <rFont val="Calibri"/>
        <family val="2"/>
      </rPr>
      <t>capacidade de 250 kg ‐ percurso superior a 1,00 m de altura</t>
    </r>
  </si>
  <si>
    <r>
      <rPr>
        <sz val="8.5"/>
        <rFont val="Calibri"/>
        <family val="2"/>
      </rPr>
      <t>IMPERMEABILIZACAO, PROTECAO E JUNTA</t>
    </r>
  </si>
  <si>
    <r>
      <rPr>
        <sz val="8.5"/>
        <rFont val="Calibri"/>
        <family val="2"/>
      </rPr>
      <t>32.06</t>
    </r>
  </si>
  <si>
    <r>
      <rPr>
        <sz val="8.5"/>
        <rFont val="Calibri"/>
        <family val="2"/>
      </rPr>
      <t>Isolamentos termicos / acusticos</t>
    </r>
  </si>
  <si>
    <r>
      <rPr>
        <sz val="8.5"/>
        <rFont val="Calibri"/>
        <family val="2"/>
      </rPr>
      <t>32.06.010</t>
    </r>
  </si>
  <si>
    <r>
      <rPr>
        <sz val="8.5"/>
        <rFont val="Calibri"/>
        <family val="2"/>
      </rPr>
      <t>Lã de vidro e/ou lã de rocha com espessura de 1´</t>
    </r>
  </si>
  <si>
    <r>
      <rPr>
        <sz val="8.5"/>
        <rFont val="Calibri"/>
        <family val="2"/>
      </rPr>
      <t>32.06.030</t>
    </r>
  </si>
  <si>
    <r>
      <rPr>
        <sz val="8.5"/>
        <rFont val="Calibri"/>
        <family val="2"/>
      </rPr>
      <t>Lã de vidro e/ou lã de rocha com espessura de 2´</t>
    </r>
  </si>
  <si>
    <r>
      <rPr>
        <sz val="8.5"/>
        <rFont val="Calibri"/>
        <family val="2"/>
      </rPr>
      <t>32.06.120</t>
    </r>
  </si>
  <si>
    <r>
      <rPr>
        <sz val="8.5"/>
        <rFont val="Calibri"/>
        <family val="2"/>
      </rPr>
      <t>Argila expandida</t>
    </r>
  </si>
  <si>
    <r>
      <rPr>
        <sz val="8.5"/>
        <rFont val="Calibri"/>
        <family val="2"/>
      </rPr>
      <t>32.06.130</t>
    </r>
  </si>
  <si>
    <r>
      <rPr>
        <sz val="8.5"/>
        <rFont val="Calibri"/>
        <family val="2"/>
      </rPr>
      <t xml:space="preserve">Espuma flexível de poliuretano poliéter/poliéster para absorção acústica,
</t>
    </r>
    <r>
      <rPr>
        <sz val="8.5"/>
        <rFont val="Calibri"/>
        <family val="2"/>
      </rPr>
      <t>espessura de 50 mm</t>
    </r>
  </si>
  <si>
    <r>
      <rPr>
        <sz val="8.5"/>
        <rFont val="Calibri"/>
        <family val="2"/>
      </rPr>
      <t>32.06.151</t>
    </r>
  </si>
  <si>
    <r>
      <rPr>
        <sz val="8.5"/>
        <rFont val="Calibri"/>
        <family val="2"/>
      </rPr>
      <t xml:space="preserve">Lâmina refletiva revestida com dupla face em alumínio, dupla malha de
</t>
    </r>
    <r>
      <rPr>
        <sz val="8.5"/>
        <rFont val="Calibri"/>
        <family val="2"/>
      </rPr>
      <t>reforço e laminação entre camadas, para isolação térmica</t>
    </r>
  </si>
  <si>
    <r>
      <rPr>
        <sz val="8.5"/>
        <rFont val="Calibri"/>
        <family val="2"/>
      </rPr>
      <t>32.06.231</t>
    </r>
  </si>
  <si>
    <r>
      <rPr>
        <sz val="8.5"/>
        <rFont val="Calibri"/>
        <family val="2"/>
      </rPr>
      <t>Película de controle solar refletiva na cor prata, para aplicação em vidros</t>
    </r>
  </si>
  <si>
    <r>
      <rPr>
        <sz val="8.5"/>
        <rFont val="Calibri"/>
        <family val="2"/>
      </rPr>
      <t>32.06.380</t>
    </r>
  </si>
  <si>
    <r>
      <rPr>
        <sz val="8.5"/>
        <rFont val="Calibri"/>
        <family val="2"/>
      </rPr>
      <t xml:space="preserve">Isolamento acústico em placas de espuma semirrígida, com uma camada de
</t>
    </r>
    <r>
      <rPr>
        <sz val="8.5"/>
        <rFont val="Calibri"/>
        <family val="2"/>
      </rPr>
      <t>manta HD, espessura de 50 mm</t>
    </r>
  </si>
  <si>
    <r>
      <rPr>
        <sz val="8.5"/>
        <rFont val="Calibri"/>
        <family val="2"/>
      </rPr>
      <t>32.06.396</t>
    </r>
  </si>
  <si>
    <r>
      <rPr>
        <sz val="8.5"/>
        <rFont val="Calibri"/>
        <family val="2"/>
      </rPr>
      <t>Manta termoacústica em fibra cerâmica aluminizada, espessura de 38 mm</t>
    </r>
  </si>
  <si>
    <r>
      <rPr>
        <sz val="8.5"/>
        <rFont val="Calibri"/>
        <family val="2"/>
      </rPr>
      <t>32.06.400</t>
    </r>
  </si>
  <si>
    <r>
      <rPr>
        <sz val="8.5"/>
        <rFont val="Calibri"/>
        <family val="2"/>
      </rPr>
      <t>Isolamento acústico em placas de espuma semirrígida incombustível, com superfície em cunhas anecóicas, espessura de 50 mm</t>
    </r>
  </si>
  <si>
    <r>
      <rPr>
        <sz val="8.5"/>
        <rFont val="Calibri"/>
        <family val="2"/>
      </rPr>
      <t>32.07</t>
    </r>
  </si>
  <si>
    <r>
      <rPr>
        <sz val="8.5"/>
        <rFont val="Calibri"/>
        <family val="2"/>
      </rPr>
      <t>Junta de dilatacao</t>
    </r>
  </si>
  <si>
    <r>
      <rPr>
        <sz val="8.5"/>
        <rFont val="Calibri"/>
        <family val="2"/>
      </rPr>
      <t>32.07.040</t>
    </r>
  </si>
  <si>
    <r>
      <rPr>
        <sz val="8.5"/>
        <rFont val="Calibri"/>
        <family val="2"/>
      </rPr>
      <t>Junta plástica de 3/4´ x 1/8´</t>
    </r>
  </si>
  <si>
    <r>
      <rPr>
        <sz val="8.5"/>
        <rFont val="Calibri"/>
        <family val="2"/>
      </rPr>
      <t>32.07.060</t>
    </r>
  </si>
  <si>
    <r>
      <rPr>
        <sz val="8.5"/>
        <rFont val="Calibri"/>
        <family val="2"/>
      </rPr>
      <t>Junta de latão bitola de 1/8´</t>
    </r>
  </si>
  <si>
    <r>
      <rPr>
        <sz val="8.5"/>
        <rFont val="Calibri"/>
        <family val="2"/>
      </rPr>
      <t>32.07.090</t>
    </r>
  </si>
  <si>
    <r>
      <rPr>
        <sz val="8.5"/>
        <rFont val="Calibri"/>
        <family val="2"/>
      </rPr>
      <t xml:space="preserve">Junta de dilatação ou vedação com mastique de silicone, 1,0 x 0,5 cm ‐
</t>
    </r>
    <r>
      <rPr>
        <sz val="8.5"/>
        <rFont val="Calibri"/>
        <family val="2"/>
      </rPr>
      <t>inclusive guia de apoio em polietileno</t>
    </r>
  </si>
  <si>
    <r>
      <rPr>
        <sz val="8.5"/>
        <rFont val="Calibri"/>
        <family val="2"/>
      </rPr>
      <t>32.07.110</t>
    </r>
  </si>
  <si>
    <r>
      <rPr>
        <sz val="8.5"/>
        <rFont val="Calibri"/>
        <family val="2"/>
      </rPr>
      <t>Junta a base de asfalto oxidado a quente</t>
    </r>
  </si>
  <si>
    <r>
      <rPr>
        <sz val="8.5"/>
        <rFont val="Calibri"/>
        <family val="2"/>
      </rPr>
      <t>CM3</t>
    </r>
  </si>
  <si>
    <r>
      <rPr>
        <sz val="8.5"/>
        <rFont val="Calibri"/>
        <family val="2"/>
      </rPr>
      <t>32.07.120</t>
    </r>
  </si>
  <si>
    <r>
      <rPr>
        <sz val="8.5"/>
        <rFont val="Calibri"/>
        <family val="2"/>
      </rPr>
      <t>Mangueira plástica flexível para junta de dilatação</t>
    </r>
  </si>
  <si>
    <r>
      <rPr>
        <sz val="8.5"/>
        <rFont val="Calibri"/>
        <family val="2"/>
      </rPr>
      <t>32.07.160</t>
    </r>
  </si>
  <si>
    <r>
      <rPr>
        <sz val="8.5"/>
        <rFont val="Calibri"/>
        <family val="2"/>
      </rPr>
      <t>Junta de dilatação elástica a base de poliuretano</t>
    </r>
  </si>
  <si>
    <r>
      <rPr>
        <sz val="8.5"/>
        <rFont val="Calibri"/>
        <family val="2"/>
      </rPr>
      <t>32.07.230</t>
    </r>
  </si>
  <si>
    <r>
      <rPr>
        <sz val="8.5"/>
        <rFont val="Calibri"/>
        <family val="2"/>
      </rPr>
      <t xml:space="preserve">Perfil de acabamento com borracha termoplástica vulcanizada contínua
</t>
    </r>
    <r>
      <rPr>
        <sz val="8.5"/>
        <rFont val="Calibri"/>
        <family val="2"/>
      </rPr>
      <t>flexível, para junta de dilatação de embutir ‐ piso‐piso</t>
    </r>
  </si>
  <si>
    <r>
      <rPr>
        <sz val="8.5"/>
        <rFont val="Calibri"/>
        <family val="2"/>
      </rPr>
      <t>32.07.240</t>
    </r>
  </si>
  <si>
    <r>
      <rPr>
        <sz val="8.5"/>
        <rFont val="Calibri"/>
        <family val="2"/>
      </rPr>
      <t xml:space="preserve">Perfil de acabamento com borracha termoplástica vulcanizada contínua
</t>
    </r>
    <r>
      <rPr>
        <sz val="8.5"/>
        <rFont val="Calibri"/>
        <family val="2"/>
      </rPr>
      <t>flexível, para junta de dilatação de embutir ‐ piso‐parede</t>
    </r>
  </si>
  <si>
    <r>
      <rPr>
        <sz val="8.5"/>
        <rFont val="Calibri"/>
        <family val="2"/>
      </rPr>
      <t>32.07.250</t>
    </r>
  </si>
  <si>
    <r>
      <rPr>
        <sz val="8.5"/>
        <rFont val="Calibri"/>
        <family val="2"/>
      </rPr>
      <t>Perfil de acabamento com borracha termoplástica vulcanizada contínua flexível, para junta de dilatação de embutir ‐ parede‐parede ou forro‐forro</t>
    </r>
  </si>
  <si>
    <r>
      <rPr>
        <sz val="8.5"/>
        <rFont val="Calibri"/>
        <family val="2"/>
      </rPr>
      <t>32.07.260</t>
    </r>
  </si>
  <si>
    <r>
      <rPr>
        <sz val="8.5"/>
        <rFont val="Calibri"/>
        <family val="2"/>
      </rPr>
      <t xml:space="preserve">Perfil de acabamento com borracha termoplástica vulcanizada contínua flexível, para junta de dilatação de embutir ‐ parede‐parede ou forro‐forro ‐
</t>
    </r>
    <r>
      <rPr>
        <sz val="8.5"/>
        <rFont val="Calibri"/>
        <family val="2"/>
      </rPr>
      <t>canto</t>
    </r>
  </si>
  <si>
    <r>
      <rPr>
        <sz val="8.5"/>
        <rFont val="Calibri"/>
        <family val="2"/>
      </rPr>
      <t>32.08</t>
    </r>
  </si>
  <si>
    <r>
      <rPr>
        <sz val="8.5"/>
        <rFont val="Calibri"/>
        <family val="2"/>
      </rPr>
      <t>Junta de dilatacao estrutural</t>
    </r>
  </si>
  <si>
    <r>
      <rPr>
        <sz val="8.5"/>
        <rFont val="Calibri"/>
        <family val="2"/>
      </rPr>
      <t>32.08.010</t>
    </r>
  </si>
  <si>
    <r>
      <rPr>
        <sz val="8.5"/>
        <rFont val="Calibri"/>
        <family val="2"/>
      </rPr>
      <t xml:space="preserve">Junta estrutural com poliestireno expandido de alta densidade P‐III, espessura
</t>
    </r>
    <r>
      <rPr>
        <sz val="8.5"/>
        <rFont val="Calibri"/>
        <family val="2"/>
      </rPr>
      <t>de 10 mm</t>
    </r>
  </si>
  <si>
    <r>
      <rPr>
        <sz val="8.5"/>
        <rFont val="Calibri"/>
        <family val="2"/>
      </rPr>
      <t>32.08.030</t>
    </r>
  </si>
  <si>
    <r>
      <rPr>
        <sz val="8.5"/>
        <rFont val="Calibri"/>
        <family val="2"/>
      </rPr>
      <t xml:space="preserve">Junta estrutural com poliestireno expandido de alta densidade P‐III, espessura
</t>
    </r>
    <r>
      <rPr>
        <sz val="8.5"/>
        <rFont val="Calibri"/>
        <family val="2"/>
      </rPr>
      <t>de 20 mm</t>
    </r>
  </si>
  <si>
    <r>
      <rPr>
        <sz val="8.5"/>
        <rFont val="Calibri"/>
        <family val="2"/>
      </rPr>
      <t>32.08.050</t>
    </r>
  </si>
  <si>
    <r>
      <rPr>
        <sz val="8.5"/>
        <rFont val="Calibri"/>
        <family val="2"/>
      </rPr>
      <t>Junta estrutural com perfilado termoplástico em PVC, perfil O‐12</t>
    </r>
  </si>
  <si>
    <r>
      <rPr>
        <sz val="8.5"/>
        <rFont val="Calibri"/>
        <family val="2"/>
      </rPr>
      <t>32.08.060</t>
    </r>
  </si>
  <si>
    <r>
      <rPr>
        <sz val="8.5"/>
        <rFont val="Calibri"/>
        <family val="2"/>
      </rPr>
      <t>Junta estrutural com perfilado termoplástico em PVC, perfil O‐22</t>
    </r>
  </si>
  <si>
    <r>
      <rPr>
        <sz val="8.5"/>
        <rFont val="Calibri"/>
        <family val="2"/>
      </rPr>
      <t>32.08.070</t>
    </r>
  </si>
  <si>
    <r>
      <rPr>
        <sz val="8.5"/>
        <rFont val="Calibri"/>
        <family val="2"/>
      </rPr>
      <t xml:space="preserve">Junta estrutural com perfil elastomérico para fissuras, painéis e estruturas em
</t>
    </r>
    <r>
      <rPr>
        <sz val="8.5"/>
        <rFont val="Calibri"/>
        <family val="2"/>
      </rPr>
      <t>geral, movimentação máxima 15 mm</t>
    </r>
  </si>
  <si>
    <r>
      <rPr>
        <sz val="8.5"/>
        <rFont val="Calibri"/>
        <family val="2"/>
      </rPr>
      <t>32.08.090</t>
    </r>
  </si>
  <si>
    <r>
      <rPr>
        <sz val="8.5"/>
        <rFont val="Calibri"/>
        <family val="2"/>
      </rPr>
      <t xml:space="preserve">Junta estrutural com perfil elastomérico para fissuras, painéis e estruturas em
</t>
    </r>
    <r>
      <rPr>
        <sz val="8.5"/>
        <rFont val="Calibri"/>
        <family val="2"/>
      </rPr>
      <t>geral, movimentação máxima 30 mm</t>
    </r>
  </si>
  <si>
    <r>
      <rPr>
        <sz val="8.5"/>
        <rFont val="Calibri"/>
        <family val="2"/>
      </rPr>
      <t>32.08.110</t>
    </r>
  </si>
  <si>
    <r>
      <rPr>
        <sz val="8.5"/>
        <rFont val="Calibri"/>
        <family val="2"/>
      </rPr>
      <t xml:space="preserve">Junta estrutural com perfil elastomérico e lábios poliméricos para obras de
</t>
    </r>
    <r>
      <rPr>
        <sz val="8.5"/>
        <rFont val="Calibri"/>
        <family val="2"/>
      </rPr>
      <t>arte, movimentação máxima 40 mm</t>
    </r>
  </si>
  <si>
    <r>
      <rPr>
        <sz val="8.5"/>
        <rFont val="Calibri"/>
        <family val="2"/>
      </rPr>
      <t>32.08.130</t>
    </r>
  </si>
  <si>
    <r>
      <rPr>
        <sz val="8.5"/>
        <rFont val="Calibri"/>
        <family val="2"/>
      </rPr>
      <t xml:space="preserve">Junta estrutural com perfil elastomérico e lábios poliméricos para obras de
</t>
    </r>
    <r>
      <rPr>
        <sz val="8.5"/>
        <rFont val="Calibri"/>
        <family val="2"/>
      </rPr>
      <t>arte, movimentação máxima 55 mm</t>
    </r>
  </si>
  <si>
    <r>
      <rPr>
        <sz val="8.5"/>
        <rFont val="Calibri"/>
        <family val="2"/>
      </rPr>
      <t>32.08.160</t>
    </r>
  </si>
  <si>
    <r>
      <rPr>
        <sz val="8.5"/>
        <rFont val="Calibri"/>
        <family val="2"/>
      </rPr>
      <t>Junta elástica estrutural de neoprene</t>
    </r>
  </si>
  <si>
    <r>
      <rPr>
        <sz val="8.5"/>
        <rFont val="Calibri"/>
        <family val="2"/>
      </rPr>
      <t>32.09</t>
    </r>
  </si>
  <si>
    <r>
      <rPr>
        <sz val="8.5"/>
        <rFont val="Calibri"/>
        <family val="2"/>
      </rPr>
      <t>Apoios e afins</t>
    </r>
  </si>
  <si>
    <r>
      <rPr>
        <sz val="8.5"/>
        <rFont val="Calibri"/>
        <family val="2"/>
      </rPr>
      <t>32.09.020</t>
    </r>
  </si>
  <si>
    <r>
      <rPr>
        <sz val="8.5"/>
        <rFont val="Calibri"/>
        <family val="2"/>
      </rPr>
      <t>Chapa de aço em bitolas medias</t>
    </r>
  </si>
  <si>
    <r>
      <rPr>
        <sz val="8.5"/>
        <rFont val="Calibri"/>
        <family val="2"/>
      </rPr>
      <t>32.09.040</t>
    </r>
  </si>
  <si>
    <r>
      <rPr>
        <sz val="8.5"/>
        <rFont val="Calibri"/>
        <family val="2"/>
      </rPr>
      <t>Apoio em placa de neoprene fretado</t>
    </r>
  </si>
  <si>
    <r>
      <rPr>
        <sz val="8.5"/>
        <rFont val="Calibri"/>
        <family val="2"/>
      </rPr>
      <t>DM3</t>
    </r>
  </si>
  <si>
    <r>
      <rPr>
        <sz val="8.5"/>
        <rFont val="Calibri"/>
        <family val="2"/>
      </rPr>
      <t>32.10</t>
    </r>
  </si>
  <si>
    <r>
      <rPr>
        <sz val="8.5"/>
        <rFont val="Calibri"/>
        <family val="2"/>
      </rPr>
      <t>Envelope de concreto e protecao de tubos</t>
    </r>
  </si>
  <si>
    <r>
      <rPr>
        <sz val="8.5"/>
        <rFont val="Calibri"/>
        <family val="2"/>
      </rPr>
      <t>32.10.050</t>
    </r>
  </si>
  <si>
    <r>
      <rPr>
        <sz val="8.5"/>
        <rFont val="Calibri"/>
        <family val="2"/>
      </rPr>
      <t xml:space="preserve">Proteção anticorrosiva, a base de resina epóxi com alcatrão, para ramais sob a
</t>
    </r>
    <r>
      <rPr>
        <sz val="8.5"/>
        <rFont val="Calibri"/>
        <family val="2"/>
      </rPr>
      <t>terra, com DN até 1´</t>
    </r>
  </si>
  <si>
    <r>
      <rPr>
        <sz val="8.5"/>
        <rFont val="Calibri"/>
        <family val="2"/>
      </rPr>
      <t>32.10.060</t>
    </r>
  </si>
  <si>
    <r>
      <rPr>
        <sz val="8.5"/>
        <rFont val="Calibri"/>
        <family val="2"/>
      </rPr>
      <t xml:space="preserve">Proteção anticorrosiva, a base de resina epóxi com alcatrão, para ramais sob a
</t>
    </r>
    <r>
      <rPr>
        <sz val="8.5"/>
        <rFont val="Calibri"/>
        <family val="2"/>
      </rPr>
      <t>terra, com DN acima de 1´ até 2´</t>
    </r>
  </si>
  <si>
    <r>
      <rPr>
        <sz val="8.5"/>
        <rFont val="Calibri"/>
        <family val="2"/>
      </rPr>
      <t>32.10.070</t>
    </r>
  </si>
  <si>
    <r>
      <rPr>
        <sz val="8.5"/>
        <rFont val="Calibri"/>
        <family val="2"/>
      </rPr>
      <t xml:space="preserve">Proteção anticorrosiva, a base de resina epóxi com alcatrão, para ramais sob a
</t>
    </r>
    <r>
      <rPr>
        <sz val="8.5"/>
        <rFont val="Calibri"/>
        <family val="2"/>
      </rPr>
      <t>terra, com DN acima de 2´ até 3´</t>
    </r>
  </si>
  <si>
    <r>
      <rPr>
        <sz val="8.5"/>
        <rFont val="Calibri"/>
        <family val="2"/>
      </rPr>
      <t>32.10.080</t>
    </r>
  </si>
  <si>
    <r>
      <rPr>
        <sz val="8.5"/>
        <rFont val="Calibri"/>
        <family val="2"/>
      </rPr>
      <t xml:space="preserve">Proteção anticorrosiva, a base de resina epóxi com alcatrão, para ramais sob a
</t>
    </r>
    <r>
      <rPr>
        <sz val="8.5"/>
        <rFont val="Calibri"/>
        <family val="2"/>
      </rPr>
      <t>terra, com DN acima de 3´ até 4´</t>
    </r>
  </si>
  <si>
    <r>
      <rPr>
        <sz val="8.5"/>
        <rFont val="Calibri"/>
        <family val="2"/>
      </rPr>
      <t>32.10.082</t>
    </r>
  </si>
  <si>
    <r>
      <rPr>
        <sz val="8.5"/>
        <rFont val="Calibri"/>
        <family val="2"/>
      </rPr>
      <t xml:space="preserve">Proteção anticorrosiva, a base de resina epóxi com alcatrão, para ramais sob a
</t>
    </r>
    <r>
      <rPr>
        <sz val="8.5"/>
        <rFont val="Calibri"/>
        <family val="2"/>
      </rPr>
      <t>terra, com DN acima de 5´ até 6´</t>
    </r>
  </si>
  <si>
    <r>
      <rPr>
        <sz val="8.5"/>
        <rFont val="Calibri"/>
        <family val="2"/>
      </rPr>
      <t>32.10.090</t>
    </r>
  </si>
  <si>
    <r>
      <rPr>
        <sz val="8.5"/>
        <rFont val="Calibri"/>
        <family val="2"/>
      </rPr>
      <t xml:space="preserve">Proteção anticorrosiva, com fita adesiva, para ramais sob a terra, com DN até
</t>
    </r>
    <r>
      <rPr>
        <sz val="8.5"/>
        <rFont val="Calibri"/>
        <family val="2"/>
      </rPr>
      <t>1´</t>
    </r>
  </si>
  <si>
    <r>
      <rPr>
        <sz val="8.5"/>
        <rFont val="Calibri"/>
        <family val="2"/>
      </rPr>
      <t>32.10.100</t>
    </r>
  </si>
  <si>
    <r>
      <rPr>
        <sz val="8.5"/>
        <rFont val="Calibri"/>
        <family val="2"/>
      </rPr>
      <t xml:space="preserve">Proteção anticorrosiva, com fita adesiva, para ramais sob a terra, com DN
</t>
    </r>
    <r>
      <rPr>
        <sz val="8.5"/>
        <rFont val="Calibri"/>
        <family val="2"/>
      </rPr>
      <t>acima de 1´ até 2´</t>
    </r>
  </si>
  <si>
    <r>
      <rPr>
        <sz val="8.5"/>
        <rFont val="Calibri"/>
        <family val="2"/>
      </rPr>
      <t>32.10.110</t>
    </r>
  </si>
  <si>
    <r>
      <rPr>
        <sz val="8.5"/>
        <rFont val="Calibri"/>
        <family val="2"/>
      </rPr>
      <t xml:space="preserve">Proteção anticorrosiva, com fita adesiva, para ramais sob a terra, com DN
</t>
    </r>
    <r>
      <rPr>
        <sz val="8.5"/>
        <rFont val="Calibri"/>
        <family val="2"/>
      </rPr>
      <t>acima de 2´ até 3´</t>
    </r>
  </si>
  <si>
    <r>
      <rPr>
        <sz val="8.5"/>
        <rFont val="Calibri"/>
        <family val="2"/>
      </rPr>
      <t>32.11</t>
    </r>
  </si>
  <si>
    <r>
      <rPr>
        <sz val="8.5"/>
        <rFont val="Calibri"/>
        <family val="2"/>
      </rPr>
      <t>Isolante termico para tubos e dutos</t>
    </r>
  </si>
  <si>
    <r>
      <rPr>
        <sz val="8.5"/>
        <rFont val="Calibri"/>
        <family val="2"/>
      </rPr>
      <t>32.11.150</t>
    </r>
  </si>
  <si>
    <r>
      <rPr>
        <sz val="8.5"/>
        <rFont val="Calibri"/>
        <family val="2"/>
      </rPr>
      <t>Proteção para isolamento térmico em alumínio</t>
    </r>
  </si>
  <si>
    <r>
      <rPr>
        <sz val="8.5"/>
        <rFont val="Calibri"/>
        <family val="2"/>
      </rPr>
      <t>32.11.200</t>
    </r>
  </si>
  <si>
    <r>
      <rPr>
        <sz val="8.5"/>
        <rFont val="Calibri"/>
        <family val="2"/>
      </rPr>
      <t xml:space="preserve">Isolamento térmico em polietileno expandido, espessura de 5 mm, para
</t>
    </r>
    <r>
      <rPr>
        <sz val="8.5"/>
        <rFont val="Calibri"/>
        <family val="2"/>
      </rPr>
      <t>tubulação de 1/2´ (15 mm)</t>
    </r>
  </si>
  <si>
    <r>
      <rPr>
        <sz val="8.5"/>
        <rFont val="Calibri"/>
        <family val="2"/>
      </rPr>
      <t>32.11.210</t>
    </r>
  </si>
  <si>
    <r>
      <rPr>
        <sz val="8.5"/>
        <rFont val="Calibri"/>
        <family val="2"/>
      </rPr>
      <t xml:space="preserve">Isolamento térmico em polietileno expandido, espessura de 5 mm, para
</t>
    </r>
    <r>
      <rPr>
        <sz val="8.5"/>
        <rFont val="Calibri"/>
        <family val="2"/>
      </rPr>
      <t>tubulação de 3/4´ (22 mm)</t>
    </r>
  </si>
  <si>
    <r>
      <rPr>
        <sz val="8.5"/>
        <rFont val="Calibri"/>
        <family val="2"/>
      </rPr>
      <t>32.11.220</t>
    </r>
  </si>
  <si>
    <r>
      <rPr>
        <sz val="8.5"/>
        <rFont val="Calibri"/>
        <family val="2"/>
      </rPr>
      <t xml:space="preserve">Isolamento térmico em polietileno expandido, espessura de 5 mm, para
</t>
    </r>
    <r>
      <rPr>
        <sz val="8.5"/>
        <rFont val="Calibri"/>
        <family val="2"/>
      </rPr>
      <t>tubulação de 1´ (28 mm)</t>
    </r>
  </si>
  <si>
    <r>
      <rPr>
        <sz val="8.5"/>
        <rFont val="Calibri"/>
        <family val="2"/>
      </rPr>
      <t>32.11.230</t>
    </r>
  </si>
  <si>
    <r>
      <rPr>
        <sz val="8.5"/>
        <rFont val="Calibri"/>
        <family val="2"/>
      </rPr>
      <t xml:space="preserve">Isolamento térmico em polietileno expandido, espessura de 10 mm, para
</t>
    </r>
    <r>
      <rPr>
        <sz val="8.5"/>
        <rFont val="Calibri"/>
        <family val="2"/>
      </rPr>
      <t>tubulação de 1 1/4´ (35 mm)</t>
    </r>
  </si>
  <si>
    <r>
      <rPr>
        <sz val="8.5"/>
        <rFont val="Calibri"/>
        <family val="2"/>
      </rPr>
      <t>32.11.240</t>
    </r>
  </si>
  <si>
    <r>
      <rPr>
        <sz val="8.5"/>
        <rFont val="Calibri"/>
        <family val="2"/>
      </rPr>
      <t xml:space="preserve">Isolamento térmico em polietileno expandido, espessura de 10 mm, para
</t>
    </r>
    <r>
      <rPr>
        <sz val="8.5"/>
        <rFont val="Calibri"/>
        <family val="2"/>
      </rPr>
      <t>tubulação de 1 1/2´ (42 mm)</t>
    </r>
  </si>
  <si>
    <r>
      <rPr>
        <sz val="8.5"/>
        <rFont val="Calibri"/>
        <family val="2"/>
      </rPr>
      <t>32.11.250</t>
    </r>
  </si>
  <si>
    <r>
      <rPr>
        <sz val="8.5"/>
        <rFont val="Calibri"/>
        <family val="2"/>
      </rPr>
      <t xml:space="preserve">Isolamento térmico em polietileno expandido, espessura de 10 mm, para
</t>
    </r>
    <r>
      <rPr>
        <sz val="8.5"/>
        <rFont val="Calibri"/>
        <family val="2"/>
      </rPr>
      <t>tubulação de 2´ (54 mm)</t>
    </r>
  </si>
  <si>
    <r>
      <rPr>
        <sz val="8.5"/>
        <rFont val="Calibri"/>
        <family val="2"/>
      </rPr>
      <t>32.11.270</t>
    </r>
  </si>
  <si>
    <r>
      <rPr>
        <sz val="8.5"/>
        <rFont val="Calibri"/>
        <family val="2"/>
      </rPr>
      <t xml:space="preserve">Isolamento térmico em espuma elastomérica, espessura de 9 a 12 mm, para
</t>
    </r>
    <r>
      <rPr>
        <sz val="8.5"/>
        <rFont val="Calibri"/>
        <family val="2"/>
      </rPr>
      <t>tubulação de 1/4´ (cobre)</t>
    </r>
  </si>
  <si>
    <r>
      <rPr>
        <sz val="8.5"/>
        <rFont val="Calibri"/>
        <family val="2"/>
      </rPr>
      <t>32.11.280</t>
    </r>
  </si>
  <si>
    <r>
      <rPr>
        <sz val="8.5"/>
        <rFont val="Calibri"/>
        <family val="2"/>
      </rPr>
      <t xml:space="preserve">Isolamento térmico em espuma elastomérica, espessura de 9 a 12 mm, para
</t>
    </r>
    <r>
      <rPr>
        <sz val="8.5"/>
        <rFont val="Calibri"/>
        <family val="2"/>
      </rPr>
      <t>tubulação de 1/2´ (cobre)</t>
    </r>
  </si>
  <si>
    <r>
      <rPr>
        <sz val="8.5"/>
        <rFont val="Calibri"/>
        <family val="2"/>
      </rPr>
      <t>32.11.290</t>
    </r>
  </si>
  <si>
    <r>
      <rPr>
        <sz val="8.5"/>
        <rFont val="Calibri"/>
        <family val="2"/>
      </rPr>
      <t xml:space="preserve">Isolamento térmico em espuma elastomérica, espessura de 9 a 12 mm, para
</t>
    </r>
    <r>
      <rPr>
        <sz val="8.5"/>
        <rFont val="Calibri"/>
        <family val="2"/>
      </rPr>
      <t>tubulação de 5/8´ (cobre) ou 1/4´ (ferro)</t>
    </r>
  </si>
  <si>
    <r>
      <rPr>
        <sz val="8.5"/>
        <rFont val="Calibri"/>
        <family val="2"/>
      </rPr>
      <t>32.11.300</t>
    </r>
  </si>
  <si>
    <r>
      <rPr>
        <sz val="8.5"/>
        <rFont val="Calibri"/>
        <family val="2"/>
      </rPr>
      <t xml:space="preserve">Isolamento térmico em espuma elastomérica, espessura de 9 a 12 mm, para
</t>
    </r>
    <r>
      <rPr>
        <sz val="8.5"/>
        <rFont val="Calibri"/>
        <family val="2"/>
      </rPr>
      <t>tubulação de 1´ (cobre)</t>
    </r>
  </si>
  <si>
    <r>
      <rPr>
        <sz val="8.5"/>
        <rFont val="Calibri"/>
        <family val="2"/>
      </rPr>
      <t>32.11.310</t>
    </r>
  </si>
  <si>
    <r>
      <rPr>
        <sz val="8.5"/>
        <rFont val="Calibri"/>
        <family val="2"/>
      </rPr>
      <t xml:space="preserve">Isolamento térmico em espuma elastomérica, espessura de 19 a 26 mm, para
</t>
    </r>
    <r>
      <rPr>
        <sz val="8.5"/>
        <rFont val="Calibri"/>
        <family val="2"/>
      </rPr>
      <t>tubulação de 7/8´ (cobre) ou 1/2´ (ferro)</t>
    </r>
  </si>
  <si>
    <r>
      <rPr>
        <sz val="8.5"/>
        <rFont val="Calibri"/>
        <family val="2"/>
      </rPr>
      <t>32.11.320</t>
    </r>
  </si>
  <si>
    <r>
      <rPr>
        <sz val="8.5"/>
        <rFont val="Calibri"/>
        <family val="2"/>
      </rPr>
      <t xml:space="preserve">Isolamento térmico em espuma elastomérica, espessura de 19 a 26 mm, para
</t>
    </r>
    <r>
      <rPr>
        <sz val="8.5"/>
        <rFont val="Calibri"/>
        <family val="2"/>
      </rPr>
      <t>tubulação de 1 1/8´ (cobre) ou 3/4´ (ferro)</t>
    </r>
  </si>
  <si>
    <r>
      <rPr>
        <sz val="8.5"/>
        <rFont val="Calibri"/>
        <family val="2"/>
      </rPr>
      <t>32.11.330</t>
    </r>
  </si>
  <si>
    <r>
      <rPr>
        <sz val="8.5"/>
        <rFont val="Calibri"/>
        <family val="2"/>
      </rPr>
      <t xml:space="preserve">Isolamento térmico em espuma elastomérica, espessura de 19 a 26 mm, para
</t>
    </r>
    <r>
      <rPr>
        <sz val="8.5"/>
        <rFont val="Calibri"/>
        <family val="2"/>
      </rPr>
      <t>tubulação de 1 3/8´ (cobre) ou 1´ (ferro)</t>
    </r>
  </si>
  <si>
    <r>
      <rPr>
        <sz val="8.5"/>
        <rFont val="Calibri"/>
        <family val="2"/>
      </rPr>
      <t>32.11.340</t>
    </r>
  </si>
  <si>
    <r>
      <rPr>
        <sz val="8.5"/>
        <rFont val="Calibri"/>
        <family val="2"/>
      </rPr>
      <t xml:space="preserve">Isolamento térmico em espuma elastomérica, espessura de 19 a 26 mm, para
</t>
    </r>
    <r>
      <rPr>
        <sz val="8.5"/>
        <rFont val="Calibri"/>
        <family val="2"/>
      </rPr>
      <t>tubulação de 1 5/8´ (cobre) ou 1 1/4´ (ferro)</t>
    </r>
  </si>
  <si>
    <r>
      <rPr>
        <sz val="8.5"/>
        <rFont val="Calibri"/>
        <family val="2"/>
      </rPr>
      <t>32.11.350</t>
    </r>
  </si>
  <si>
    <r>
      <rPr>
        <sz val="8.5"/>
        <rFont val="Calibri"/>
        <family val="2"/>
      </rPr>
      <t xml:space="preserve">Isolamento térmico em espuma elastomérica, espessura de 19 a 26 mm, para
</t>
    </r>
    <r>
      <rPr>
        <sz val="8.5"/>
        <rFont val="Calibri"/>
        <family val="2"/>
      </rPr>
      <t>tubulação de 1 1/2´ (ferro)</t>
    </r>
  </si>
  <si>
    <r>
      <rPr>
        <sz val="8.5"/>
        <rFont val="Calibri"/>
        <family val="2"/>
      </rPr>
      <t>32.11.360</t>
    </r>
  </si>
  <si>
    <r>
      <rPr>
        <sz val="8.5"/>
        <rFont val="Calibri"/>
        <family val="2"/>
      </rPr>
      <t xml:space="preserve">Isolamento térmico em espuma elastomérica, espessura de 19 a 26 mm, para
</t>
    </r>
    <r>
      <rPr>
        <sz val="8.5"/>
        <rFont val="Calibri"/>
        <family val="2"/>
      </rPr>
      <t>tubulação de 2´ (ferro)</t>
    </r>
  </si>
  <si>
    <r>
      <rPr>
        <sz val="8.5"/>
        <rFont val="Calibri"/>
        <family val="2"/>
      </rPr>
      <t>32.11.370</t>
    </r>
  </si>
  <si>
    <r>
      <rPr>
        <sz val="8.5"/>
        <rFont val="Calibri"/>
        <family val="2"/>
      </rPr>
      <t xml:space="preserve">Isolamento térmico em espuma elastomérica, espessura de 19 a 26 mm, para
</t>
    </r>
    <r>
      <rPr>
        <sz val="8.5"/>
        <rFont val="Calibri"/>
        <family val="2"/>
      </rPr>
      <t>tubulação de 2 1/2´ (ferro)</t>
    </r>
  </si>
  <si>
    <r>
      <rPr>
        <sz val="8.5"/>
        <rFont val="Calibri"/>
        <family val="2"/>
      </rPr>
      <t>32.11.380</t>
    </r>
  </si>
  <si>
    <r>
      <rPr>
        <sz val="8.5"/>
        <rFont val="Calibri"/>
        <family val="2"/>
      </rPr>
      <t xml:space="preserve">Isolamento térmico em espuma elastomérica, espessura de 19 a 26 mm, para
</t>
    </r>
    <r>
      <rPr>
        <sz val="8.5"/>
        <rFont val="Calibri"/>
        <family val="2"/>
      </rPr>
      <t>tubulação de 3 1/2´ (cobre) ou 3´ (ferro)</t>
    </r>
  </si>
  <si>
    <r>
      <rPr>
        <sz val="8.5"/>
        <rFont val="Calibri"/>
        <family val="2"/>
      </rPr>
      <t>32.11.390</t>
    </r>
  </si>
  <si>
    <r>
      <rPr>
        <sz val="8.5"/>
        <rFont val="Calibri"/>
        <family val="2"/>
      </rPr>
      <t xml:space="preserve">Isolamento térmico em espuma elastomérica, espessura de 19 a 26 mm, para
</t>
    </r>
    <r>
      <rPr>
        <sz val="8.5"/>
        <rFont val="Calibri"/>
        <family val="2"/>
      </rPr>
      <t>tubulação de 4´ (ferro)</t>
    </r>
  </si>
  <si>
    <r>
      <rPr>
        <sz val="8.5"/>
        <rFont val="Calibri"/>
        <family val="2"/>
      </rPr>
      <t>32.11.400</t>
    </r>
  </si>
  <si>
    <r>
      <rPr>
        <sz val="8.5"/>
        <rFont val="Calibri"/>
        <family val="2"/>
      </rPr>
      <t xml:space="preserve">Isolamento térmico em espuma elastomérica, espessura de 19 a 26 mm, para
</t>
    </r>
    <r>
      <rPr>
        <sz val="8.5"/>
        <rFont val="Calibri"/>
        <family val="2"/>
      </rPr>
      <t>tubulação de 5´ (ferro)</t>
    </r>
  </si>
  <si>
    <r>
      <rPr>
        <sz val="8.5"/>
        <rFont val="Calibri"/>
        <family val="2"/>
      </rPr>
      <t>32.11.410</t>
    </r>
  </si>
  <si>
    <r>
      <rPr>
        <sz val="8.5"/>
        <rFont val="Calibri"/>
        <family val="2"/>
      </rPr>
      <t xml:space="preserve">Isolamento térmico em espuma elastomérica, espessura de 19 a 26 mm, para
</t>
    </r>
    <r>
      <rPr>
        <sz val="8.5"/>
        <rFont val="Calibri"/>
        <family val="2"/>
      </rPr>
      <t>tubulação de 6´ (ferro)</t>
    </r>
  </si>
  <si>
    <r>
      <rPr>
        <sz val="8.5"/>
        <rFont val="Calibri"/>
        <family val="2"/>
      </rPr>
      <t>32.11.420</t>
    </r>
  </si>
  <si>
    <r>
      <rPr>
        <sz val="8.5"/>
        <rFont val="Calibri"/>
        <family val="2"/>
      </rPr>
      <t xml:space="preserve">Manta em espuma elastomérica, espessura de 19 a 26 mm, para isolamento
</t>
    </r>
    <r>
      <rPr>
        <sz val="8.5"/>
        <rFont val="Calibri"/>
        <family val="2"/>
      </rPr>
      <t>térmico de tubulação acima de 6´</t>
    </r>
  </si>
  <si>
    <r>
      <rPr>
        <sz val="8.5"/>
        <rFont val="Calibri"/>
        <family val="2"/>
      </rPr>
      <t>32.11.430</t>
    </r>
  </si>
  <si>
    <r>
      <rPr>
        <sz val="8.5"/>
        <rFont val="Calibri"/>
        <family val="2"/>
      </rPr>
      <t xml:space="preserve">Isolamento térmico em espuma elastomérica, espessura de 19 a 26 mm, para
</t>
    </r>
    <r>
      <rPr>
        <sz val="8.5"/>
        <rFont val="Calibri"/>
        <family val="2"/>
      </rPr>
      <t>tubulação de 3/8" (cobre) ou 1/8" (ferro)</t>
    </r>
  </si>
  <si>
    <r>
      <rPr>
        <sz val="8.5"/>
        <rFont val="Calibri"/>
        <family val="2"/>
      </rPr>
      <t>32.11.440</t>
    </r>
  </si>
  <si>
    <r>
      <rPr>
        <sz val="8.5"/>
        <rFont val="Calibri"/>
        <family val="2"/>
      </rPr>
      <t xml:space="preserve">Isolamento térmico em espuma elastomérica, espessura de 19 a 26 mm, para
</t>
    </r>
    <r>
      <rPr>
        <sz val="8.5"/>
        <rFont val="Calibri"/>
        <family val="2"/>
      </rPr>
      <t>tubulação de 3/4" (cobre) ou 3/8" (ferro)</t>
    </r>
  </si>
  <si>
    <r>
      <rPr>
        <sz val="8.5"/>
        <rFont val="Calibri"/>
        <family val="2"/>
      </rPr>
      <t>32.15</t>
    </r>
  </si>
  <si>
    <r>
      <rPr>
        <sz val="8.5"/>
        <rFont val="Calibri"/>
        <family val="2"/>
      </rPr>
      <t>Impermeabilizacao flexivel com manta</t>
    </r>
  </si>
  <si>
    <r>
      <rPr>
        <sz val="8.5"/>
        <rFont val="Calibri"/>
        <family val="2"/>
      </rPr>
      <t>32.15.030</t>
    </r>
  </si>
  <si>
    <r>
      <rPr>
        <sz val="8.5"/>
        <rFont val="Calibri"/>
        <family val="2"/>
      </rPr>
      <t xml:space="preserve">Impermeabilização em manta asfáltica com armadura, tipo III‐B, espessura de
</t>
    </r>
    <r>
      <rPr>
        <sz val="8.5"/>
        <rFont val="Calibri"/>
        <family val="2"/>
      </rPr>
      <t>3 mm</t>
    </r>
  </si>
  <si>
    <r>
      <rPr>
        <sz val="8.5"/>
        <rFont val="Calibri"/>
        <family val="2"/>
      </rPr>
      <t>32.15.040</t>
    </r>
  </si>
  <si>
    <r>
      <rPr>
        <sz val="8.5"/>
        <rFont val="Calibri"/>
        <family val="2"/>
      </rPr>
      <t xml:space="preserve">Impermeabilização em manta asfáltica com armadura, tipo III‐B, espessura de
</t>
    </r>
    <r>
      <rPr>
        <sz val="8.5"/>
        <rFont val="Calibri"/>
        <family val="2"/>
      </rPr>
      <t>4 mm</t>
    </r>
  </si>
  <si>
    <r>
      <rPr>
        <sz val="8.5"/>
        <rFont val="Calibri"/>
        <family val="2"/>
      </rPr>
      <t>32.15.080</t>
    </r>
  </si>
  <si>
    <r>
      <rPr>
        <sz val="8.5"/>
        <rFont val="Calibri"/>
        <family val="2"/>
      </rPr>
      <t xml:space="preserve">Impermeabilização em manta asfáltica tipo III‐B, espessura de 3 mm, face
</t>
    </r>
    <r>
      <rPr>
        <sz val="8.5"/>
        <rFont val="Calibri"/>
        <family val="2"/>
      </rPr>
      <t>exposta em geotêxtil, com membrana acrílica</t>
    </r>
  </si>
  <si>
    <r>
      <rPr>
        <sz val="8.5"/>
        <rFont val="Calibri"/>
        <family val="2"/>
      </rPr>
      <t>32.15.100</t>
    </r>
  </si>
  <si>
    <r>
      <rPr>
        <sz val="8.5"/>
        <rFont val="Calibri"/>
        <family val="2"/>
      </rPr>
      <t>Impermeabilização em manta asfáltica plastomérica com armadura, tipo III, espessura de 4 mm, face exposta em geotêxtil com membrana acrílica</t>
    </r>
  </si>
  <si>
    <r>
      <rPr>
        <sz val="8.5"/>
        <rFont val="Calibri"/>
        <family val="2"/>
      </rPr>
      <t>32.15.240</t>
    </r>
  </si>
  <si>
    <r>
      <rPr>
        <sz val="8.5"/>
        <rFont val="Calibri"/>
        <family val="2"/>
      </rPr>
      <t>Impermeabilização com manta asfáltica tipo III, anti raiz, espessura de 4 mm</t>
    </r>
  </si>
  <si>
    <r>
      <rPr>
        <sz val="8.5"/>
        <rFont val="Calibri"/>
        <family val="2"/>
      </rPr>
      <t>32.16</t>
    </r>
  </si>
  <si>
    <r>
      <rPr>
        <sz val="8.5"/>
        <rFont val="Calibri"/>
        <family val="2"/>
      </rPr>
      <t>Impermeabilizacao flexivel com membranas</t>
    </r>
  </si>
  <si>
    <r>
      <rPr>
        <sz val="8.5"/>
        <rFont val="Calibri"/>
        <family val="2"/>
      </rPr>
      <t>32.16.010</t>
    </r>
  </si>
  <si>
    <r>
      <rPr>
        <sz val="8.5"/>
        <rFont val="Calibri"/>
        <family val="2"/>
      </rPr>
      <t xml:space="preserve">Impermeabilização em pintura de asfalto oxidado com solventes orgânicos,
</t>
    </r>
    <r>
      <rPr>
        <sz val="8.5"/>
        <rFont val="Calibri"/>
        <family val="2"/>
      </rPr>
      <t>sobre massa</t>
    </r>
  </si>
  <si>
    <r>
      <rPr>
        <sz val="8.5"/>
        <rFont val="Calibri"/>
        <family val="2"/>
      </rPr>
      <t>32.16.020</t>
    </r>
  </si>
  <si>
    <r>
      <rPr>
        <sz val="8.5"/>
        <rFont val="Calibri"/>
        <family val="2"/>
      </rPr>
      <t xml:space="preserve">Impermeabilização em pintura de asfalto oxidado com solventes orgânicos,
</t>
    </r>
    <r>
      <rPr>
        <sz val="8.5"/>
        <rFont val="Calibri"/>
        <family val="2"/>
      </rPr>
      <t>sobre metal</t>
    </r>
  </si>
  <si>
    <r>
      <rPr>
        <sz val="8.5"/>
        <rFont val="Calibri"/>
        <family val="2"/>
      </rPr>
      <t>32.16.030</t>
    </r>
  </si>
  <si>
    <r>
      <rPr>
        <sz val="8.5"/>
        <rFont val="Calibri"/>
        <family val="2"/>
      </rPr>
      <t xml:space="preserve">Impermeabilização em membrana de asfalto modificado com elastômeros, na
</t>
    </r>
    <r>
      <rPr>
        <sz val="8.5"/>
        <rFont val="Calibri"/>
        <family val="2"/>
      </rPr>
      <t>cor preta</t>
    </r>
  </si>
  <si>
    <r>
      <rPr>
        <sz val="8.5"/>
        <rFont val="Calibri"/>
        <family val="2"/>
      </rPr>
      <t>32.16.040</t>
    </r>
  </si>
  <si>
    <r>
      <rPr>
        <sz val="8.5"/>
        <rFont val="Calibri"/>
        <family val="2"/>
      </rPr>
      <t xml:space="preserve">Impermeabilização em membrana de asfalto modificado com elastômeros, na
</t>
    </r>
    <r>
      <rPr>
        <sz val="8.5"/>
        <rFont val="Calibri"/>
        <family val="2"/>
      </rPr>
      <t>cor preta e reforço em tela poliéster</t>
    </r>
  </si>
  <si>
    <r>
      <rPr>
        <sz val="8.5"/>
        <rFont val="Calibri"/>
        <family val="2"/>
      </rPr>
      <t>32.16.050</t>
    </r>
  </si>
  <si>
    <r>
      <rPr>
        <sz val="8.5"/>
        <rFont val="Calibri"/>
        <family val="2"/>
      </rPr>
      <t>Impermeabilização em membrana à base de polímeros acrílicos, na cor branca</t>
    </r>
  </si>
  <si>
    <r>
      <rPr>
        <sz val="8.5"/>
        <rFont val="Calibri"/>
        <family val="2"/>
      </rPr>
      <t>32.16.060</t>
    </r>
  </si>
  <si>
    <r>
      <rPr>
        <sz val="8.5"/>
        <rFont val="Calibri"/>
        <family val="2"/>
      </rPr>
      <t xml:space="preserve">Impermeabilização em membrana à base de polímeros acrílicos, na cor branca
</t>
    </r>
    <r>
      <rPr>
        <sz val="8.5"/>
        <rFont val="Calibri"/>
        <family val="2"/>
      </rPr>
      <t>e reforço em tela poliéster</t>
    </r>
  </si>
  <si>
    <r>
      <rPr>
        <sz val="8.5"/>
        <rFont val="Calibri"/>
        <family val="2"/>
      </rPr>
      <t>32.16.070</t>
    </r>
  </si>
  <si>
    <r>
      <rPr>
        <sz val="8.5"/>
        <rFont val="Calibri"/>
        <family val="2"/>
      </rPr>
      <t xml:space="preserve">Impermeabilização em membrana à base de resina termoplástica e cimentos
</t>
    </r>
    <r>
      <rPr>
        <sz val="8.5"/>
        <rFont val="Calibri"/>
        <family val="2"/>
      </rPr>
      <t>aditivados com reforço em tela poliéster</t>
    </r>
  </si>
  <si>
    <r>
      <rPr>
        <sz val="8.5"/>
        <rFont val="Calibri"/>
        <family val="2"/>
      </rPr>
      <t>32.17</t>
    </r>
  </si>
  <si>
    <r>
      <rPr>
        <sz val="8.5"/>
        <rFont val="Calibri"/>
        <family val="2"/>
      </rPr>
      <t>Impermeabilizacao rigida</t>
    </r>
  </si>
  <si>
    <r>
      <rPr>
        <sz val="8.5"/>
        <rFont val="Calibri"/>
        <family val="2"/>
      </rPr>
      <t>32.17.010</t>
    </r>
  </si>
  <si>
    <r>
      <rPr>
        <sz val="8.5"/>
        <rFont val="Calibri"/>
        <family val="2"/>
      </rPr>
      <t>Impermeabilização em argamassa impermeável com aditivo hidrófugo</t>
    </r>
  </si>
  <si>
    <r>
      <rPr>
        <sz val="8.5"/>
        <rFont val="Calibri"/>
        <family val="2"/>
      </rPr>
      <t>32.17.012</t>
    </r>
  </si>
  <si>
    <r>
      <rPr>
        <sz val="8.5"/>
        <rFont val="Calibri"/>
        <family val="2"/>
      </rPr>
      <t xml:space="preserve">Impermeabilização em argamassa de concreto não estrutural com aditivo
</t>
    </r>
    <r>
      <rPr>
        <sz val="8.5"/>
        <rFont val="Calibri"/>
        <family val="2"/>
      </rPr>
      <t>hidrófugo</t>
    </r>
  </si>
  <si>
    <r>
      <rPr>
        <sz val="8.5"/>
        <rFont val="Calibri"/>
        <family val="2"/>
      </rPr>
      <t>32.17.030</t>
    </r>
  </si>
  <si>
    <r>
      <rPr>
        <sz val="8.5"/>
        <rFont val="Calibri"/>
        <family val="2"/>
      </rPr>
      <t xml:space="preserve">Impermeabilização em argamassa polimérica para umidade e água de
</t>
    </r>
    <r>
      <rPr>
        <sz val="8.5"/>
        <rFont val="Calibri"/>
        <family val="2"/>
      </rPr>
      <t>percolação</t>
    </r>
  </si>
  <si>
    <r>
      <rPr>
        <sz val="8.5"/>
        <rFont val="Calibri"/>
        <family val="2"/>
      </rPr>
      <t>32.17.040</t>
    </r>
  </si>
  <si>
    <r>
      <rPr>
        <sz val="8.5"/>
        <rFont val="Calibri"/>
        <family val="2"/>
      </rPr>
      <t xml:space="preserve">Impermeabilização em argamassa polimérica com reforço em tela poliéster
</t>
    </r>
    <r>
      <rPr>
        <sz val="8.5"/>
        <rFont val="Calibri"/>
        <family val="2"/>
      </rPr>
      <t>para pressão hidrostática positiva</t>
    </r>
  </si>
  <si>
    <r>
      <rPr>
        <sz val="8.5"/>
        <rFont val="Calibri"/>
        <family val="2"/>
      </rPr>
      <t>32.17.070</t>
    </r>
  </si>
  <si>
    <r>
      <rPr>
        <sz val="8.5"/>
        <rFont val="Calibri"/>
        <family val="2"/>
      </rPr>
      <t xml:space="preserve">Impermeabilização anticorrosiva em membrana epoxídica com alcatrão de
</t>
    </r>
    <r>
      <rPr>
        <sz val="8.5"/>
        <rFont val="Calibri"/>
        <family val="2"/>
      </rPr>
      <t>hulha, sobre massa</t>
    </r>
  </si>
  <si>
    <r>
      <rPr>
        <sz val="8.5"/>
        <rFont val="Calibri"/>
        <family val="2"/>
      </rPr>
      <t>32.20</t>
    </r>
  </si>
  <si>
    <r>
      <rPr>
        <sz val="8.5"/>
        <rFont val="Calibri"/>
        <family val="2"/>
      </rPr>
      <t>Reparos, conservacoes e complementos ‐ GRUPO 32</t>
    </r>
  </si>
  <si>
    <r>
      <rPr>
        <sz val="8.5"/>
        <rFont val="Calibri"/>
        <family val="2"/>
      </rPr>
      <t>32.20.010</t>
    </r>
  </si>
  <si>
    <r>
      <rPr>
        <sz val="8.5"/>
        <rFont val="Calibri"/>
        <family val="2"/>
      </rPr>
      <t>Recolocação de argila expandida</t>
    </r>
  </si>
  <si>
    <r>
      <rPr>
        <sz val="8.5"/>
        <rFont val="Calibri"/>
        <family val="2"/>
      </rPr>
      <t>32.20.020</t>
    </r>
  </si>
  <si>
    <r>
      <rPr>
        <sz val="8.5"/>
        <rFont val="Calibri"/>
        <family val="2"/>
      </rPr>
      <t>Aplicação de papel Kraft</t>
    </r>
  </si>
  <si>
    <r>
      <rPr>
        <sz val="8.5"/>
        <rFont val="Calibri"/>
        <family val="2"/>
      </rPr>
      <t>32.20.050</t>
    </r>
  </si>
  <si>
    <r>
      <rPr>
        <sz val="8.5"/>
        <rFont val="Calibri"/>
        <family val="2"/>
      </rPr>
      <t>Tela em polietileno, malha hexagonal de 1/2´, para armadura de argamassa</t>
    </r>
  </si>
  <si>
    <r>
      <rPr>
        <sz val="8.5"/>
        <rFont val="Calibri"/>
        <family val="2"/>
      </rPr>
      <t>32.20.060</t>
    </r>
  </si>
  <si>
    <r>
      <rPr>
        <sz val="8.5"/>
        <rFont val="Calibri"/>
        <family val="2"/>
      </rPr>
      <t xml:space="preserve">Tela galvanizada fio 24 BWG, malha hexagonal de 1/2´, para armadura de
</t>
    </r>
    <r>
      <rPr>
        <sz val="8.5"/>
        <rFont val="Calibri"/>
        <family val="2"/>
      </rPr>
      <t>argamassa</t>
    </r>
  </si>
  <si>
    <r>
      <rPr>
        <sz val="8.5"/>
        <rFont val="Calibri"/>
        <family val="2"/>
      </rPr>
      <t>PINTURA</t>
    </r>
  </si>
  <si>
    <r>
      <rPr>
        <sz val="8.5"/>
        <rFont val="Calibri"/>
        <family val="2"/>
      </rPr>
      <t>33.01</t>
    </r>
  </si>
  <si>
    <r>
      <rPr>
        <sz val="8.5"/>
        <rFont val="Calibri"/>
        <family val="2"/>
      </rPr>
      <t>Preparo de base</t>
    </r>
  </si>
  <si>
    <r>
      <rPr>
        <sz val="8.5"/>
        <rFont val="Calibri"/>
        <family val="2"/>
      </rPr>
      <t>33.01.040</t>
    </r>
  </si>
  <si>
    <r>
      <rPr>
        <sz val="8.5"/>
        <rFont val="Calibri"/>
        <family val="2"/>
      </rPr>
      <t>Estucamento e lixamento de concreto deteriorado</t>
    </r>
  </si>
  <si>
    <r>
      <rPr>
        <sz val="8.5"/>
        <rFont val="Calibri"/>
        <family val="2"/>
      </rPr>
      <t>33.01.050</t>
    </r>
  </si>
  <si>
    <r>
      <rPr>
        <sz val="8.5"/>
        <rFont val="Calibri"/>
        <family val="2"/>
      </rPr>
      <t>Estucamento e lixamento de concreto</t>
    </r>
  </si>
  <si>
    <r>
      <rPr>
        <sz val="8.5"/>
        <rFont val="Calibri"/>
        <family val="2"/>
      </rPr>
      <t>33.01.060</t>
    </r>
  </si>
  <si>
    <r>
      <rPr>
        <sz val="8.5"/>
        <rFont val="Calibri"/>
        <family val="2"/>
      </rPr>
      <t>Imunizante para madeira</t>
    </r>
  </si>
  <si>
    <r>
      <rPr>
        <sz val="8.5"/>
        <rFont val="Calibri"/>
        <family val="2"/>
      </rPr>
      <t>33.01.280</t>
    </r>
  </si>
  <si>
    <r>
      <rPr>
        <sz val="8.5"/>
        <rFont val="Calibri"/>
        <family val="2"/>
      </rPr>
      <t>Reparo de trincas rasas até 5 mm de largura, na massa</t>
    </r>
  </si>
  <si>
    <r>
      <rPr>
        <sz val="8.5"/>
        <rFont val="Calibri"/>
        <family val="2"/>
      </rPr>
      <t>33.01.350</t>
    </r>
  </si>
  <si>
    <r>
      <rPr>
        <sz val="8.5"/>
        <rFont val="Calibri"/>
        <family val="2"/>
      </rPr>
      <t>Preparo de base para superfície metálica com fundo antioxidante</t>
    </r>
  </si>
  <si>
    <r>
      <rPr>
        <sz val="8.5"/>
        <rFont val="Calibri"/>
        <family val="2"/>
      </rPr>
      <t>33.02</t>
    </r>
  </si>
  <si>
    <r>
      <rPr>
        <sz val="8.5"/>
        <rFont val="Calibri"/>
        <family val="2"/>
      </rPr>
      <t>Massa corrida</t>
    </r>
  </si>
  <si>
    <r>
      <rPr>
        <sz val="8.5"/>
        <rFont val="Calibri"/>
        <family val="2"/>
      </rPr>
      <t>33.02.060</t>
    </r>
  </si>
  <si>
    <r>
      <rPr>
        <sz val="8.5"/>
        <rFont val="Calibri"/>
        <family val="2"/>
      </rPr>
      <t>Massa corrida a base de PVA</t>
    </r>
  </si>
  <si>
    <r>
      <rPr>
        <sz val="8.5"/>
        <rFont val="Calibri"/>
        <family val="2"/>
      </rPr>
      <t>33.02.080</t>
    </r>
  </si>
  <si>
    <r>
      <rPr>
        <sz val="8.5"/>
        <rFont val="Calibri"/>
        <family val="2"/>
      </rPr>
      <t>Massa corrida à base de resina acrílica</t>
    </r>
  </si>
  <si>
    <r>
      <rPr>
        <sz val="8.5"/>
        <rFont val="Calibri"/>
        <family val="2"/>
      </rPr>
      <t>33.03</t>
    </r>
  </si>
  <si>
    <r>
      <rPr>
        <sz val="8.5"/>
        <rFont val="Calibri"/>
        <family val="2"/>
      </rPr>
      <t>Pintura em superficies de concreto / massa / gesso / pedras</t>
    </r>
  </si>
  <si>
    <r>
      <rPr>
        <sz val="8.5"/>
        <rFont val="Calibri"/>
        <family val="2"/>
      </rPr>
      <t>33.03.220</t>
    </r>
  </si>
  <si>
    <r>
      <rPr>
        <sz val="8.5"/>
        <rFont val="Calibri"/>
        <family val="2"/>
      </rPr>
      <t>Tinta látex em elemento vazado</t>
    </r>
  </si>
  <si>
    <r>
      <rPr>
        <sz val="8.5"/>
        <rFont val="Calibri"/>
        <family val="2"/>
      </rPr>
      <t>33.03.350</t>
    </r>
  </si>
  <si>
    <r>
      <rPr>
        <sz val="8.5"/>
        <rFont val="Calibri"/>
        <family val="2"/>
      </rPr>
      <t>Pintura especial em esmalte para lousa cor verde</t>
    </r>
  </si>
  <si>
    <r>
      <rPr>
        <sz val="8.5"/>
        <rFont val="Calibri"/>
        <family val="2"/>
      </rPr>
      <t>33.03.740</t>
    </r>
  </si>
  <si>
    <r>
      <rPr>
        <sz val="8.5"/>
        <rFont val="Calibri"/>
        <family val="2"/>
      </rPr>
      <t>Resina acrílica plastificante</t>
    </r>
  </si>
  <si>
    <r>
      <rPr>
        <sz val="8.5"/>
        <rFont val="Calibri"/>
        <family val="2"/>
      </rPr>
      <t>33.03.750</t>
    </r>
  </si>
  <si>
    <r>
      <rPr>
        <sz val="8.5"/>
        <rFont val="Calibri"/>
        <family val="2"/>
      </rPr>
      <t>Verniz acrílico</t>
    </r>
  </si>
  <si>
    <r>
      <rPr>
        <sz val="8.5"/>
        <rFont val="Calibri"/>
        <family val="2"/>
      </rPr>
      <t>33.03.760</t>
    </r>
  </si>
  <si>
    <r>
      <rPr>
        <sz val="8.5"/>
        <rFont val="Calibri"/>
        <family val="2"/>
      </rPr>
      <t xml:space="preserve">Hidrorepelente incolor para fachada à base de silano‐siloxano oligomérico
</t>
    </r>
    <r>
      <rPr>
        <sz val="8.5"/>
        <rFont val="Calibri"/>
        <family val="2"/>
      </rPr>
      <t>disperso em água</t>
    </r>
  </si>
  <si>
    <r>
      <rPr>
        <sz val="8.5"/>
        <rFont val="Calibri"/>
        <family val="2"/>
      </rPr>
      <t>33.03.770</t>
    </r>
  </si>
  <si>
    <r>
      <rPr>
        <sz val="8.5"/>
        <rFont val="Calibri"/>
        <family val="2"/>
      </rPr>
      <t xml:space="preserve">Hidrorepelente incolor para fachada à base de silano‐siloxano oligomérico
</t>
    </r>
    <r>
      <rPr>
        <sz val="8.5"/>
        <rFont val="Calibri"/>
        <family val="2"/>
      </rPr>
      <t>disperso em solvente</t>
    </r>
  </si>
  <si>
    <r>
      <rPr>
        <sz val="8.5"/>
        <rFont val="Calibri"/>
        <family val="2"/>
      </rPr>
      <t>33.03.780</t>
    </r>
  </si>
  <si>
    <r>
      <rPr>
        <sz val="8.5"/>
        <rFont val="Calibri"/>
        <family val="2"/>
      </rPr>
      <t>Verniz de proteção antipichação</t>
    </r>
  </si>
  <si>
    <r>
      <rPr>
        <sz val="8.5"/>
        <rFont val="Calibri"/>
        <family val="2"/>
      </rPr>
      <t>33.05</t>
    </r>
  </si>
  <si>
    <r>
      <rPr>
        <sz val="8.5"/>
        <rFont val="Calibri"/>
        <family val="2"/>
      </rPr>
      <t>Pintura em superficies de madeira</t>
    </r>
  </si>
  <si>
    <r>
      <rPr>
        <sz val="8.5"/>
        <rFont val="Calibri"/>
        <family val="2"/>
      </rPr>
      <t>33.05.010</t>
    </r>
  </si>
  <si>
    <r>
      <rPr>
        <sz val="8.5"/>
        <rFont val="Calibri"/>
        <family val="2"/>
      </rPr>
      <t>Verniz fungicida para madeira</t>
    </r>
  </si>
  <si>
    <r>
      <rPr>
        <sz val="8.5"/>
        <rFont val="Calibri"/>
        <family val="2"/>
      </rPr>
      <t>33.05.120</t>
    </r>
  </si>
  <si>
    <r>
      <rPr>
        <sz val="8.5"/>
        <rFont val="Calibri"/>
        <family val="2"/>
      </rPr>
      <t>Esmalte em rodapés, baguetes ou molduras de madeira</t>
    </r>
  </si>
  <si>
    <r>
      <rPr>
        <sz val="8.5"/>
        <rFont val="Calibri"/>
        <family val="2"/>
      </rPr>
      <t>33.05.330</t>
    </r>
  </si>
  <si>
    <r>
      <rPr>
        <sz val="8.5"/>
        <rFont val="Calibri"/>
        <family val="2"/>
      </rPr>
      <t>Verniz em superfície de madeira</t>
    </r>
  </si>
  <si>
    <r>
      <rPr>
        <sz val="8.5"/>
        <rFont val="Calibri"/>
        <family val="2"/>
      </rPr>
      <t>33.05.360</t>
    </r>
  </si>
  <si>
    <r>
      <rPr>
        <sz val="8.5"/>
        <rFont val="Calibri"/>
        <family val="2"/>
      </rPr>
      <t>Verniz em rodapés, baguetes ou molduras de madeira</t>
    </r>
  </si>
  <si>
    <r>
      <rPr>
        <sz val="8.5"/>
        <rFont val="Calibri"/>
        <family val="2"/>
      </rPr>
      <t>33.06</t>
    </r>
  </si>
  <si>
    <r>
      <rPr>
        <sz val="8.5"/>
        <rFont val="Calibri"/>
        <family val="2"/>
      </rPr>
      <t>Pintura em pisos</t>
    </r>
  </si>
  <si>
    <r>
      <rPr>
        <sz val="8.5"/>
        <rFont val="Calibri"/>
        <family val="2"/>
      </rPr>
      <t>33.06.020</t>
    </r>
  </si>
  <si>
    <r>
      <rPr>
        <sz val="8.5"/>
        <rFont val="Calibri"/>
        <family val="2"/>
      </rPr>
      <t>Acrílico para quadras e pisos cimentados</t>
    </r>
  </si>
  <si>
    <r>
      <rPr>
        <sz val="8.5"/>
        <rFont val="Calibri"/>
        <family val="2"/>
      </rPr>
      <t>33.07</t>
    </r>
  </si>
  <si>
    <r>
      <rPr>
        <sz val="8.5"/>
        <rFont val="Calibri"/>
        <family val="2"/>
      </rPr>
      <t>Pintura em estruturas metalicas</t>
    </r>
  </si>
  <si>
    <r>
      <rPr>
        <sz val="8.5"/>
        <rFont val="Calibri"/>
        <family val="2"/>
      </rPr>
      <t>33.07.102</t>
    </r>
  </si>
  <si>
    <r>
      <rPr>
        <sz val="8.5"/>
        <rFont val="Calibri"/>
        <family val="2"/>
      </rPr>
      <t>Esmalte a base de água em estrutura metálica</t>
    </r>
  </si>
  <si>
    <r>
      <rPr>
        <sz val="8.5"/>
        <rFont val="Calibri"/>
        <family val="2"/>
      </rPr>
      <t>33.07.130</t>
    </r>
  </si>
  <si>
    <r>
      <rPr>
        <sz val="8.5"/>
        <rFont val="Calibri"/>
        <family val="2"/>
      </rPr>
      <t>Pintura epóxi bicomponente em estruturas metálicas</t>
    </r>
  </si>
  <si>
    <r>
      <rPr>
        <sz val="8.5"/>
        <rFont val="Calibri"/>
        <family val="2"/>
      </rPr>
      <t>33.07.140</t>
    </r>
  </si>
  <si>
    <r>
      <rPr>
        <sz val="8.5"/>
        <rFont val="Calibri"/>
        <family val="2"/>
      </rPr>
      <t>Pintura com esmalte alquídico em estrutura metálica</t>
    </r>
  </si>
  <si>
    <r>
      <rPr>
        <sz val="8.5"/>
        <rFont val="Calibri"/>
        <family val="2"/>
      </rPr>
      <t>33.07.303</t>
    </r>
  </si>
  <si>
    <r>
      <rPr>
        <sz val="8.5"/>
        <rFont val="Calibri"/>
        <family val="2"/>
      </rPr>
      <t xml:space="preserve">Proteção passiva contra incêndio com tinta intumescente, com tempo
</t>
    </r>
    <r>
      <rPr>
        <sz val="8.5"/>
        <rFont val="Calibri"/>
        <family val="2"/>
      </rPr>
      <t>requerido de resistência ao fogo TRRF = 60 min ‐ aplicação em estrutura metálica</t>
    </r>
  </si>
  <si>
    <r>
      <rPr>
        <sz val="8.5"/>
        <rFont val="Calibri"/>
        <family val="2"/>
      </rPr>
      <t>33.07.304</t>
    </r>
  </si>
  <si>
    <r>
      <rPr>
        <sz val="8.5"/>
        <rFont val="Calibri"/>
        <family val="2"/>
      </rPr>
      <t xml:space="preserve">Proteção passiva contra incêndio com tinta intumescente, com tempo requerido de resistência ao fogo TRRF = 120 min ‐ aplicação em estrutura
</t>
    </r>
    <r>
      <rPr>
        <sz val="8.5"/>
        <rFont val="Calibri"/>
        <family val="2"/>
      </rPr>
      <t>metálica</t>
    </r>
  </si>
  <si>
    <r>
      <rPr>
        <sz val="8.5"/>
        <rFont val="Calibri"/>
        <family val="2"/>
      </rPr>
      <t>33.09</t>
    </r>
  </si>
  <si>
    <r>
      <rPr>
        <sz val="8.5"/>
        <rFont val="Calibri"/>
        <family val="2"/>
      </rPr>
      <t>Pintura de sinalizacao</t>
    </r>
  </si>
  <si>
    <r>
      <rPr>
        <sz val="8.5"/>
        <rFont val="Calibri"/>
        <family val="2"/>
      </rPr>
      <t>33.09.020</t>
    </r>
  </si>
  <si>
    <r>
      <rPr>
        <sz val="8.5"/>
        <rFont val="Calibri"/>
        <family val="2"/>
      </rPr>
      <t>Borracha clorada para faixas demarcatórias</t>
    </r>
  </si>
  <si>
    <r>
      <rPr>
        <sz val="8.5"/>
        <rFont val="Calibri"/>
        <family val="2"/>
      </rPr>
      <t>33.09.021</t>
    </r>
  </si>
  <si>
    <r>
      <rPr>
        <sz val="8.5"/>
        <rFont val="Calibri"/>
        <family val="2"/>
      </rPr>
      <t>Tinta acrílica para faixas demarcatórias</t>
    </r>
  </si>
  <si>
    <r>
      <rPr>
        <sz val="8.5"/>
        <rFont val="Calibri"/>
        <family val="2"/>
      </rPr>
      <t>33.10</t>
    </r>
  </si>
  <si>
    <r>
      <rPr>
        <sz val="8.5"/>
        <rFont val="Calibri"/>
        <family val="2"/>
      </rPr>
      <t>Pintura em superficie de concreto/massa/gesso/pedras, inclusive preparo</t>
    </r>
  </si>
  <si>
    <r>
      <rPr>
        <sz val="8.5"/>
        <rFont val="Calibri"/>
        <family val="2"/>
      </rPr>
      <t>33.10.010</t>
    </r>
  </si>
  <si>
    <r>
      <rPr>
        <sz val="8.5"/>
        <rFont val="Calibri"/>
        <family val="2"/>
      </rPr>
      <t>Tinta látex antimofo em massa, inclusive preparo</t>
    </r>
  </si>
  <si>
    <r>
      <rPr>
        <sz val="8.5"/>
        <rFont val="Calibri"/>
        <family val="2"/>
      </rPr>
      <t>33.10.020</t>
    </r>
  </si>
  <si>
    <r>
      <rPr>
        <sz val="8.5"/>
        <rFont val="Calibri"/>
        <family val="2"/>
      </rPr>
      <t>Tinta látex em massa, inclusive preparo</t>
    </r>
  </si>
  <si>
    <r>
      <rPr>
        <sz val="8.5"/>
        <rFont val="Calibri"/>
        <family val="2"/>
      </rPr>
      <t>33.10.030</t>
    </r>
  </si>
  <si>
    <r>
      <rPr>
        <sz val="8.5"/>
        <rFont val="Calibri"/>
        <family val="2"/>
      </rPr>
      <t>Tinta acrílica antimofo em massa, inclusive preparo</t>
    </r>
  </si>
  <si>
    <r>
      <rPr>
        <sz val="8.5"/>
        <rFont val="Calibri"/>
        <family val="2"/>
      </rPr>
      <t>33.10.041</t>
    </r>
  </si>
  <si>
    <r>
      <rPr>
        <sz val="8.5"/>
        <rFont val="Calibri"/>
        <family val="2"/>
      </rPr>
      <t>Esmalte à base de água em massa, inclusive preparo</t>
    </r>
  </si>
  <si>
    <r>
      <rPr>
        <sz val="8.5"/>
        <rFont val="Calibri"/>
        <family val="2"/>
      </rPr>
      <t>33.10.050</t>
    </r>
  </si>
  <si>
    <r>
      <rPr>
        <sz val="8.5"/>
        <rFont val="Calibri"/>
        <family val="2"/>
      </rPr>
      <t>Tinta acrílica em massa, inclusive preparo</t>
    </r>
  </si>
  <si>
    <r>
      <rPr>
        <sz val="8.5"/>
        <rFont val="Calibri"/>
        <family val="2"/>
      </rPr>
      <t>33.10.060</t>
    </r>
  </si>
  <si>
    <r>
      <rPr>
        <sz val="8.5"/>
        <rFont val="Calibri"/>
        <family val="2"/>
      </rPr>
      <t>Epóxi em massa, inclusive preparo</t>
    </r>
  </si>
  <si>
    <r>
      <rPr>
        <sz val="8.5"/>
        <rFont val="Calibri"/>
        <family val="2"/>
      </rPr>
      <t>33.10.070</t>
    </r>
  </si>
  <si>
    <r>
      <rPr>
        <sz val="8.5"/>
        <rFont val="Calibri"/>
        <family val="2"/>
      </rPr>
      <t>Borracha clorada em massa, inclusive preparo</t>
    </r>
  </si>
  <si>
    <r>
      <rPr>
        <sz val="8.5"/>
        <rFont val="Calibri"/>
        <family val="2"/>
      </rPr>
      <t>33.10.100</t>
    </r>
  </si>
  <si>
    <r>
      <rPr>
        <sz val="8.5"/>
        <rFont val="Calibri"/>
        <family val="2"/>
      </rPr>
      <t>Textura acrílica para uso interno / externo, inclusive preparo</t>
    </r>
  </si>
  <si>
    <r>
      <rPr>
        <sz val="8.5"/>
        <rFont val="Calibri"/>
        <family val="2"/>
      </rPr>
      <t>33.10.120</t>
    </r>
  </si>
  <si>
    <r>
      <rPr>
        <sz val="8.5"/>
        <rFont val="Calibri"/>
        <family val="2"/>
      </rPr>
      <t xml:space="preserve">Proteção passiva contra incêndio com tinta intumescente, tempo requerido
</t>
    </r>
    <r>
      <rPr>
        <sz val="8.5"/>
        <rFont val="Calibri"/>
        <family val="2"/>
      </rPr>
      <t>de resistência ao fogo TRRF = 60 minutos ‐ aplicação em painéis de gesso acartonado</t>
    </r>
  </si>
  <si>
    <r>
      <rPr>
        <sz val="8.5"/>
        <rFont val="Calibri"/>
        <family val="2"/>
      </rPr>
      <t>33.10.130</t>
    </r>
  </si>
  <si>
    <r>
      <rPr>
        <sz val="8.5"/>
        <rFont val="Calibri"/>
        <family val="2"/>
      </rPr>
      <t xml:space="preserve">Proteção passiva contra incêndio com tinta intumescente, tempo requerido de resistência ao fogo TRRF = 120 minutos ‐ aplicação em painéis de gesso
</t>
    </r>
    <r>
      <rPr>
        <sz val="8.5"/>
        <rFont val="Calibri"/>
        <family val="2"/>
      </rPr>
      <t>acartonado</t>
    </r>
  </si>
  <si>
    <r>
      <rPr>
        <sz val="8.5"/>
        <rFont val="Calibri"/>
        <family val="2"/>
      </rPr>
      <t>33.11</t>
    </r>
  </si>
  <si>
    <r>
      <rPr>
        <sz val="8.5"/>
        <rFont val="Calibri"/>
        <family val="2"/>
      </rPr>
      <t>Pintura em superficie metalica, inclusive preparo</t>
    </r>
  </si>
  <si>
    <r>
      <rPr>
        <sz val="8.5"/>
        <rFont val="Calibri"/>
        <family val="2"/>
      </rPr>
      <t>33.11.050</t>
    </r>
  </si>
  <si>
    <r>
      <rPr>
        <sz val="8.5"/>
        <rFont val="Calibri"/>
        <family val="2"/>
      </rPr>
      <t>Esmalte à base água em superfície metálica, inclusive preparo</t>
    </r>
  </si>
  <si>
    <r>
      <rPr>
        <sz val="8.5"/>
        <rFont val="Calibri"/>
        <family val="2"/>
      </rPr>
      <t>33.12</t>
    </r>
  </si>
  <si>
    <r>
      <rPr>
        <sz val="8.5"/>
        <rFont val="Calibri"/>
        <family val="2"/>
      </rPr>
      <t>Pintura em superficie de madeira, inclusive preparo</t>
    </r>
  </si>
  <si>
    <r>
      <rPr>
        <sz val="8.5"/>
        <rFont val="Calibri"/>
        <family val="2"/>
      </rPr>
      <t>33.12.011</t>
    </r>
  </si>
  <si>
    <r>
      <rPr>
        <sz val="8.5"/>
        <rFont val="Calibri"/>
        <family val="2"/>
      </rPr>
      <t>Esmalte à base de água em madeira, inclusive preparo</t>
    </r>
  </si>
  <si>
    <r>
      <rPr>
        <sz val="8.5"/>
        <rFont val="Calibri"/>
        <family val="2"/>
      </rPr>
      <t>PAISAGISMO E FECHAMENTOS</t>
    </r>
  </si>
  <si>
    <r>
      <rPr>
        <sz val="8.5"/>
        <rFont val="Calibri"/>
        <family val="2"/>
      </rPr>
      <t>34.01</t>
    </r>
  </si>
  <si>
    <r>
      <rPr>
        <sz val="8.5"/>
        <rFont val="Calibri"/>
        <family val="2"/>
      </rPr>
      <t>Preparacao de solo</t>
    </r>
  </si>
  <si>
    <r>
      <rPr>
        <sz val="8.5"/>
        <rFont val="Calibri"/>
        <family val="2"/>
      </rPr>
      <t>34.01.010</t>
    </r>
  </si>
  <si>
    <r>
      <rPr>
        <sz val="8.5"/>
        <rFont val="Calibri"/>
        <family val="2"/>
      </rPr>
      <t>Terra vegetal orgânica comum</t>
    </r>
  </si>
  <si>
    <r>
      <rPr>
        <sz val="8.5"/>
        <rFont val="Calibri"/>
        <family val="2"/>
      </rPr>
      <t>34.01.020</t>
    </r>
  </si>
  <si>
    <r>
      <rPr>
        <sz val="8.5"/>
        <rFont val="Calibri"/>
        <family val="2"/>
      </rPr>
      <t>Limpeza e regularização de áreas para ajardinamento (jardins e canteiros)</t>
    </r>
  </si>
  <si>
    <r>
      <rPr>
        <sz val="8.5"/>
        <rFont val="Calibri"/>
        <family val="2"/>
      </rPr>
      <t>34.02</t>
    </r>
  </si>
  <si>
    <r>
      <rPr>
        <sz val="8.5"/>
        <rFont val="Calibri"/>
        <family val="2"/>
      </rPr>
      <t>Vegetacao rasteira</t>
    </r>
  </si>
  <si>
    <r>
      <rPr>
        <sz val="8.5"/>
        <rFont val="Calibri"/>
        <family val="2"/>
      </rPr>
      <t>34.02.020</t>
    </r>
  </si>
  <si>
    <r>
      <rPr>
        <sz val="8.5"/>
        <rFont val="Calibri"/>
        <family val="2"/>
      </rPr>
      <t>Plantio de grama batatais em placas (praças e áreas abertas)</t>
    </r>
  </si>
  <si>
    <r>
      <rPr>
        <sz val="8.5"/>
        <rFont val="Calibri"/>
        <family val="2"/>
      </rPr>
      <t>34.02.040</t>
    </r>
  </si>
  <si>
    <r>
      <rPr>
        <sz val="8.5"/>
        <rFont val="Calibri"/>
        <family val="2"/>
      </rPr>
      <t>Plantio de grama batatais em placas (jardins e canteiros)</t>
    </r>
  </si>
  <si>
    <r>
      <rPr>
        <sz val="8.5"/>
        <rFont val="Calibri"/>
        <family val="2"/>
      </rPr>
      <t>34.02.070</t>
    </r>
  </si>
  <si>
    <r>
      <rPr>
        <sz val="8.5"/>
        <rFont val="Calibri"/>
        <family val="2"/>
      </rPr>
      <t>Forração com Lírio Amarelo, mínimo 18 mudas / m² ‐ h= 0,50 m</t>
    </r>
  </si>
  <si>
    <r>
      <rPr>
        <sz val="8.5"/>
        <rFont val="Calibri"/>
        <family val="2"/>
      </rPr>
      <t>34.02.080</t>
    </r>
  </si>
  <si>
    <r>
      <rPr>
        <sz val="8.5"/>
        <rFont val="Calibri"/>
        <family val="2"/>
      </rPr>
      <t>Plantio de grama São Carlos em placas (jardins e canteiros)</t>
    </r>
  </si>
  <si>
    <r>
      <rPr>
        <sz val="8.5"/>
        <rFont val="Calibri"/>
        <family val="2"/>
      </rPr>
      <t>34.02.090</t>
    </r>
  </si>
  <si>
    <r>
      <rPr>
        <sz val="8.5"/>
        <rFont val="Calibri"/>
        <family val="2"/>
      </rPr>
      <t>Forração com Hera Inglesa, mínimo 18 mudas / m² ‐ h= 0,15 m</t>
    </r>
  </si>
  <si>
    <r>
      <rPr>
        <sz val="8.5"/>
        <rFont val="Calibri"/>
        <family val="2"/>
      </rPr>
      <t>34.02.100</t>
    </r>
  </si>
  <si>
    <r>
      <rPr>
        <sz val="8.5"/>
        <rFont val="Calibri"/>
        <family val="2"/>
      </rPr>
      <t>Plantio de grama esmeralda em placas (jardins e canteiros)</t>
    </r>
  </si>
  <si>
    <r>
      <rPr>
        <sz val="8.5"/>
        <rFont val="Calibri"/>
        <family val="2"/>
      </rPr>
      <t>34.02.110</t>
    </r>
  </si>
  <si>
    <r>
      <rPr>
        <sz val="8.5"/>
        <rFont val="Calibri"/>
        <family val="2"/>
      </rPr>
      <t>Forração com clorofito, mínimo de 20 mudas / m² ‐ h= 0,15 m</t>
    </r>
  </si>
  <si>
    <r>
      <rPr>
        <sz val="8.5"/>
        <rFont val="Calibri"/>
        <family val="2"/>
      </rPr>
      <t>34.02.400</t>
    </r>
  </si>
  <si>
    <r>
      <rPr>
        <sz val="8.5"/>
        <rFont val="Calibri"/>
        <family val="2"/>
      </rPr>
      <t>Plantio de grama pelo processo hidrossemeadura</t>
    </r>
  </si>
  <si>
    <r>
      <rPr>
        <sz val="8.5"/>
        <rFont val="Calibri"/>
        <family val="2"/>
      </rPr>
      <t>34.03</t>
    </r>
  </si>
  <si>
    <r>
      <rPr>
        <sz val="8.5"/>
        <rFont val="Calibri"/>
        <family val="2"/>
      </rPr>
      <t>Vegetacao arbustiva</t>
    </r>
  </si>
  <si>
    <r>
      <rPr>
        <sz val="8.5"/>
        <rFont val="Calibri"/>
        <family val="2"/>
      </rPr>
      <t>34.03.020</t>
    </r>
  </si>
  <si>
    <r>
      <rPr>
        <sz val="8.5"/>
        <rFont val="Calibri"/>
        <family val="2"/>
      </rPr>
      <t>Arbusto Azaléa ‐ h= 0,60 a 0,80 m</t>
    </r>
  </si>
  <si>
    <r>
      <rPr>
        <sz val="8.5"/>
        <rFont val="Calibri"/>
        <family val="2"/>
      </rPr>
      <t>34.03.120</t>
    </r>
  </si>
  <si>
    <r>
      <rPr>
        <sz val="8.5"/>
        <rFont val="Calibri"/>
        <family val="2"/>
      </rPr>
      <t>Arbusto Moréia ‐ h= 0,50 m</t>
    </r>
  </si>
  <si>
    <r>
      <rPr>
        <sz val="8.5"/>
        <rFont val="Calibri"/>
        <family val="2"/>
      </rPr>
      <t>34.03.130</t>
    </r>
  </si>
  <si>
    <r>
      <rPr>
        <sz val="8.5"/>
        <rFont val="Calibri"/>
        <family val="2"/>
      </rPr>
      <t>Arbusto Alamanda ‐ h= 0,60 a 0,80 m</t>
    </r>
  </si>
  <si>
    <r>
      <rPr>
        <sz val="8.5"/>
        <rFont val="Calibri"/>
        <family val="2"/>
      </rPr>
      <t>34.03.150</t>
    </r>
  </si>
  <si>
    <r>
      <rPr>
        <sz val="8.5"/>
        <rFont val="Calibri"/>
        <family val="2"/>
      </rPr>
      <t>Arbusto Curcúligo ‐ h= 0,60 a 0,80 m</t>
    </r>
  </si>
  <si>
    <r>
      <rPr>
        <sz val="8.5"/>
        <rFont val="Calibri"/>
        <family val="2"/>
      </rPr>
      <t>34.04</t>
    </r>
  </si>
  <si>
    <r>
      <rPr>
        <sz val="8.5"/>
        <rFont val="Calibri"/>
        <family val="2"/>
      </rPr>
      <t>arvores</t>
    </r>
  </si>
  <si>
    <r>
      <rPr>
        <sz val="8.5"/>
        <rFont val="Calibri"/>
        <family val="2"/>
      </rPr>
      <t>34.04.050</t>
    </r>
  </si>
  <si>
    <r>
      <rPr>
        <sz val="8.5"/>
        <rFont val="Calibri"/>
        <family val="2"/>
      </rPr>
      <t>Árvore ornamental tipo Pata de Vaca ‐ h= 2,00 m</t>
    </r>
  </si>
  <si>
    <r>
      <rPr>
        <sz val="8.5"/>
        <rFont val="Calibri"/>
        <family val="2"/>
      </rPr>
      <t>34.04.130</t>
    </r>
  </si>
  <si>
    <r>
      <rPr>
        <sz val="8.5"/>
        <rFont val="Calibri"/>
        <family val="2"/>
      </rPr>
      <t>Árvore ornamental tipo Ipê Amarelo ‐ h= 2,00 m</t>
    </r>
  </si>
  <si>
    <r>
      <rPr>
        <sz val="8.5"/>
        <rFont val="Calibri"/>
        <family val="2"/>
      </rPr>
      <t>34.04.160</t>
    </r>
  </si>
  <si>
    <r>
      <rPr>
        <sz val="8.5"/>
        <rFont val="Calibri"/>
        <family val="2"/>
      </rPr>
      <t>Árvore ornamental tipo Areca Bambu ‐ h= 2,00 m</t>
    </r>
  </si>
  <si>
    <r>
      <rPr>
        <sz val="8.5"/>
        <rFont val="Calibri"/>
        <family val="2"/>
      </rPr>
      <t>34.04.164</t>
    </r>
  </si>
  <si>
    <r>
      <rPr>
        <sz val="8.5"/>
        <rFont val="Calibri"/>
        <family val="2"/>
      </rPr>
      <t>Árvore ornamental tipo Falso barbatimão ‐ h= 2,00 m</t>
    </r>
  </si>
  <si>
    <r>
      <rPr>
        <sz val="8.5"/>
        <rFont val="Calibri"/>
        <family val="2"/>
      </rPr>
      <t>34.04.166</t>
    </r>
  </si>
  <si>
    <r>
      <rPr>
        <sz val="8.5"/>
        <rFont val="Calibri"/>
        <family val="2"/>
      </rPr>
      <t>Árvore ornamental tipo Aroeira salsa ‐ h= 2,00 m</t>
    </r>
  </si>
  <si>
    <r>
      <rPr>
        <sz val="8.5"/>
        <rFont val="Calibri"/>
        <family val="2"/>
      </rPr>
      <t>34.04.280</t>
    </r>
  </si>
  <si>
    <r>
      <rPr>
        <sz val="8.5"/>
        <rFont val="Calibri"/>
        <family val="2"/>
      </rPr>
      <t>Árvore ornamental tipo Manacá‐da‐serra ‐ h= 2,00 m</t>
    </r>
  </si>
  <si>
    <r>
      <rPr>
        <sz val="8.5"/>
        <rFont val="Calibri"/>
        <family val="2"/>
      </rPr>
      <t>34.04.360</t>
    </r>
  </si>
  <si>
    <r>
      <rPr>
        <sz val="8.5"/>
        <rFont val="Calibri"/>
        <family val="2"/>
      </rPr>
      <t>Árvore ornamental tipo coqueiro Jerivá ‐ h= 4,00 m</t>
    </r>
  </si>
  <si>
    <r>
      <rPr>
        <sz val="8.5"/>
        <rFont val="Calibri"/>
        <family val="2"/>
      </rPr>
      <t>34.04.370</t>
    </r>
  </si>
  <si>
    <r>
      <rPr>
        <sz val="8.5"/>
        <rFont val="Calibri"/>
        <family val="2"/>
      </rPr>
      <t xml:space="preserve">Árvore ornamental tipo Quaresmeira (Tibouchina granulosa) ‐ h= 1,50 / 2,00
</t>
    </r>
    <r>
      <rPr>
        <sz val="8.5"/>
        <rFont val="Calibri"/>
        <family val="2"/>
      </rPr>
      <t>m</t>
    </r>
  </si>
  <si>
    <r>
      <rPr>
        <sz val="8.5"/>
        <rFont val="Calibri"/>
        <family val="2"/>
      </rPr>
      <t>34.05</t>
    </r>
  </si>
  <si>
    <r>
      <rPr>
        <sz val="8.5"/>
        <rFont val="Calibri"/>
        <family val="2"/>
      </rPr>
      <t>Cercas e fechamentos</t>
    </r>
  </si>
  <si>
    <r>
      <rPr>
        <sz val="8.5"/>
        <rFont val="Calibri"/>
        <family val="2"/>
      </rPr>
      <t>34.05.020</t>
    </r>
  </si>
  <si>
    <r>
      <rPr>
        <sz val="8.5"/>
        <rFont val="Calibri"/>
        <family val="2"/>
      </rPr>
      <t>Cerca em arame farpado com mourões de concreto</t>
    </r>
  </si>
  <si>
    <r>
      <rPr>
        <sz val="8.5"/>
        <rFont val="Calibri"/>
        <family val="2"/>
      </rPr>
      <t>34.05.030</t>
    </r>
  </si>
  <si>
    <r>
      <rPr>
        <sz val="8.5"/>
        <rFont val="Calibri"/>
        <family val="2"/>
      </rPr>
      <t>Cerca em arame farpado com mourões de concreto, com ponta inclinada</t>
    </r>
  </si>
  <si>
    <r>
      <rPr>
        <sz val="8.5"/>
        <rFont val="Calibri"/>
        <family val="2"/>
      </rPr>
      <t>34.05.032</t>
    </r>
  </si>
  <si>
    <r>
      <rPr>
        <sz val="8.5"/>
        <rFont val="Calibri"/>
        <family val="2"/>
      </rPr>
      <t xml:space="preserve">Cerca em arame farpado com mourões de concreto, com ponta inclinada ‐ 12
</t>
    </r>
    <r>
      <rPr>
        <sz val="8.5"/>
        <rFont val="Calibri"/>
        <family val="2"/>
      </rPr>
      <t>fiadas</t>
    </r>
  </si>
  <si>
    <r>
      <rPr>
        <sz val="8.5"/>
        <rFont val="Calibri"/>
        <family val="2"/>
      </rPr>
      <t>34.05.050</t>
    </r>
  </si>
  <si>
    <r>
      <rPr>
        <sz val="8.5"/>
        <rFont val="Calibri"/>
        <family val="2"/>
      </rPr>
      <t xml:space="preserve">Cerca em tela de aço galvanizado de 2´, montantes em mourões de concreto
</t>
    </r>
    <r>
      <rPr>
        <sz val="8.5"/>
        <rFont val="Calibri"/>
        <family val="2"/>
      </rPr>
      <t>com ponta inclinada e arame farpado</t>
    </r>
  </si>
  <si>
    <r>
      <rPr>
        <sz val="8.5"/>
        <rFont val="Calibri"/>
        <family val="2"/>
      </rPr>
      <t>34.05.080</t>
    </r>
  </si>
  <si>
    <r>
      <rPr>
        <sz val="8.5"/>
        <rFont val="Calibri"/>
        <family val="2"/>
      </rPr>
      <t xml:space="preserve">Alambrado em tela de aço galvanizado de 2´, montantes metálicos e arame
</t>
    </r>
    <r>
      <rPr>
        <sz val="8.5"/>
        <rFont val="Calibri"/>
        <family val="2"/>
      </rPr>
      <t>farpado, até 4,00 m de altura</t>
    </r>
  </si>
  <si>
    <r>
      <rPr>
        <sz val="8.5"/>
        <rFont val="Calibri"/>
        <family val="2"/>
      </rPr>
      <t>34.05.110</t>
    </r>
  </si>
  <si>
    <r>
      <rPr>
        <sz val="8.5"/>
        <rFont val="Calibri"/>
        <family val="2"/>
      </rPr>
      <t xml:space="preserve">Alambrado em tela de aço galvanizado de 2´, montantes metálicos e arame
</t>
    </r>
    <r>
      <rPr>
        <sz val="8.5"/>
        <rFont val="Calibri"/>
        <family val="2"/>
      </rPr>
      <t>farpado, acima de 4,00 m de altura</t>
    </r>
  </si>
  <si>
    <r>
      <rPr>
        <sz val="8.5"/>
        <rFont val="Calibri"/>
        <family val="2"/>
      </rPr>
      <t>34.05.120</t>
    </r>
  </si>
  <si>
    <r>
      <rPr>
        <sz val="8.5"/>
        <rFont val="Calibri"/>
        <family val="2"/>
      </rPr>
      <t xml:space="preserve">Alambrado em tela de aço galvanizado de 1´, montantes metálicos e arame
</t>
    </r>
    <r>
      <rPr>
        <sz val="8.5"/>
        <rFont val="Calibri"/>
        <family val="2"/>
      </rPr>
      <t>farpado</t>
    </r>
  </si>
  <si>
    <r>
      <rPr>
        <sz val="8.5"/>
        <rFont val="Calibri"/>
        <family val="2"/>
      </rPr>
      <t>34.05.170</t>
    </r>
  </si>
  <si>
    <r>
      <rPr>
        <sz val="8.5"/>
        <rFont val="Calibri"/>
        <family val="2"/>
      </rPr>
      <t>Barreira de proteção perimetral em aço inoxidável AISI 430, dupla</t>
    </r>
  </si>
  <si>
    <r>
      <rPr>
        <sz val="8.5"/>
        <rFont val="Calibri"/>
        <family val="2"/>
      </rPr>
      <t>34.05.210</t>
    </r>
  </si>
  <si>
    <r>
      <rPr>
        <sz val="8.5"/>
        <rFont val="Calibri"/>
        <family val="2"/>
      </rPr>
      <t>Alambrado em tela de aço galvanizado de 2´, montantes metálicos com extremo superior duplo e arame farpado, acima de 4,00 m de altura</t>
    </r>
  </si>
  <si>
    <r>
      <rPr>
        <sz val="8.5"/>
        <rFont val="Calibri"/>
        <family val="2"/>
      </rPr>
      <t>34.05.260</t>
    </r>
  </si>
  <si>
    <r>
      <rPr>
        <sz val="8.5"/>
        <rFont val="Calibri"/>
        <family val="2"/>
      </rPr>
      <t xml:space="preserve">Gradil em aço galvanizado eletrofundido, malha 65 x 132 mm e pintura
</t>
    </r>
    <r>
      <rPr>
        <sz val="8.5"/>
        <rFont val="Calibri"/>
        <family val="2"/>
      </rPr>
      <t>eletrostática</t>
    </r>
  </si>
  <si>
    <r>
      <rPr>
        <sz val="8.5"/>
        <rFont val="Calibri"/>
        <family val="2"/>
      </rPr>
      <t>34.05.270</t>
    </r>
  </si>
  <si>
    <r>
      <rPr>
        <sz val="8.5"/>
        <rFont val="Calibri"/>
        <family val="2"/>
      </rPr>
      <t>Alambrado em tela de aço galvanizado de 2´, montantes metálicos retos</t>
    </r>
  </si>
  <si>
    <r>
      <rPr>
        <sz val="8.5"/>
        <rFont val="Calibri"/>
        <family val="2"/>
      </rPr>
      <t>34.05.290</t>
    </r>
  </si>
  <si>
    <r>
      <rPr>
        <sz val="8.5"/>
        <rFont val="Calibri"/>
        <family val="2"/>
      </rPr>
      <t xml:space="preserve">Portão de abrir em grade de aço galvanizado eletrofundida, malha 65 x 132
</t>
    </r>
    <r>
      <rPr>
        <sz val="8.5"/>
        <rFont val="Calibri"/>
        <family val="2"/>
      </rPr>
      <t>mm, e pintura eletrostática</t>
    </r>
  </si>
  <si>
    <r>
      <rPr>
        <sz val="8.5"/>
        <rFont val="Calibri"/>
        <family val="2"/>
      </rPr>
      <t>34.05.300</t>
    </r>
  </si>
  <si>
    <r>
      <rPr>
        <sz val="8.5"/>
        <rFont val="Calibri"/>
        <family val="2"/>
      </rPr>
      <t xml:space="preserve">Portão de correr em grade de aço galvanizado eletrofundida, malha 65 x 132
</t>
    </r>
    <r>
      <rPr>
        <sz val="8.5"/>
        <rFont val="Calibri"/>
        <family val="2"/>
      </rPr>
      <t>mm, e pintura eletrostática</t>
    </r>
  </si>
  <si>
    <r>
      <rPr>
        <sz val="8.5"/>
        <rFont val="Calibri"/>
        <family val="2"/>
      </rPr>
      <t>34.05.310</t>
    </r>
  </si>
  <si>
    <r>
      <rPr>
        <sz val="8.5"/>
        <rFont val="Calibri"/>
        <family val="2"/>
      </rPr>
      <t>Gradil de ferro perfilado, tipo parque</t>
    </r>
  </si>
  <si>
    <r>
      <rPr>
        <sz val="8.5"/>
        <rFont val="Calibri"/>
        <family val="2"/>
      </rPr>
      <t>34.05.320</t>
    </r>
  </si>
  <si>
    <r>
      <rPr>
        <sz val="8.5"/>
        <rFont val="Calibri"/>
        <family val="2"/>
      </rPr>
      <t>Portão de ferro perfilado, tipo parque</t>
    </r>
  </si>
  <si>
    <r>
      <rPr>
        <sz val="8.5"/>
        <rFont val="Calibri"/>
        <family val="2"/>
      </rPr>
      <t>34.05.350</t>
    </r>
  </si>
  <si>
    <r>
      <rPr>
        <sz val="8.5"/>
        <rFont val="Calibri"/>
        <family val="2"/>
      </rPr>
      <t>Portão de abrir em gradil eletrofundido, malha 5 x 15 cm</t>
    </r>
  </si>
  <si>
    <r>
      <rPr>
        <sz val="8.5"/>
        <rFont val="Calibri"/>
        <family val="2"/>
      </rPr>
      <t>34.05.360</t>
    </r>
  </si>
  <si>
    <r>
      <rPr>
        <sz val="8.5"/>
        <rFont val="Calibri"/>
        <family val="2"/>
      </rPr>
      <t>Gradil tela eletrosoldado, malha de 5 x 15cm, galvanizado</t>
    </r>
  </si>
  <si>
    <r>
      <rPr>
        <sz val="8.5"/>
        <rFont val="Calibri"/>
        <family val="2"/>
      </rPr>
      <t>34.05.370</t>
    </r>
  </si>
  <si>
    <r>
      <rPr>
        <sz val="8.5"/>
        <rFont val="Calibri"/>
        <family val="2"/>
      </rPr>
      <t>Fechamento de divisa ‐ mourão com placas pré moldadas</t>
    </r>
  </si>
  <si>
    <r>
      <rPr>
        <sz val="8.5"/>
        <rFont val="Calibri"/>
        <family val="2"/>
      </rPr>
      <t>34.13</t>
    </r>
  </si>
  <si>
    <r>
      <rPr>
        <sz val="8.5"/>
        <rFont val="Calibri"/>
        <family val="2"/>
      </rPr>
      <t>Corte, recorte e remocao</t>
    </r>
  </si>
  <si>
    <r>
      <rPr>
        <sz val="8.5"/>
        <rFont val="Calibri"/>
        <family val="2"/>
      </rPr>
      <t>34.13.011</t>
    </r>
  </si>
  <si>
    <r>
      <rPr>
        <sz val="8.5"/>
        <rFont val="Calibri"/>
        <family val="2"/>
      </rPr>
      <t xml:space="preserve">Corte, recorte e remoção de árvore  inclusive as raízes ‐ diâmetro
</t>
    </r>
    <r>
      <rPr>
        <sz val="8.5"/>
        <rFont val="Calibri"/>
        <family val="2"/>
      </rPr>
      <t>(DAP)&gt;5cm&lt;15cm</t>
    </r>
  </si>
  <si>
    <r>
      <rPr>
        <sz val="8.5"/>
        <rFont val="Calibri"/>
        <family val="2"/>
      </rPr>
      <t>34.13.021</t>
    </r>
  </si>
  <si>
    <r>
      <rPr>
        <sz val="8.5"/>
        <rFont val="Calibri"/>
        <family val="2"/>
      </rPr>
      <t xml:space="preserve">Corte, recorte e remoção de árvore inclusive as raízes ‐ diâmetro
</t>
    </r>
    <r>
      <rPr>
        <sz val="8.5"/>
        <rFont val="Calibri"/>
        <family val="2"/>
      </rPr>
      <t>(DAP)&gt;15cm&lt;30cm</t>
    </r>
  </si>
  <si>
    <r>
      <rPr>
        <sz val="8.5"/>
        <rFont val="Calibri"/>
        <family val="2"/>
      </rPr>
      <t>34.13.031</t>
    </r>
  </si>
  <si>
    <r>
      <rPr>
        <sz val="8.5"/>
        <rFont val="Calibri"/>
        <family val="2"/>
      </rPr>
      <t xml:space="preserve">Corte, recorte e remoção de árvore inclusive as raízes ‐ diâmetro
</t>
    </r>
    <r>
      <rPr>
        <sz val="8.5"/>
        <rFont val="Calibri"/>
        <family val="2"/>
      </rPr>
      <t>(DAP)&gt;30cm&lt;45cm</t>
    </r>
  </si>
  <si>
    <r>
      <rPr>
        <sz val="8.5"/>
        <rFont val="Calibri"/>
        <family val="2"/>
      </rPr>
      <t>34.13.041</t>
    </r>
  </si>
  <si>
    <r>
      <rPr>
        <sz val="8.5"/>
        <rFont val="Calibri"/>
        <family val="2"/>
      </rPr>
      <t xml:space="preserve">Corte, recorte e remoção de árvore inclusive as raízes ‐ diâmetro
</t>
    </r>
    <r>
      <rPr>
        <sz val="8.5"/>
        <rFont val="Calibri"/>
        <family val="2"/>
      </rPr>
      <t>(DAP)&gt;45cm&lt;60cm</t>
    </r>
  </si>
  <si>
    <r>
      <rPr>
        <sz val="8.5"/>
        <rFont val="Calibri"/>
        <family val="2"/>
      </rPr>
      <t>34.13.051</t>
    </r>
  </si>
  <si>
    <r>
      <rPr>
        <sz val="8.5"/>
        <rFont val="Calibri"/>
        <family val="2"/>
      </rPr>
      <t xml:space="preserve">Corte, recorte e remoção de árvore inclusive as raízes ‐ diâmetro
</t>
    </r>
    <r>
      <rPr>
        <sz val="8.5"/>
        <rFont val="Calibri"/>
        <family val="2"/>
      </rPr>
      <t>(DAP)&gt;60cm&lt;100cm</t>
    </r>
  </si>
  <si>
    <r>
      <rPr>
        <sz val="8.5"/>
        <rFont val="Calibri"/>
        <family val="2"/>
      </rPr>
      <t>34.13.060</t>
    </r>
  </si>
  <si>
    <r>
      <rPr>
        <sz val="8.5"/>
        <rFont val="Calibri"/>
        <family val="2"/>
      </rPr>
      <t xml:space="preserve">Corte, recorte e remoção de árvore inclusive as raízes ‐ diâmetro (DAP) acima
</t>
    </r>
    <r>
      <rPr>
        <sz val="8.5"/>
        <rFont val="Calibri"/>
        <family val="2"/>
      </rPr>
      <t>de 100 cm</t>
    </r>
  </si>
  <si>
    <r>
      <rPr>
        <sz val="8.5"/>
        <rFont val="Calibri"/>
        <family val="2"/>
      </rPr>
      <t>34.20</t>
    </r>
  </si>
  <si>
    <r>
      <rPr>
        <sz val="8.5"/>
        <rFont val="Calibri"/>
        <family val="2"/>
      </rPr>
      <t>Reparos, conservacoes e complementos ‐ GRUPO 34</t>
    </r>
  </si>
  <si>
    <r>
      <rPr>
        <sz val="8.5"/>
        <rFont val="Calibri"/>
        <family val="2"/>
      </rPr>
      <t>34.20.050</t>
    </r>
  </si>
  <si>
    <r>
      <rPr>
        <sz val="8.5"/>
        <rFont val="Calibri"/>
        <family val="2"/>
      </rPr>
      <t>Tela de arame galvanizado fio nº 22 BWG, malha de 2´, tipo galinheiro</t>
    </r>
  </si>
  <si>
    <r>
      <rPr>
        <sz val="8.5"/>
        <rFont val="Calibri"/>
        <family val="2"/>
      </rPr>
      <t>34.20.080</t>
    </r>
  </si>
  <si>
    <r>
      <rPr>
        <sz val="8.5"/>
        <rFont val="Calibri"/>
        <family val="2"/>
      </rPr>
      <t xml:space="preserve">Tela de aço galvanizado fio nº 10 BWG, malha de 2´, tipo alambrado de
</t>
    </r>
    <r>
      <rPr>
        <sz val="8.5"/>
        <rFont val="Calibri"/>
        <family val="2"/>
      </rPr>
      <t>segurança</t>
    </r>
  </si>
  <si>
    <r>
      <rPr>
        <sz val="8.5"/>
        <rFont val="Calibri"/>
        <family val="2"/>
      </rPr>
      <t>34.20.110</t>
    </r>
  </si>
  <si>
    <r>
      <rPr>
        <sz val="8.5"/>
        <rFont val="Calibri"/>
        <family val="2"/>
      </rPr>
      <t>Recolocação de barreira de proteção perimetral, simples ou dupla</t>
    </r>
  </si>
  <si>
    <r>
      <rPr>
        <sz val="8.5"/>
        <rFont val="Calibri"/>
        <family val="2"/>
      </rPr>
      <t>34.20.160</t>
    </r>
  </si>
  <si>
    <r>
      <rPr>
        <sz val="8.5"/>
        <rFont val="Calibri"/>
        <family val="2"/>
      </rPr>
      <t>Recolocação de alambrado, com altura até 4,50 m</t>
    </r>
  </si>
  <si>
    <r>
      <rPr>
        <sz val="8.5"/>
        <rFont val="Calibri"/>
        <family val="2"/>
      </rPr>
      <t>34.20.170</t>
    </r>
  </si>
  <si>
    <r>
      <rPr>
        <sz val="8.5"/>
        <rFont val="Calibri"/>
        <family val="2"/>
      </rPr>
      <t>Recolocação de alambrado, com altura acima de 4,50 m</t>
    </r>
  </si>
  <si>
    <r>
      <rPr>
        <sz val="8.5"/>
        <rFont val="Calibri"/>
        <family val="2"/>
      </rPr>
      <t>34.20.380</t>
    </r>
  </si>
  <si>
    <r>
      <rPr>
        <sz val="8.5"/>
        <rFont val="Calibri"/>
        <family val="2"/>
      </rPr>
      <t xml:space="preserve">Suporte para apoio de bicicletas em tubo de aço galvanizado, diâmetro de 2
</t>
    </r>
    <r>
      <rPr>
        <sz val="8.5"/>
        <rFont val="Calibri"/>
        <family val="2"/>
      </rPr>
      <t>1/2´</t>
    </r>
  </si>
  <si>
    <r>
      <rPr>
        <sz val="8.5"/>
        <rFont val="Calibri"/>
        <family val="2"/>
      </rPr>
      <t>34.20.390</t>
    </r>
  </si>
  <si>
    <r>
      <rPr>
        <sz val="8.5"/>
        <rFont val="Calibri"/>
        <family val="2"/>
      </rPr>
      <t>Grelha arvoreira em ferro fundido</t>
    </r>
  </si>
  <si>
    <r>
      <rPr>
        <sz val="8.5"/>
        <rFont val="Calibri"/>
        <family val="2"/>
      </rPr>
      <t>PLAYGROUND E EQUIPAMENTO RECREATIVO</t>
    </r>
  </si>
  <si>
    <r>
      <rPr>
        <sz val="8.5"/>
        <rFont val="Calibri"/>
        <family val="2"/>
      </rPr>
      <t>35.01</t>
    </r>
  </si>
  <si>
    <r>
      <rPr>
        <sz val="8.5"/>
        <rFont val="Calibri"/>
        <family val="2"/>
      </rPr>
      <t>Quadra e equipamento de esportes</t>
    </r>
  </si>
  <si>
    <r>
      <rPr>
        <sz val="8.5"/>
        <rFont val="Calibri"/>
        <family val="2"/>
      </rPr>
      <t>35.01.070</t>
    </r>
  </si>
  <si>
    <r>
      <rPr>
        <sz val="8.5"/>
        <rFont val="Calibri"/>
        <family val="2"/>
      </rPr>
      <t>Tela de arame galvanizado fio nº 12 BWG, malha de 2´</t>
    </r>
  </si>
  <si>
    <r>
      <rPr>
        <sz val="8.5"/>
        <rFont val="Calibri"/>
        <family val="2"/>
      </rPr>
      <t>35.01.150</t>
    </r>
  </si>
  <si>
    <r>
      <rPr>
        <sz val="8.5"/>
        <rFont val="Calibri"/>
        <family val="2"/>
      </rPr>
      <t>Trave oficial completa com rede para futebol de salão</t>
    </r>
  </si>
  <si>
    <r>
      <rPr>
        <sz val="8.5"/>
        <rFont val="Calibri"/>
        <family val="2"/>
      </rPr>
      <t>35.01.160</t>
    </r>
  </si>
  <si>
    <r>
      <rPr>
        <sz val="8.5"/>
        <rFont val="Calibri"/>
        <family val="2"/>
      </rPr>
      <t>Tabela completa com suporte e rede para basquete</t>
    </r>
  </si>
  <si>
    <r>
      <rPr>
        <sz val="8.5"/>
        <rFont val="Calibri"/>
        <family val="2"/>
      </rPr>
      <t>35.01.170</t>
    </r>
  </si>
  <si>
    <r>
      <rPr>
        <sz val="8.5"/>
        <rFont val="Calibri"/>
        <family val="2"/>
      </rPr>
      <t>Poste oficial completo com rede para voleibol</t>
    </r>
  </si>
  <si>
    <r>
      <rPr>
        <sz val="8.5"/>
        <rFont val="Calibri"/>
        <family val="2"/>
      </rPr>
      <t>35.01.550</t>
    </r>
  </si>
  <si>
    <r>
      <rPr>
        <sz val="8.5"/>
        <rFont val="Calibri"/>
        <family val="2"/>
      </rPr>
      <t xml:space="preserve">Piso em fibra de polipropileno corrugado para quadra de esportes, inclusive
</t>
    </r>
    <r>
      <rPr>
        <sz val="8.5"/>
        <rFont val="Calibri"/>
        <family val="2"/>
      </rPr>
      <t>pintura</t>
    </r>
  </si>
  <si>
    <r>
      <rPr>
        <sz val="8.5"/>
        <rFont val="Calibri"/>
        <family val="2"/>
      </rPr>
      <t>35.03</t>
    </r>
  </si>
  <si>
    <r>
      <rPr>
        <sz val="8.5"/>
        <rFont val="Calibri"/>
        <family val="2"/>
      </rPr>
      <t>Abrigo, guarita e quiosque</t>
    </r>
  </si>
  <si>
    <r>
      <rPr>
        <sz val="8.5"/>
        <rFont val="Calibri"/>
        <family val="2"/>
      </rPr>
      <t>35.03.030</t>
    </r>
  </si>
  <si>
    <r>
      <rPr>
        <sz val="8.5"/>
        <rFont val="Calibri"/>
        <family val="2"/>
      </rPr>
      <t>Cancela automática metálica com barreira de alumínio de 3,50 até 4,00 m</t>
    </r>
  </si>
  <si>
    <r>
      <rPr>
        <sz val="8.5"/>
        <rFont val="Calibri"/>
        <family val="2"/>
      </rPr>
      <t>35.04</t>
    </r>
  </si>
  <si>
    <r>
      <rPr>
        <sz val="8.5"/>
        <rFont val="Calibri"/>
        <family val="2"/>
      </rPr>
      <t>Bancos</t>
    </r>
  </si>
  <si>
    <r>
      <rPr>
        <sz val="8.5"/>
        <rFont val="Calibri"/>
        <family val="2"/>
      </rPr>
      <t>35.04.020</t>
    </r>
  </si>
  <si>
    <r>
      <rPr>
        <sz val="8.5"/>
        <rFont val="Calibri"/>
        <family val="2"/>
      </rPr>
      <t>Banco contínuo em concreto vazado</t>
    </r>
  </si>
  <si>
    <r>
      <rPr>
        <sz val="8.5"/>
        <rFont val="Calibri"/>
        <family val="2"/>
      </rPr>
      <t>35.04.120</t>
    </r>
  </si>
  <si>
    <r>
      <rPr>
        <sz val="8.5"/>
        <rFont val="Calibri"/>
        <family val="2"/>
      </rPr>
      <t>Banco em concreto pré‐moldado, comprimento 150 cm</t>
    </r>
  </si>
  <si>
    <r>
      <rPr>
        <sz val="8.5"/>
        <rFont val="Calibri"/>
        <family val="2"/>
      </rPr>
      <t>35.04.130</t>
    </r>
  </si>
  <si>
    <r>
      <rPr>
        <sz val="8.5"/>
        <rFont val="Calibri"/>
        <family val="2"/>
      </rPr>
      <t>Banco de madeira sobre alvenaria</t>
    </r>
  </si>
  <si>
    <r>
      <rPr>
        <sz val="8.5"/>
        <rFont val="Calibri"/>
        <family val="2"/>
      </rPr>
      <t>35.04.140</t>
    </r>
  </si>
  <si>
    <r>
      <rPr>
        <sz val="8.5"/>
        <rFont val="Calibri"/>
        <family val="2"/>
      </rPr>
      <t>Banco em concreto pré‐moldado com pés vazados, comprimento 200 cm</t>
    </r>
  </si>
  <si>
    <r>
      <rPr>
        <sz val="8.5"/>
        <rFont val="Calibri"/>
        <family val="2"/>
      </rPr>
      <t>35.04.150</t>
    </r>
  </si>
  <si>
    <r>
      <rPr>
        <sz val="8.5"/>
        <rFont val="Calibri"/>
        <family val="2"/>
      </rPr>
      <t>Banco em concreto pré‐moldado com 3 pés, comprimento 300 cm</t>
    </r>
  </si>
  <si>
    <r>
      <rPr>
        <sz val="8.5"/>
        <rFont val="Calibri"/>
        <family val="2"/>
      </rPr>
      <t>35.05</t>
    </r>
  </si>
  <si>
    <r>
      <rPr>
        <sz val="8.5"/>
        <rFont val="Calibri"/>
        <family val="2"/>
      </rPr>
      <t>Equipamento recreativo</t>
    </r>
  </si>
  <si>
    <r>
      <rPr>
        <sz val="8.5"/>
        <rFont val="Calibri"/>
        <family val="2"/>
      </rPr>
      <t>35.05.200</t>
    </r>
  </si>
  <si>
    <r>
      <rPr>
        <sz val="8.5"/>
        <rFont val="Calibri"/>
        <family val="2"/>
      </rPr>
      <t>Centro de atividades em madeira rústica</t>
    </r>
  </si>
  <si>
    <r>
      <rPr>
        <sz val="8.5"/>
        <rFont val="Calibri"/>
        <family val="2"/>
      </rPr>
      <t>35.05.210</t>
    </r>
  </si>
  <si>
    <r>
      <rPr>
        <sz val="8.5"/>
        <rFont val="Calibri"/>
        <family val="2"/>
      </rPr>
      <t>Balanço duplo em madeira rústica</t>
    </r>
  </si>
  <si>
    <r>
      <rPr>
        <sz val="8.5"/>
        <rFont val="Calibri"/>
        <family val="2"/>
      </rPr>
      <t>35.05.220</t>
    </r>
  </si>
  <si>
    <r>
      <rPr>
        <sz val="8.5"/>
        <rFont val="Calibri"/>
        <family val="2"/>
      </rPr>
      <t>Gangorra dupla em madeira rústica</t>
    </r>
  </si>
  <si>
    <r>
      <rPr>
        <sz val="8.5"/>
        <rFont val="Calibri"/>
        <family val="2"/>
      </rPr>
      <t>35.05.240</t>
    </r>
  </si>
  <si>
    <r>
      <rPr>
        <sz val="8.5"/>
        <rFont val="Calibri"/>
        <family val="2"/>
      </rPr>
      <t>Gira‐gira em ferro com assento de madeira (8 lugares)</t>
    </r>
  </si>
  <si>
    <r>
      <rPr>
        <sz val="8.5"/>
        <rFont val="Calibri"/>
        <family val="2"/>
      </rPr>
      <t>35.07</t>
    </r>
  </si>
  <si>
    <r>
      <rPr>
        <sz val="8.5"/>
        <rFont val="Calibri"/>
        <family val="2"/>
      </rPr>
      <t>Mastro para bandeiras</t>
    </r>
  </si>
  <si>
    <r>
      <rPr>
        <sz val="8.5"/>
        <rFont val="Calibri"/>
        <family val="2"/>
      </rPr>
      <t>35.07.020</t>
    </r>
  </si>
  <si>
    <r>
      <rPr>
        <sz val="8.5"/>
        <rFont val="Calibri"/>
        <family val="2"/>
      </rPr>
      <t>Plataforma com 3 mastros galvanizados, h= 7,00 m</t>
    </r>
  </si>
  <si>
    <r>
      <rPr>
        <sz val="8.5"/>
        <rFont val="Calibri"/>
        <family val="2"/>
      </rPr>
      <t>35.07.030</t>
    </r>
  </si>
  <si>
    <r>
      <rPr>
        <sz val="8.5"/>
        <rFont val="Calibri"/>
        <family val="2"/>
      </rPr>
      <t>Plataforma com 3 mastros galvanizados, h= 9,00 m</t>
    </r>
  </si>
  <si>
    <r>
      <rPr>
        <sz val="8.5"/>
        <rFont val="Calibri"/>
        <family val="2"/>
      </rPr>
      <t>35.07.060</t>
    </r>
  </si>
  <si>
    <r>
      <rPr>
        <sz val="8.5"/>
        <rFont val="Calibri"/>
        <family val="2"/>
      </rPr>
      <t>Mastro para bandeira galvanizado, h= 9,00 m</t>
    </r>
  </si>
  <si>
    <r>
      <rPr>
        <sz val="8.5"/>
        <rFont val="Calibri"/>
        <family val="2"/>
      </rPr>
      <t>35.07.070</t>
    </r>
  </si>
  <si>
    <r>
      <rPr>
        <sz val="8.5"/>
        <rFont val="Calibri"/>
        <family val="2"/>
      </rPr>
      <t>Mastro para bandeira galvanizado, h= 7,00 m</t>
    </r>
  </si>
  <si>
    <r>
      <rPr>
        <sz val="8.5"/>
        <rFont val="Calibri"/>
        <family val="2"/>
      </rPr>
      <t>35.20</t>
    </r>
  </si>
  <si>
    <r>
      <rPr>
        <sz val="8.5"/>
        <rFont val="Calibri"/>
        <family val="2"/>
      </rPr>
      <t>Reparos, conservacoes e complementos ‐ GRUPO 35</t>
    </r>
  </si>
  <si>
    <r>
      <rPr>
        <sz val="8.5"/>
        <rFont val="Calibri"/>
        <family val="2"/>
      </rPr>
      <t>35.20.010</t>
    </r>
  </si>
  <si>
    <r>
      <rPr>
        <sz val="8.5"/>
        <rFont val="Calibri"/>
        <family val="2"/>
      </rPr>
      <t>Tela em polietileno, malha 10 x 10 cm, fio 2 mm</t>
    </r>
  </si>
  <si>
    <r>
      <rPr>
        <sz val="8.5"/>
        <rFont val="Calibri"/>
        <family val="2"/>
      </rPr>
      <t>35.20.050</t>
    </r>
  </si>
  <si>
    <r>
      <rPr>
        <sz val="8.5"/>
        <rFont val="Calibri"/>
        <family val="2"/>
      </rPr>
      <t xml:space="preserve">Conjunto de 4 lixeiras para coleta seletiva, com tampa basculante, capacidade
</t>
    </r>
    <r>
      <rPr>
        <sz val="8.5"/>
        <rFont val="Calibri"/>
        <family val="2"/>
      </rPr>
      <t>50 litros</t>
    </r>
  </si>
  <si>
    <r>
      <rPr>
        <sz val="8.5"/>
        <rFont val="Calibri"/>
        <family val="2"/>
      </rPr>
      <t>ENTRADA DE ENERGIA ELETRICA E TELEFONIA</t>
    </r>
  </si>
  <si>
    <r>
      <rPr>
        <sz val="8.5"/>
        <rFont val="Calibri"/>
        <family val="2"/>
      </rPr>
      <t>36.01</t>
    </r>
  </si>
  <si>
    <r>
      <rPr>
        <sz val="8.5"/>
        <rFont val="Calibri"/>
        <family val="2"/>
      </rPr>
      <t>Entrada de energia ‐ componentes</t>
    </r>
  </si>
  <si>
    <r>
      <rPr>
        <sz val="8.5"/>
        <rFont val="Calibri"/>
        <family val="2"/>
      </rPr>
      <t>36.01.242</t>
    </r>
  </si>
  <si>
    <r>
      <rPr>
        <sz val="8.5"/>
        <rFont val="Calibri"/>
        <family val="2"/>
      </rPr>
      <t>Cubículo de média tensão, para uso ao tempo, classe 24 kV</t>
    </r>
  </si>
  <si>
    <r>
      <rPr>
        <sz val="8.5"/>
        <rFont val="Calibri"/>
        <family val="2"/>
      </rPr>
      <t>36.01.252</t>
    </r>
  </si>
  <si>
    <r>
      <rPr>
        <sz val="8.5"/>
        <rFont val="Calibri"/>
        <family val="2"/>
      </rPr>
      <t>Cubículo de média tensão, para uso ao tempo, classe 17,5 kV</t>
    </r>
  </si>
  <si>
    <r>
      <rPr>
        <sz val="8.5"/>
        <rFont val="Calibri"/>
        <family val="2"/>
      </rPr>
      <t>36.01.260</t>
    </r>
  </si>
  <si>
    <r>
      <rPr>
        <sz val="8.5"/>
        <rFont val="Calibri"/>
        <family val="2"/>
      </rPr>
      <t>Cubículo de entrada e medição para uso abrigado, classe 15 kV</t>
    </r>
  </si>
  <si>
    <r>
      <rPr>
        <sz val="8.5"/>
        <rFont val="Calibri"/>
        <family val="2"/>
      </rPr>
      <t>36.03</t>
    </r>
  </si>
  <si>
    <r>
      <rPr>
        <sz val="8.5"/>
        <rFont val="Calibri"/>
        <family val="2"/>
      </rPr>
      <t>Caixas de entrada / medicao</t>
    </r>
  </si>
  <si>
    <r>
      <rPr>
        <sz val="8.5"/>
        <rFont val="Calibri"/>
        <family val="2"/>
      </rPr>
      <t>36.03.010</t>
    </r>
  </si>
  <si>
    <r>
      <rPr>
        <sz val="8.5"/>
        <rFont val="Calibri"/>
        <family val="2"/>
      </rPr>
      <t>Caixa de medição tipo II (300 x 560 x 200) mm, padrão concessionárias</t>
    </r>
  </si>
  <si>
    <r>
      <rPr>
        <sz val="8.5"/>
        <rFont val="Calibri"/>
        <family val="2"/>
      </rPr>
      <t>36.03.020</t>
    </r>
  </si>
  <si>
    <r>
      <rPr>
        <sz val="8.5"/>
        <rFont val="Calibri"/>
        <family val="2"/>
      </rPr>
      <t>Caixa de medição polifásica (500 x 600 x 200) mm, padrão concessionárias</t>
    </r>
  </si>
  <si>
    <r>
      <rPr>
        <sz val="8.5"/>
        <rFont val="Calibri"/>
        <family val="2"/>
      </rPr>
      <t>36.03.030</t>
    </r>
  </si>
  <si>
    <r>
      <rPr>
        <sz val="8.5"/>
        <rFont val="Calibri"/>
        <family val="2"/>
      </rPr>
      <t xml:space="preserve">Caixa de medição externa tipo ´L´ (900 x 600 x 270) mm, padrão
</t>
    </r>
    <r>
      <rPr>
        <sz val="8.5"/>
        <rFont val="Calibri"/>
        <family val="2"/>
      </rPr>
      <t>Concessionárias</t>
    </r>
  </si>
  <si>
    <r>
      <rPr>
        <sz val="8.5"/>
        <rFont val="Calibri"/>
        <family val="2"/>
      </rPr>
      <t>36.03.050</t>
    </r>
  </si>
  <si>
    <r>
      <rPr>
        <sz val="8.5"/>
        <rFont val="Calibri"/>
        <family val="2"/>
      </rPr>
      <t xml:space="preserve">Caixa de medição externa tipo ´N´ (1300 x 1200 x 270) mm, padrão
</t>
    </r>
    <r>
      <rPr>
        <sz val="8.5"/>
        <rFont val="Calibri"/>
        <family val="2"/>
      </rPr>
      <t>Concessionárias</t>
    </r>
  </si>
  <si>
    <r>
      <rPr>
        <sz val="8.5"/>
        <rFont val="Calibri"/>
        <family val="2"/>
      </rPr>
      <t>36.03.060</t>
    </r>
  </si>
  <si>
    <r>
      <rPr>
        <sz val="8.5"/>
        <rFont val="Calibri"/>
        <family val="2"/>
      </rPr>
      <t xml:space="preserve">Caixa de medição externa tipo ´M´ (900 x 1200 x 270) mm, padrão
</t>
    </r>
    <r>
      <rPr>
        <sz val="8.5"/>
        <rFont val="Calibri"/>
        <family val="2"/>
      </rPr>
      <t>Concessionárias</t>
    </r>
  </si>
  <si>
    <r>
      <rPr>
        <sz val="8.5"/>
        <rFont val="Calibri"/>
        <family val="2"/>
      </rPr>
      <t>36.03.080</t>
    </r>
  </si>
  <si>
    <r>
      <rPr>
        <sz val="8.5"/>
        <rFont val="Calibri"/>
        <family val="2"/>
      </rPr>
      <t xml:space="preserve">Caixa para seccionadora tipo ´T´ (900 x 600 x 250) mm, padrão
</t>
    </r>
    <r>
      <rPr>
        <sz val="8.5"/>
        <rFont val="Calibri"/>
        <family val="2"/>
      </rPr>
      <t>Concessionárias</t>
    </r>
  </si>
  <si>
    <r>
      <rPr>
        <sz val="8.5"/>
        <rFont val="Calibri"/>
        <family val="2"/>
      </rPr>
      <t>36.03.090</t>
    </r>
  </si>
  <si>
    <r>
      <rPr>
        <sz val="8.5"/>
        <rFont val="Calibri"/>
        <family val="2"/>
      </rPr>
      <t xml:space="preserve">Caixa de medição interna tipo ´A1´ (1000 x 1000 x 300) mm, padrão
</t>
    </r>
    <r>
      <rPr>
        <sz val="8.5"/>
        <rFont val="Calibri"/>
        <family val="2"/>
      </rPr>
      <t>Concessionárias</t>
    </r>
  </si>
  <si>
    <r>
      <rPr>
        <sz val="8.5"/>
        <rFont val="Calibri"/>
        <family val="2"/>
      </rPr>
      <t>36.03.120</t>
    </r>
  </si>
  <si>
    <r>
      <rPr>
        <sz val="8.5"/>
        <rFont val="Calibri"/>
        <family val="2"/>
      </rPr>
      <t xml:space="preserve">Caixa de proteção para transformador de corrente, (1000 x 750 x 300) mm,
</t>
    </r>
    <r>
      <rPr>
        <sz val="8.5"/>
        <rFont val="Calibri"/>
        <family val="2"/>
      </rPr>
      <t>padrão Concessionárias</t>
    </r>
  </si>
  <si>
    <r>
      <rPr>
        <sz val="8.5"/>
        <rFont val="Calibri"/>
        <family val="2"/>
      </rPr>
      <t>36.03.130</t>
    </r>
  </si>
  <si>
    <r>
      <rPr>
        <sz val="8.5"/>
        <rFont val="Calibri"/>
        <family val="2"/>
      </rPr>
      <t xml:space="preserve">Caixa de proteção dos bornes do medidor, (300 x 250 x 90) mm, padrão
</t>
    </r>
    <r>
      <rPr>
        <sz val="8.5"/>
        <rFont val="Calibri"/>
        <family val="2"/>
      </rPr>
      <t>Concessionárias</t>
    </r>
  </si>
  <si>
    <r>
      <rPr>
        <sz val="8.5"/>
        <rFont val="Calibri"/>
        <family val="2"/>
      </rPr>
      <t>36.03.150</t>
    </r>
  </si>
  <si>
    <r>
      <rPr>
        <sz val="8.5"/>
        <rFont val="Calibri"/>
        <family val="2"/>
      </rPr>
      <t>Caixa de entrada tipo ´E´ (560 x 350 x 210) mm ‐ padrão Concessionárias</t>
    </r>
  </si>
  <si>
    <r>
      <rPr>
        <sz val="8.5"/>
        <rFont val="Calibri"/>
        <family val="2"/>
      </rPr>
      <t>36.03.160</t>
    </r>
  </si>
  <si>
    <r>
      <rPr>
        <sz val="8.5"/>
        <rFont val="Calibri"/>
        <family val="2"/>
      </rPr>
      <t>Caixa base lateral tipo ´N´ (1300 x 400 x 250) mm</t>
    </r>
  </si>
  <si>
    <r>
      <rPr>
        <sz val="8.5"/>
        <rFont val="Calibri"/>
        <family val="2"/>
      </rPr>
      <t>36.04</t>
    </r>
  </si>
  <si>
    <r>
      <rPr>
        <sz val="8.5"/>
        <rFont val="Calibri"/>
        <family val="2"/>
      </rPr>
      <t>Suporte (Braquet)</t>
    </r>
  </si>
  <si>
    <r>
      <rPr>
        <sz val="8.5"/>
        <rFont val="Calibri"/>
        <family val="2"/>
      </rPr>
      <t>36.04.010</t>
    </r>
  </si>
  <si>
    <r>
      <rPr>
        <sz val="8.5"/>
        <rFont val="Calibri"/>
        <family val="2"/>
      </rPr>
      <t>Suporte para 1 isolador de baixa tensão</t>
    </r>
  </si>
  <si>
    <r>
      <rPr>
        <sz val="8.5"/>
        <rFont val="Calibri"/>
        <family val="2"/>
      </rPr>
      <t>36.04.030</t>
    </r>
  </si>
  <si>
    <r>
      <rPr>
        <sz val="8.5"/>
        <rFont val="Calibri"/>
        <family val="2"/>
      </rPr>
      <t>Suporte para 2 isoladores de baixa tensão</t>
    </r>
  </si>
  <si>
    <r>
      <rPr>
        <sz val="8.5"/>
        <rFont val="Calibri"/>
        <family val="2"/>
      </rPr>
      <t>36.04.050</t>
    </r>
  </si>
  <si>
    <r>
      <rPr>
        <sz val="8.5"/>
        <rFont val="Calibri"/>
        <family val="2"/>
      </rPr>
      <t>Suporte para 3 isoladores de baixa tensão</t>
    </r>
  </si>
  <si>
    <r>
      <rPr>
        <sz val="8.5"/>
        <rFont val="Calibri"/>
        <family val="2"/>
      </rPr>
      <t>36.04.070</t>
    </r>
  </si>
  <si>
    <r>
      <rPr>
        <sz val="8.5"/>
        <rFont val="Calibri"/>
        <family val="2"/>
      </rPr>
      <t>Suporte para 4 isoladores de baixa tensão</t>
    </r>
  </si>
  <si>
    <r>
      <rPr>
        <sz val="8.5"/>
        <rFont val="Calibri"/>
        <family val="2"/>
      </rPr>
      <t>36.05</t>
    </r>
  </si>
  <si>
    <r>
      <rPr>
        <sz val="8.5"/>
        <rFont val="Calibri"/>
        <family val="2"/>
      </rPr>
      <t>Isoladores</t>
    </r>
  </si>
  <si>
    <r>
      <rPr>
        <sz val="8.5"/>
        <rFont val="Calibri"/>
        <family val="2"/>
      </rPr>
      <t>36.05.010</t>
    </r>
  </si>
  <si>
    <r>
      <rPr>
        <sz val="8.5"/>
        <rFont val="Calibri"/>
        <family val="2"/>
      </rPr>
      <t>Isolador tipo roldana para baixa tensão de 76 x 79 mm</t>
    </r>
  </si>
  <si>
    <r>
      <rPr>
        <sz val="8.5"/>
        <rFont val="Calibri"/>
        <family val="2"/>
      </rPr>
      <t>36.05.040</t>
    </r>
  </si>
  <si>
    <r>
      <rPr>
        <sz val="8.5"/>
        <rFont val="Calibri"/>
        <family val="2"/>
      </rPr>
      <t>Isolador tipo disco para 15 kV de 6´ ‐ 150 mm</t>
    </r>
  </si>
  <si>
    <r>
      <rPr>
        <sz val="8.5"/>
        <rFont val="Calibri"/>
        <family val="2"/>
      </rPr>
      <t>36.05.080</t>
    </r>
  </si>
  <si>
    <r>
      <rPr>
        <sz val="8.5"/>
        <rFont val="Calibri"/>
        <family val="2"/>
      </rPr>
      <t>Isolador tipo pino para 15 kV, inclusive pino (poste)</t>
    </r>
  </si>
  <si>
    <r>
      <rPr>
        <sz val="8.5"/>
        <rFont val="Calibri"/>
        <family val="2"/>
      </rPr>
      <t>36.05.100</t>
    </r>
  </si>
  <si>
    <r>
      <rPr>
        <sz val="8.5"/>
        <rFont val="Calibri"/>
        <family val="2"/>
      </rPr>
      <t>Isolador pedestal para 15 kV</t>
    </r>
  </si>
  <si>
    <r>
      <rPr>
        <sz val="8.5"/>
        <rFont val="Calibri"/>
        <family val="2"/>
      </rPr>
      <t>36.05.110</t>
    </r>
  </si>
  <si>
    <r>
      <rPr>
        <sz val="8.5"/>
        <rFont val="Calibri"/>
        <family val="2"/>
      </rPr>
      <t>Isolador pedestal para 25 kV</t>
    </r>
  </si>
  <si>
    <r>
      <rPr>
        <sz val="8.5"/>
        <rFont val="Calibri"/>
        <family val="2"/>
      </rPr>
      <t>36.06</t>
    </r>
  </si>
  <si>
    <r>
      <rPr>
        <sz val="8.5"/>
        <rFont val="Calibri"/>
        <family val="2"/>
      </rPr>
      <t>Muflas e terminais</t>
    </r>
  </si>
  <si>
    <r>
      <rPr>
        <sz val="8.5"/>
        <rFont val="Calibri"/>
        <family val="2"/>
      </rPr>
      <t>36.06.060</t>
    </r>
  </si>
  <si>
    <r>
      <rPr>
        <sz val="8.5"/>
        <rFont val="Calibri"/>
        <family val="2"/>
      </rPr>
      <t>Terminal modular (mufla) unipolar externo para cabo até 70 mm²/15 kV</t>
    </r>
  </si>
  <si>
    <r>
      <rPr>
        <sz val="8.5"/>
        <rFont val="Calibri"/>
        <family val="2"/>
      </rPr>
      <t>36.06.080</t>
    </r>
  </si>
  <si>
    <r>
      <rPr>
        <sz val="8.5"/>
        <rFont val="Calibri"/>
        <family val="2"/>
      </rPr>
      <t>Terminal modular (mufla) unipolar interno para cabo até 70 mm²/15 kV</t>
    </r>
  </si>
  <si>
    <r>
      <rPr>
        <sz val="8.5"/>
        <rFont val="Calibri"/>
        <family val="2"/>
      </rPr>
      <t>36.07</t>
    </r>
  </si>
  <si>
    <r>
      <rPr>
        <sz val="8.5"/>
        <rFont val="Calibri"/>
        <family val="2"/>
      </rPr>
      <t>Para‐raios de media tensao</t>
    </r>
  </si>
  <si>
    <r>
      <rPr>
        <sz val="8.5"/>
        <rFont val="Calibri"/>
        <family val="2"/>
      </rPr>
      <t>36.07.010</t>
    </r>
  </si>
  <si>
    <r>
      <rPr>
        <sz val="8.5"/>
        <rFont val="Calibri"/>
        <family val="2"/>
      </rPr>
      <t xml:space="preserve">Para‐raios de distribuição, classe 12 kV/5 kA, completo, encapsulado com
</t>
    </r>
    <r>
      <rPr>
        <sz val="8.5"/>
        <rFont val="Calibri"/>
        <family val="2"/>
      </rPr>
      <t>polímero</t>
    </r>
  </si>
  <si>
    <r>
      <rPr>
        <sz val="8.5"/>
        <rFont val="Calibri"/>
        <family val="2"/>
      </rPr>
      <t>36.07.030</t>
    </r>
  </si>
  <si>
    <r>
      <rPr>
        <sz val="8.5"/>
        <rFont val="Calibri"/>
        <family val="2"/>
      </rPr>
      <t xml:space="preserve">Para‐raios de distribuição, classe 12 kV/10 kA, completo, encapsulado com
</t>
    </r>
    <r>
      <rPr>
        <sz val="8.5"/>
        <rFont val="Calibri"/>
        <family val="2"/>
      </rPr>
      <t>polímero</t>
    </r>
  </si>
  <si>
    <r>
      <rPr>
        <sz val="8.5"/>
        <rFont val="Calibri"/>
        <family val="2"/>
      </rPr>
      <t>36.07.050</t>
    </r>
  </si>
  <si>
    <r>
      <rPr>
        <sz val="8.5"/>
        <rFont val="Calibri"/>
        <family val="2"/>
      </rPr>
      <t xml:space="preserve">Para‐raios de distribuição, classe 15 kV/5 kA, completo, encapsulado com
</t>
    </r>
    <r>
      <rPr>
        <sz val="8.5"/>
        <rFont val="Calibri"/>
        <family val="2"/>
      </rPr>
      <t>polímero</t>
    </r>
  </si>
  <si>
    <r>
      <rPr>
        <sz val="8.5"/>
        <rFont val="Calibri"/>
        <family val="2"/>
      </rPr>
      <t>36.07.060</t>
    </r>
  </si>
  <si>
    <r>
      <rPr>
        <sz val="8.5"/>
        <rFont val="Calibri"/>
        <family val="2"/>
      </rPr>
      <t xml:space="preserve">Para‐raios de distribuição, classe 15 kV/10 kA, completo, encapsulado com
</t>
    </r>
    <r>
      <rPr>
        <sz val="8.5"/>
        <rFont val="Calibri"/>
        <family val="2"/>
      </rPr>
      <t>polímero</t>
    </r>
  </si>
  <si>
    <r>
      <rPr>
        <sz val="8.5"/>
        <rFont val="Calibri"/>
        <family val="2"/>
      </rPr>
      <t>36.08</t>
    </r>
  </si>
  <si>
    <r>
      <rPr>
        <sz val="8.5"/>
        <rFont val="Calibri"/>
        <family val="2"/>
      </rPr>
      <t>Gerador e grupo gerador</t>
    </r>
  </si>
  <si>
    <r>
      <rPr>
        <sz val="8.5"/>
        <rFont val="Calibri"/>
        <family val="2"/>
      </rPr>
      <t>36.08.030</t>
    </r>
  </si>
  <si>
    <r>
      <rPr>
        <sz val="8.5"/>
        <rFont val="Calibri"/>
        <family val="2"/>
      </rPr>
      <t xml:space="preserve">Grupo gerador com potência de 250/228 kVA, variação de + ou ‐ 5% ‐
</t>
    </r>
    <r>
      <rPr>
        <sz val="8.5"/>
        <rFont val="Calibri"/>
        <family val="2"/>
      </rPr>
      <t>completo</t>
    </r>
  </si>
  <si>
    <r>
      <rPr>
        <sz val="8.5"/>
        <rFont val="Calibri"/>
        <family val="2"/>
      </rPr>
      <t>36.08.040</t>
    </r>
  </si>
  <si>
    <r>
      <rPr>
        <sz val="8.5"/>
        <rFont val="Calibri"/>
        <family val="2"/>
      </rPr>
      <t xml:space="preserve">Grupo gerador com potência de 350/320 kVA, variação de + ou ‐ 10% ‐
</t>
    </r>
    <r>
      <rPr>
        <sz val="8.5"/>
        <rFont val="Calibri"/>
        <family val="2"/>
      </rPr>
      <t>completo</t>
    </r>
  </si>
  <si>
    <r>
      <rPr>
        <sz val="8.5"/>
        <rFont val="Calibri"/>
        <family val="2"/>
      </rPr>
      <t>36.08.050</t>
    </r>
  </si>
  <si>
    <r>
      <rPr>
        <sz val="8.5"/>
        <rFont val="Calibri"/>
        <family val="2"/>
      </rPr>
      <t>Grupo gerador com potência de 88/80 kVA, variação de + ou ‐ 10% ‐ completo</t>
    </r>
  </si>
  <si>
    <r>
      <rPr>
        <sz val="8.5"/>
        <rFont val="Calibri"/>
        <family val="2"/>
      </rPr>
      <t>36.08.060</t>
    </r>
  </si>
  <si>
    <r>
      <rPr>
        <sz val="8.5"/>
        <rFont val="Calibri"/>
        <family val="2"/>
      </rPr>
      <t xml:space="preserve">Grupo gerador com potência de 165/150 kVA, variação de + ou ‐ 5% ‐
</t>
    </r>
    <r>
      <rPr>
        <sz val="8.5"/>
        <rFont val="Calibri"/>
        <family val="2"/>
      </rPr>
      <t>completo</t>
    </r>
  </si>
  <si>
    <r>
      <rPr>
        <sz val="8.5"/>
        <rFont val="Calibri"/>
        <family val="2"/>
      </rPr>
      <t>36.08.100</t>
    </r>
  </si>
  <si>
    <r>
      <rPr>
        <sz val="8.5"/>
        <rFont val="Calibri"/>
        <family val="2"/>
      </rPr>
      <t>Grupo gerador com potência de 55/50 kVA, variação de + ou ‐ 10% ‐ completo</t>
    </r>
  </si>
  <si>
    <r>
      <rPr>
        <sz val="8.5"/>
        <rFont val="Calibri"/>
        <family val="2"/>
      </rPr>
      <t>36.08.110</t>
    </r>
  </si>
  <si>
    <r>
      <rPr>
        <sz val="8.5"/>
        <rFont val="Calibri"/>
        <family val="2"/>
      </rPr>
      <t xml:space="preserve">Grupo gerador com potência de 180/168 kVA, variação de + ou ‐ 5% ‐
</t>
    </r>
    <r>
      <rPr>
        <sz val="8.5"/>
        <rFont val="Calibri"/>
        <family val="2"/>
      </rPr>
      <t>completo</t>
    </r>
  </si>
  <si>
    <r>
      <rPr>
        <sz val="8.5"/>
        <rFont val="Calibri"/>
        <family val="2"/>
      </rPr>
      <t>36.08.290</t>
    </r>
  </si>
  <si>
    <r>
      <rPr>
        <sz val="8.5"/>
        <rFont val="Calibri"/>
        <family val="2"/>
      </rPr>
      <t xml:space="preserve">Grupo gerador com potência de 563/513 kVA, variação de + ou ‐ 10% ‐
</t>
    </r>
    <r>
      <rPr>
        <sz val="8.5"/>
        <rFont val="Calibri"/>
        <family val="2"/>
      </rPr>
      <t>completo</t>
    </r>
  </si>
  <si>
    <r>
      <rPr>
        <sz val="8.5"/>
        <rFont val="Calibri"/>
        <family val="2"/>
      </rPr>
      <t>36.08.350</t>
    </r>
  </si>
  <si>
    <r>
      <rPr>
        <sz val="8.5"/>
        <rFont val="Calibri"/>
        <family val="2"/>
      </rPr>
      <t xml:space="preserve">Grupo gerador carenado com potência de 150/136 kVA, variação de + ou ‐ 5%
</t>
    </r>
    <r>
      <rPr>
        <sz val="8.5"/>
        <rFont val="Calibri"/>
        <family val="2"/>
      </rPr>
      <t>completo</t>
    </r>
  </si>
  <si>
    <r>
      <rPr>
        <sz val="8.5"/>
        <rFont val="Calibri"/>
        <family val="2"/>
      </rPr>
      <t>36.08.360</t>
    </r>
  </si>
  <si>
    <r>
      <rPr>
        <sz val="8.5"/>
        <rFont val="Calibri"/>
        <family val="2"/>
      </rPr>
      <t xml:space="preserve">Grupo gerador carenado com potência de 460/434 kVA, variação de + ou ‐
</t>
    </r>
    <r>
      <rPr>
        <sz val="8.5"/>
        <rFont val="Calibri"/>
        <family val="2"/>
      </rPr>
      <t>10% ‐ completo</t>
    </r>
  </si>
  <si>
    <r>
      <rPr>
        <sz val="8.5"/>
        <rFont val="Calibri"/>
        <family val="2"/>
      </rPr>
      <t>36.08.540</t>
    </r>
  </si>
  <si>
    <r>
      <rPr>
        <sz val="8.5"/>
        <rFont val="Calibri"/>
        <family val="2"/>
      </rPr>
      <t xml:space="preserve">Grupo gerador com potência de 460/434 kVA, variação de + ou ‐ 10% ‐
</t>
    </r>
    <r>
      <rPr>
        <sz val="8.5"/>
        <rFont val="Calibri"/>
        <family val="2"/>
      </rPr>
      <t>completo</t>
    </r>
  </si>
  <si>
    <r>
      <rPr>
        <sz val="8.5"/>
        <rFont val="Calibri"/>
        <family val="2"/>
      </rPr>
      <t>36.09</t>
    </r>
  </si>
  <si>
    <r>
      <rPr>
        <sz val="8.5"/>
        <rFont val="Calibri"/>
        <family val="2"/>
      </rPr>
      <t>Transformador de entrada</t>
    </r>
  </si>
  <si>
    <r>
      <rPr>
        <sz val="8.5"/>
        <rFont val="Calibri"/>
        <family val="2"/>
      </rPr>
      <t>36.09.020</t>
    </r>
  </si>
  <si>
    <r>
      <rPr>
        <sz val="8.5"/>
        <rFont val="Calibri"/>
        <family val="2"/>
      </rPr>
      <t>Transformador de potência trifásico de 225 kVA, classe 15 kV, a óleo</t>
    </r>
  </si>
  <si>
    <r>
      <rPr>
        <sz val="8.5"/>
        <rFont val="Calibri"/>
        <family val="2"/>
      </rPr>
      <t>36.09.050</t>
    </r>
  </si>
  <si>
    <r>
      <rPr>
        <sz val="8.5"/>
        <rFont val="Calibri"/>
        <family val="2"/>
      </rPr>
      <t>Transformador de potência trifásico de 150 kVA, classe 15 kV, a óleo</t>
    </r>
  </si>
  <si>
    <r>
      <rPr>
        <sz val="8.5"/>
        <rFont val="Calibri"/>
        <family val="2"/>
      </rPr>
      <t>36.09.060</t>
    </r>
  </si>
  <si>
    <r>
      <rPr>
        <sz val="8.5"/>
        <rFont val="Calibri"/>
        <family val="2"/>
      </rPr>
      <t>Transformador de potência trifásico de 500 kVA, classe 15 kV, a seco</t>
    </r>
  </si>
  <si>
    <r>
      <rPr>
        <sz val="8.5"/>
        <rFont val="Calibri"/>
        <family val="2"/>
      </rPr>
      <t>36.09.070</t>
    </r>
  </si>
  <si>
    <r>
      <rPr>
        <sz val="8.5"/>
        <rFont val="Calibri"/>
        <family val="2"/>
      </rPr>
      <t xml:space="preserve">Transformador de potência trifásico de 1000 kVA, classe 15 kV, a seco com
</t>
    </r>
    <r>
      <rPr>
        <sz val="8.5"/>
        <rFont val="Calibri"/>
        <family val="2"/>
      </rPr>
      <t>cabine</t>
    </r>
  </si>
  <si>
    <r>
      <rPr>
        <sz val="8.5"/>
        <rFont val="Calibri"/>
        <family val="2"/>
      </rPr>
      <t>36.09.100</t>
    </r>
  </si>
  <si>
    <r>
      <rPr>
        <sz val="8.5"/>
        <rFont val="Calibri"/>
        <family val="2"/>
      </rPr>
      <t xml:space="preserve">Transformador de potência trifásico de 5 kVA, classe 0,6 kV, a seco com
</t>
    </r>
    <r>
      <rPr>
        <sz val="8.5"/>
        <rFont val="Calibri"/>
        <family val="2"/>
      </rPr>
      <t>cabine</t>
    </r>
  </si>
  <si>
    <r>
      <rPr>
        <sz val="8.5"/>
        <rFont val="Calibri"/>
        <family val="2"/>
      </rPr>
      <t>36.09.110</t>
    </r>
  </si>
  <si>
    <r>
      <rPr>
        <sz val="8.5"/>
        <rFont val="Calibri"/>
        <family val="2"/>
      </rPr>
      <t xml:space="preserve">Transformador de potência trifásico de 7,5 kVA, classe 0,6 kV, a seco com
</t>
    </r>
    <r>
      <rPr>
        <sz val="8.5"/>
        <rFont val="Calibri"/>
        <family val="2"/>
      </rPr>
      <t>cabine</t>
    </r>
  </si>
  <si>
    <r>
      <rPr>
        <sz val="8.5"/>
        <rFont val="Calibri"/>
        <family val="2"/>
      </rPr>
      <t>36.09.150</t>
    </r>
  </si>
  <si>
    <r>
      <rPr>
        <sz val="8.5"/>
        <rFont val="Calibri"/>
        <family val="2"/>
      </rPr>
      <t>Transformador de potência trifásico de 75 kVA, classe 15 kV, a óleo</t>
    </r>
  </si>
  <si>
    <r>
      <rPr>
        <sz val="8.5"/>
        <rFont val="Calibri"/>
        <family val="2"/>
      </rPr>
      <t>36.09.170</t>
    </r>
  </si>
  <si>
    <r>
      <rPr>
        <sz val="8.5"/>
        <rFont val="Calibri"/>
        <family val="2"/>
      </rPr>
      <t>Transformador de potência trifásico de 300 kVA, classe 15 kV, a óleo</t>
    </r>
  </si>
  <si>
    <r>
      <rPr>
        <sz val="8.5"/>
        <rFont val="Calibri"/>
        <family val="2"/>
      </rPr>
      <t>36.09.180</t>
    </r>
  </si>
  <si>
    <r>
      <rPr>
        <sz val="8.5"/>
        <rFont val="Calibri"/>
        <family val="2"/>
      </rPr>
      <t>Transformador de potência trifásico de 112,5 kVA, classe 15 kV, a óleo</t>
    </r>
  </si>
  <si>
    <r>
      <rPr>
        <sz val="8.5"/>
        <rFont val="Calibri"/>
        <family val="2"/>
      </rPr>
      <t>36.09.220</t>
    </r>
  </si>
  <si>
    <r>
      <rPr>
        <sz val="8.5"/>
        <rFont val="Calibri"/>
        <family val="2"/>
      </rPr>
      <t xml:space="preserve">Transformador de potência trifásico de 500 kVA, classe 15 kV, a seco com
</t>
    </r>
    <r>
      <rPr>
        <sz val="8.5"/>
        <rFont val="Calibri"/>
        <family val="2"/>
      </rPr>
      <t>cabine</t>
    </r>
  </si>
  <si>
    <r>
      <rPr>
        <sz val="8.5"/>
        <rFont val="Calibri"/>
        <family val="2"/>
      </rPr>
      <t>36.09.230</t>
    </r>
  </si>
  <si>
    <r>
      <rPr>
        <sz val="8.5"/>
        <rFont val="Calibri"/>
        <family val="2"/>
      </rPr>
      <t xml:space="preserve">Transformador de potência trifásico de 30 kVA, classe 1,2 KV, a seco com
</t>
    </r>
    <r>
      <rPr>
        <sz val="8.5"/>
        <rFont val="Calibri"/>
        <family val="2"/>
      </rPr>
      <t>cabine</t>
    </r>
  </si>
  <si>
    <r>
      <rPr>
        <sz val="8.5"/>
        <rFont val="Calibri"/>
        <family val="2"/>
      </rPr>
      <t>36.09.250</t>
    </r>
  </si>
  <si>
    <r>
      <rPr>
        <sz val="8.5"/>
        <rFont val="Calibri"/>
        <family val="2"/>
      </rPr>
      <t>Transformador de potência trifásico de 500 kVA, classe 15 kV, a óleo</t>
    </r>
  </si>
  <si>
    <r>
      <rPr>
        <sz val="8.5"/>
        <rFont val="Calibri"/>
        <family val="2"/>
      </rPr>
      <t>36.09.300</t>
    </r>
  </si>
  <si>
    <r>
      <rPr>
        <sz val="8.5"/>
        <rFont val="Calibri"/>
        <family val="2"/>
      </rPr>
      <t>Transformador de potência trifásico de 750 kVA, classe 15 kV, a óleo</t>
    </r>
  </si>
  <si>
    <r>
      <rPr>
        <sz val="8.5"/>
        <rFont val="Calibri"/>
        <family val="2"/>
      </rPr>
      <t>36.09.360</t>
    </r>
  </si>
  <si>
    <r>
      <rPr>
        <sz val="8.5"/>
        <rFont val="Calibri"/>
        <family val="2"/>
      </rPr>
      <t>Transformador de potência trifásico de 750 kVA, classe 15 kV, a seco</t>
    </r>
  </si>
  <si>
    <r>
      <rPr>
        <sz val="8.5"/>
        <rFont val="Calibri"/>
        <family val="2"/>
      </rPr>
      <t>36.09.370</t>
    </r>
  </si>
  <si>
    <r>
      <rPr>
        <sz val="8.5"/>
        <rFont val="Calibri"/>
        <family val="2"/>
      </rPr>
      <t>Transformador de potência trifásico de 300 kVA, classe 15 kV, a seco</t>
    </r>
  </si>
  <si>
    <r>
      <rPr>
        <sz val="8.5"/>
        <rFont val="Calibri"/>
        <family val="2"/>
      </rPr>
      <t>36.09.410</t>
    </r>
  </si>
  <si>
    <r>
      <rPr>
        <sz val="8.5"/>
        <rFont val="Calibri"/>
        <family val="2"/>
      </rPr>
      <t>Transformador de potência trifásico de 45 kVA, classe 15 kV, a seco</t>
    </r>
  </si>
  <si>
    <r>
      <rPr>
        <sz val="8.5"/>
        <rFont val="Calibri"/>
        <family val="2"/>
      </rPr>
      <t>36.09.440</t>
    </r>
  </si>
  <si>
    <r>
      <rPr>
        <sz val="8.5"/>
        <rFont val="Calibri"/>
        <family val="2"/>
      </rPr>
      <t xml:space="preserve">Transformador de potência trifásico de 500 kVA, classe 15 kV, a óleo ‐ tipo
</t>
    </r>
    <r>
      <rPr>
        <sz val="8.5"/>
        <rFont val="Calibri"/>
        <family val="2"/>
      </rPr>
      <t>pedestal</t>
    </r>
  </si>
  <si>
    <r>
      <rPr>
        <sz val="8.5"/>
        <rFont val="Calibri"/>
        <family val="2"/>
      </rPr>
      <t>36.09.480</t>
    </r>
  </si>
  <si>
    <r>
      <rPr>
        <sz val="8.5"/>
        <rFont val="Calibri"/>
        <family val="2"/>
      </rPr>
      <t xml:space="preserve">Transformador trifásico a seco de 112,5 kVA, encapsulado em resina epóxi
</t>
    </r>
    <r>
      <rPr>
        <sz val="8.5"/>
        <rFont val="Calibri"/>
        <family val="2"/>
      </rPr>
      <t>sob vácuo</t>
    </r>
  </si>
  <si>
    <r>
      <rPr>
        <sz val="8.5"/>
        <rFont val="Calibri"/>
        <family val="2"/>
      </rPr>
      <t>36.09.490</t>
    </r>
  </si>
  <si>
    <r>
      <rPr>
        <sz val="8.5"/>
        <rFont val="Calibri"/>
        <family val="2"/>
      </rPr>
      <t xml:space="preserve">Transformador trifásico a seco de 150 kVA, encapsulado em resina epóxi sob
</t>
    </r>
    <r>
      <rPr>
        <sz val="8.5"/>
        <rFont val="Calibri"/>
        <family val="2"/>
      </rPr>
      <t>vácuo</t>
    </r>
  </si>
  <si>
    <r>
      <rPr>
        <sz val="8.5"/>
        <rFont val="Calibri"/>
        <family val="2"/>
      </rPr>
      <t>36.20</t>
    </r>
  </si>
  <si>
    <r>
      <rPr>
        <sz val="8.5"/>
        <rFont val="Calibri"/>
        <family val="2"/>
      </rPr>
      <t>Reparos, conservacoes e complementos ‐ GRUPO 36</t>
    </r>
  </si>
  <si>
    <r>
      <rPr>
        <sz val="8.5"/>
        <rFont val="Calibri"/>
        <family val="2"/>
      </rPr>
      <t>36.20.010</t>
    </r>
  </si>
  <si>
    <r>
      <rPr>
        <sz val="8.5"/>
        <rFont val="Calibri"/>
        <family val="2"/>
      </rPr>
      <t>Vergalhão de cobre eletrolítico, diâmetro de 3/8´</t>
    </r>
  </si>
  <si>
    <r>
      <rPr>
        <sz val="8.5"/>
        <rFont val="Calibri"/>
        <family val="2"/>
      </rPr>
      <t>36.20.030</t>
    </r>
  </si>
  <si>
    <r>
      <rPr>
        <sz val="8.5"/>
        <rFont val="Calibri"/>
        <family val="2"/>
      </rPr>
      <t>União angular para vergalhão, diâmetro de 3/8´</t>
    </r>
  </si>
  <si>
    <r>
      <rPr>
        <sz val="8.5"/>
        <rFont val="Calibri"/>
        <family val="2"/>
      </rPr>
      <t>36.20.040</t>
    </r>
  </si>
  <si>
    <r>
      <rPr>
        <sz val="8.5"/>
        <rFont val="Calibri"/>
        <family val="2"/>
      </rPr>
      <t>Bobina mínima para disjuntor (a óleo)</t>
    </r>
  </si>
  <si>
    <r>
      <rPr>
        <sz val="8.5"/>
        <rFont val="Calibri"/>
        <family val="2"/>
      </rPr>
      <t>36.20.050</t>
    </r>
  </si>
  <si>
    <r>
      <rPr>
        <sz val="8.5"/>
        <rFont val="Calibri"/>
        <family val="2"/>
      </rPr>
      <t>Terminal para vergalhão, diâmetro de 3/8´</t>
    </r>
  </si>
  <si>
    <r>
      <rPr>
        <sz val="8.5"/>
        <rFont val="Calibri"/>
        <family val="2"/>
      </rPr>
      <t>36.20.060</t>
    </r>
  </si>
  <si>
    <r>
      <rPr>
        <sz val="8.5"/>
        <rFont val="Calibri"/>
        <family val="2"/>
      </rPr>
      <t>Braçadeira para fixação de eletroduto, até 4´</t>
    </r>
  </si>
  <si>
    <r>
      <rPr>
        <sz val="8.5"/>
        <rFont val="Calibri"/>
        <family val="2"/>
      </rPr>
      <t>36.20.070</t>
    </r>
  </si>
  <si>
    <r>
      <rPr>
        <sz val="8.5"/>
        <rFont val="Calibri"/>
        <family val="2"/>
      </rPr>
      <t>Prensa vergalhão ´T´, diâmetro de 3/8´</t>
    </r>
  </si>
  <si>
    <r>
      <rPr>
        <sz val="8.5"/>
        <rFont val="Calibri"/>
        <family val="2"/>
      </rPr>
      <t>36.20.090</t>
    </r>
  </si>
  <si>
    <r>
      <rPr>
        <sz val="8.5"/>
        <rFont val="Calibri"/>
        <family val="2"/>
      </rPr>
      <t>Vara para manobra em cabine em fibra de vidro, para tensão até 36 kV</t>
    </r>
  </si>
  <si>
    <r>
      <rPr>
        <sz val="8.5"/>
        <rFont val="Calibri"/>
        <family val="2"/>
      </rPr>
      <t>36.20.100</t>
    </r>
  </si>
  <si>
    <r>
      <rPr>
        <sz val="8.5"/>
        <rFont val="Calibri"/>
        <family val="2"/>
      </rPr>
      <t>Bucha para passagem interna/externa com isolação para 15 kV</t>
    </r>
  </si>
  <si>
    <r>
      <rPr>
        <sz val="8.5"/>
        <rFont val="Calibri"/>
        <family val="2"/>
      </rPr>
      <t>36.20.120</t>
    </r>
  </si>
  <si>
    <r>
      <rPr>
        <sz val="8.5"/>
        <rFont val="Calibri"/>
        <family val="2"/>
      </rPr>
      <t>Chapa de ferro de 1,50 x 0,50 m para bucha de passagem</t>
    </r>
  </si>
  <si>
    <r>
      <rPr>
        <sz val="8.5"/>
        <rFont val="Calibri"/>
        <family val="2"/>
      </rPr>
      <t>36.20.140</t>
    </r>
  </si>
  <si>
    <r>
      <rPr>
        <sz val="8.5"/>
        <rFont val="Calibri"/>
        <family val="2"/>
      </rPr>
      <t>Cruzeta de madeira de 2400 mm</t>
    </r>
  </si>
  <si>
    <r>
      <rPr>
        <sz val="8.5"/>
        <rFont val="Calibri"/>
        <family val="2"/>
      </rPr>
      <t>36.20.180</t>
    </r>
  </si>
  <si>
    <r>
      <rPr>
        <sz val="8.5"/>
        <rFont val="Calibri"/>
        <family val="2"/>
      </rPr>
      <t>Luva isolante de borracha, acima de 10 até 20 kV</t>
    </r>
  </si>
  <si>
    <r>
      <rPr>
        <sz val="8.5"/>
        <rFont val="Calibri"/>
        <family val="2"/>
      </rPr>
      <t>PAR</t>
    </r>
  </si>
  <si>
    <r>
      <rPr>
        <sz val="8.5"/>
        <rFont val="Calibri"/>
        <family val="2"/>
      </rPr>
      <t>36.20.200</t>
    </r>
  </si>
  <si>
    <r>
      <rPr>
        <sz val="8.5"/>
        <rFont val="Calibri"/>
        <family val="2"/>
      </rPr>
      <t>Mão francesa de 700 mm</t>
    </r>
  </si>
  <si>
    <r>
      <rPr>
        <sz val="8.5"/>
        <rFont val="Calibri"/>
        <family val="2"/>
      </rPr>
      <t>36.20.210</t>
    </r>
  </si>
  <si>
    <r>
      <rPr>
        <sz val="8.5"/>
        <rFont val="Calibri"/>
        <family val="2"/>
      </rPr>
      <t>Luva isolante de borracha, até 10 kV</t>
    </r>
  </si>
  <si>
    <r>
      <rPr>
        <sz val="8.5"/>
        <rFont val="Calibri"/>
        <family val="2"/>
      </rPr>
      <t>36.20.220</t>
    </r>
  </si>
  <si>
    <r>
      <rPr>
        <sz val="8.5"/>
        <rFont val="Calibri"/>
        <family val="2"/>
      </rPr>
      <t>Mudança de tap do transformador</t>
    </r>
  </si>
  <si>
    <r>
      <rPr>
        <sz val="8.5"/>
        <rFont val="Calibri"/>
        <family val="2"/>
      </rPr>
      <t>36.20.240</t>
    </r>
  </si>
  <si>
    <r>
      <rPr>
        <sz val="8.5"/>
        <rFont val="Calibri"/>
        <family val="2"/>
      </rPr>
      <t>Óleo para disjuntor</t>
    </r>
  </si>
  <si>
    <r>
      <rPr>
        <sz val="8.5"/>
        <rFont val="Calibri"/>
        <family val="2"/>
      </rPr>
      <t>36.20.260</t>
    </r>
  </si>
  <si>
    <r>
      <rPr>
        <sz val="8.5"/>
        <rFont val="Calibri"/>
        <family val="2"/>
      </rPr>
      <t>Óleo para transformador</t>
    </r>
  </si>
  <si>
    <r>
      <rPr>
        <sz val="8.5"/>
        <rFont val="Calibri"/>
        <family val="2"/>
      </rPr>
      <t>36.20.282</t>
    </r>
  </si>
  <si>
    <r>
      <rPr>
        <sz val="8.5"/>
        <rFont val="Calibri"/>
        <family val="2"/>
      </rPr>
      <t xml:space="preserve">Placa de advertência em chapa de aço, com pintura refletiva "Perigo Alta
</t>
    </r>
    <r>
      <rPr>
        <sz val="8.5"/>
        <rFont val="Calibri"/>
        <family val="2"/>
      </rPr>
      <t>Tensão"</t>
    </r>
  </si>
  <si>
    <r>
      <rPr>
        <sz val="8.5"/>
        <rFont val="Calibri"/>
        <family val="2"/>
      </rPr>
      <t>36.20.284</t>
    </r>
  </si>
  <si>
    <r>
      <rPr>
        <sz val="8.5"/>
        <rFont val="Calibri"/>
        <family val="2"/>
      </rPr>
      <t xml:space="preserve">Placa de advertência em chapa de alumínio, com pintura refletiva "Perigo Alta
</t>
    </r>
    <r>
      <rPr>
        <sz val="8.5"/>
        <rFont val="Calibri"/>
        <family val="2"/>
      </rPr>
      <t>Tensão"</t>
    </r>
  </si>
  <si>
    <r>
      <rPr>
        <sz val="8.5"/>
        <rFont val="Calibri"/>
        <family val="2"/>
      </rPr>
      <t>36.20.330</t>
    </r>
  </si>
  <si>
    <r>
      <rPr>
        <sz val="8.5"/>
        <rFont val="Calibri"/>
        <family val="2"/>
      </rPr>
      <t>Luva de couro para proteção de luva isolante</t>
    </r>
  </si>
  <si>
    <r>
      <rPr>
        <sz val="8.5"/>
        <rFont val="Calibri"/>
        <family val="2"/>
      </rPr>
      <t>36.20.340</t>
    </r>
  </si>
  <si>
    <r>
      <rPr>
        <sz val="8.5"/>
        <rFont val="Calibri"/>
        <family val="2"/>
      </rPr>
      <t>Sela para cruzeta de madeira</t>
    </r>
  </si>
  <si>
    <r>
      <rPr>
        <sz val="8.5"/>
        <rFont val="Calibri"/>
        <family val="2"/>
      </rPr>
      <t>36.20.350</t>
    </r>
  </si>
  <si>
    <r>
      <rPr>
        <sz val="8.5"/>
        <rFont val="Calibri"/>
        <family val="2"/>
      </rPr>
      <t>Caixa porta luvas em madeira, com tampa</t>
    </r>
  </si>
  <si>
    <r>
      <rPr>
        <sz val="8.5"/>
        <rFont val="Calibri"/>
        <family val="2"/>
      </rPr>
      <t>36.20.360</t>
    </r>
  </si>
  <si>
    <r>
      <rPr>
        <sz val="8.5"/>
        <rFont val="Calibri"/>
        <family val="2"/>
      </rPr>
      <t>Suporte de transformador em poste ou estaleiro</t>
    </r>
  </si>
  <si>
    <r>
      <rPr>
        <sz val="8.5"/>
        <rFont val="Calibri"/>
        <family val="2"/>
      </rPr>
      <t>36.20.380</t>
    </r>
  </si>
  <si>
    <r>
      <rPr>
        <sz val="8.5"/>
        <rFont val="Calibri"/>
        <family val="2"/>
      </rPr>
      <t>Tapete de borracha isolante elétrico de 1000 x 1000 mm</t>
    </r>
  </si>
  <si>
    <r>
      <rPr>
        <sz val="8.5"/>
        <rFont val="Calibri"/>
        <family val="2"/>
      </rPr>
      <t>36.20.540</t>
    </r>
  </si>
  <si>
    <r>
      <rPr>
        <sz val="8.5"/>
        <rFont val="Calibri"/>
        <family val="2"/>
      </rPr>
      <t>Cruzeta metálica de 2400 mm, para fixação de mufla ou para‐raios</t>
    </r>
  </si>
  <si>
    <r>
      <rPr>
        <sz val="8.5"/>
        <rFont val="Calibri"/>
        <family val="2"/>
      </rPr>
      <t>36.20.560</t>
    </r>
  </si>
  <si>
    <r>
      <rPr>
        <sz val="8.5"/>
        <rFont val="Calibri"/>
        <family val="2"/>
      </rPr>
      <t>Dispositivo Soft Starter para motor 15 cv, trifásico 220 V</t>
    </r>
  </si>
  <si>
    <r>
      <rPr>
        <sz val="8.5"/>
        <rFont val="Calibri"/>
        <family val="2"/>
      </rPr>
      <t>36.20.570</t>
    </r>
  </si>
  <si>
    <r>
      <rPr>
        <sz val="8.5"/>
        <rFont val="Calibri"/>
        <family val="2"/>
      </rPr>
      <t>Dispositivo Soft Starter para motor 25 cv, trifásico 220 V</t>
    </r>
  </si>
  <si>
    <r>
      <rPr>
        <sz val="8.5"/>
        <rFont val="Calibri"/>
        <family val="2"/>
      </rPr>
      <t>36.20.580</t>
    </r>
  </si>
  <si>
    <r>
      <rPr>
        <sz val="8.5"/>
        <rFont val="Calibri"/>
        <family val="2"/>
      </rPr>
      <t>Dispositivo Soft Starter para motor 50 cv, trifásico 220 V</t>
    </r>
  </si>
  <si>
    <r>
      <rPr>
        <sz val="8.5"/>
        <rFont val="Calibri"/>
        <family val="2"/>
      </rPr>
      <t>QUADRO E PAINEL PARA ENERGIA ELETRICA E TELEFONIA</t>
    </r>
  </si>
  <si>
    <r>
      <rPr>
        <sz val="8.5"/>
        <rFont val="Calibri"/>
        <family val="2"/>
      </rPr>
      <t>37.01</t>
    </r>
  </si>
  <si>
    <r>
      <rPr>
        <sz val="8.5"/>
        <rFont val="Calibri"/>
        <family val="2"/>
      </rPr>
      <t>Quadro para telefonia embutir, protecao IP40 chapa nº 16msg</t>
    </r>
  </si>
  <si>
    <r>
      <rPr>
        <sz val="8.5"/>
        <rFont val="Calibri"/>
        <family val="2"/>
      </rPr>
      <t>37.01.020</t>
    </r>
  </si>
  <si>
    <r>
      <rPr>
        <sz val="8.5"/>
        <rFont val="Calibri"/>
        <family val="2"/>
      </rPr>
      <t>Quadro Telebrás de embutir de 200 x 200 x 120 mm</t>
    </r>
  </si>
  <si>
    <r>
      <rPr>
        <sz val="8.5"/>
        <rFont val="Calibri"/>
        <family val="2"/>
      </rPr>
      <t>37.01.080</t>
    </r>
  </si>
  <si>
    <r>
      <rPr>
        <sz val="8.5"/>
        <rFont val="Calibri"/>
        <family val="2"/>
      </rPr>
      <t>Quadro Telebrás de embutir de 400 x 400 x 120 mm</t>
    </r>
  </si>
  <si>
    <r>
      <rPr>
        <sz val="8.5"/>
        <rFont val="Calibri"/>
        <family val="2"/>
      </rPr>
      <t>37.01.120</t>
    </r>
  </si>
  <si>
    <r>
      <rPr>
        <sz val="8.5"/>
        <rFont val="Calibri"/>
        <family val="2"/>
      </rPr>
      <t>Quadro Telebrás de embutir de 600 x 600 x 120 mm</t>
    </r>
  </si>
  <si>
    <r>
      <rPr>
        <sz val="8.5"/>
        <rFont val="Calibri"/>
        <family val="2"/>
      </rPr>
      <t>37.01.160</t>
    </r>
  </si>
  <si>
    <r>
      <rPr>
        <sz val="8.5"/>
        <rFont val="Calibri"/>
        <family val="2"/>
      </rPr>
      <t>Quadro Telebrás de embutir de 800 x 800 x 120 mm</t>
    </r>
  </si>
  <si>
    <r>
      <rPr>
        <sz val="8.5"/>
        <rFont val="Calibri"/>
        <family val="2"/>
      </rPr>
      <t>37.01.220</t>
    </r>
  </si>
  <si>
    <r>
      <rPr>
        <sz val="8.5"/>
        <rFont val="Calibri"/>
        <family val="2"/>
      </rPr>
      <t>Quadro Telebrás de embutir de 1200 x 1200 x 120 mm</t>
    </r>
  </si>
  <si>
    <r>
      <rPr>
        <sz val="8.5"/>
        <rFont val="Calibri"/>
        <family val="2"/>
      </rPr>
      <t>37.02</t>
    </r>
  </si>
  <si>
    <r>
      <rPr>
        <sz val="8.5"/>
        <rFont val="Calibri"/>
        <family val="2"/>
      </rPr>
      <t>Quadro para telefonia de sobrepor, protecao IP40 chapa nº 16msg</t>
    </r>
  </si>
  <si>
    <r>
      <rPr>
        <sz val="8.5"/>
        <rFont val="Calibri"/>
        <family val="2"/>
      </rPr>
      <t>37.02.020</t>
    </r>
  </si>
  <si>
    <r>
      <rPr>
        <sz val="8.5"/>
        <rFont val="Calibri"/>
        <family val="2"/>
      </rPr>
      <t>Quadro Telebrás de sobrepor de 200 x 200 x 120 mm</t>
    </r>
  </si>
  <si>
    <r>
      <rPr>
        <sz val="8.5"/>
        <rFont val="Calibri"/>
        <family val="2"/>
      </rPr>
      <t>37.02.060</t>
    </r>
  </si>
  <si>
    <r>
      <rPr>
        <sz val="8.5"/>
        <rFont val="Calibri"/>
        <family val="2"/>
      </rPr>
      <t>Quadro Telebrás de sobrepor de 400 x 400 x 120 mm</t>
    </r>
  </si>
  <si>
    <r>
      <rPr>
        <sz val="8.5"/>
        <rFont val="Calibri"/>
        <family val="2"/>
      </rPr>
      <t>37.02.100</t>
    </r>
  </si>
  <si>
    <r>
      <rPr>
        <sz val="8.5"/>
        <rFont val="Calibri"/>
        <family val="2"/>
      </rPr>
      <t>Quadro Telebrás de sobrepor de 600 x 600 x 120 mm</t>
    </r>
  </si>
  <si>
    <r>
      <rPr>
        <sz val="8.5"/>
        <rFont val="Calibri"/>
        <family val="2"/>
      </rPr>
      <t>37.02.140</t>
    </r>
  </si>
  <si>
    <r>
      <rPr>
        <sz val="8.5"/>
        <rFont val="Calibri"/>
        <family val="2"/>
      </rPr>
      <t>Quadro Telebrás de sobrepor de 800 x 800 x 120 mm</t>
    </r>
  </si>
  <si>
    <r>
      <rPr>
        <sz val="8.5"/>
        <rFont val="Calibri"/>
        <family val="2"/>
      </rPr>
      <t>37.03</t>
    </r>
  </si>
  <si>
    <r>
      <rPr>
        <sz val="8.5"/>
        <rFont val="Calibri"/>
        <family val="2"/>
      </rPr>
      <t>Quadro distribuicao de luz e forca de embutir universal</t>
    </r>
  </si>
  <si>
    <r>
      <rPr>
        <sz val="8.5"/>
        <rFont val="Calibri"/>
        <family val="2"/>
      </rPr>
      <t>37.03.200</t>
    </r>
  </si>
  <si>
    <r>
      <rPr>
        <sz val="8.5"/>
        <rFont val="Calibri"/>
        <family val="2"/>
      </rPr>
      <t xml:space="preserve">Quadro de distribuição universal de embutir, para disjuntores 16 DIN / 12 Bolt‐
</t>
    </r>
    <r>
      <rPr>
        <sz val="8.5"/>
        <rFont val="Calibri"/>
        <family val="2"/>
      </rPr>
      <t>on ‐ 150 A ‐ sem componentes</t>
    </r>
  </si>
  <si>
    <r>
      <rPr>
        <sz val="8.5"/>
        <rFont val="Calibri"/>
        <family val="2"/>
      </rPr>
      <t>37.03.210</t>
    </r>
  </si>
  <si>
    <r>
      <rPr>
        <sz val="8.5"/>
        <rFont val="Calibri"/>
        <family val="2"/>
      </rPr>
      <t xml:space="preserve">Quadro de distribuição universal de embutir, para disjuntores 24 DIN / 18 Bolt‐
</t>
    </r>
    <r>
      <rPr>
        <sz val="8.5"/>
        <rFont val="Calibri"/>
        <family val="2"/>
      </rPr>
      <t>on ‐ 150 A ‐ sem componentes</t>
    </r>
  </si>
  <si>
    <r>
      <rPr>
        <sz val="8.5"/>
        <rFont val="Calibri"/>
        <family val="2"/>
      </rPr>
      <t>37.03.220</t>
    </r>
  </si>
  <si>
    <r>
      <rPr>
        <sz val="8.5"/>
        <rFont val="Calibri"/>
        <family val="2"/>
      </rPr>
      <t xml:space="preserve">Quadro de distribuição universal de embutir, para disjuntores 34 DIN / 24 Bolt‐
</t>
    </r>
    <r>
      <rPr>
        <sz val="8.5"/>
        <rFont val="Calibri"/>
        <family val="2"/>
      </rPr>
      <t>on ‐ 150 A ‐ sem componentes</t>
    </r>
  </si>
  <si>
    <r>
      <rPr>
        <sz val="8.5"/>
        <rFont val="Calibri"/>
        <family val="2"/>
      </rPr>
      <t>37.03.230</t>
    </r>
  </si>
  <si>
    <r>
      <rPr>
        <sz val="8.5"/>
        <rFont val="Calibri"/>
        <family val="2"/>
      </rPr>
      <t xml:space="preserve">Quadro de distribuição universal de embutir, para disjuntores 44 DIN / 32 Bolt‐
</t>
    </r>
    <r>
      <rPr>
        <sz val="8.5"/>
        <rFont val="Calibri"/>
        <family val="2"/>
      </rPr>
      <t>on ‐ 150 A ‐ sem componentes</t>
    </r>
  </si>
  <si>
    <r>
      <rPr>
        <sz val="8.5"/>
        <rFont val="Calibri"/>
        <family val="2"/>
      </rPr>
      <t>37.03.240</t>
    </r>
  </si>
  <si>
    <r>
      <rPr>
        <sz val="8.5"/>
        <rFont val="Calibri"/>
        <family val="2"/>
      </rPr>
      <t xml:space="preserve">Quadro de distribuição universal de embutir, para disjuntores 56 DIN / 40 Bolt‐
</t>
    </r>
    <r>
      <rPr>
        <sz val="8.5"/>
        <rFont val="Calibri"/>
        <family val="2"/>
      </rPr>
      <t>on ‐ 225 A ‐ sem componentes</t>
    </r>
  </si>
  <si>
    <r>
      <rPr>
        <sz val="8.5"/>
        <rFont val="Calibri"/>
        <family val="2"/>
      </rPr>
      <t>37.03.250</t>
    </r>
  </si>
  <si>
    <r>
      <rPr>
        <sz val="8.5"/>
        <rFont val="Calibri"/>
        <family val="2"/>
      </rPr>
      <t xml:space="preserve">Quadro de distribuição universal de embutir, para disjuntores 70 DIN / 50 Bolt‐
</t>
    </r>
    <r>
      <rPr>
        <sz val="8.5"/>
        <rFont val="Calibri"/>
        <family val="2"/>
      </rPr>
      <t>on ‐ 225 A ‐ sem componentes</t>
    </r>
  </si>
  <si>
    <r>
      <rPr>
        <sz val="8.5"/>
        <rFont val="Calibri"/>
        <family val="2"/>
      </rPr>
      <t>37.04</t>
    </r>
  </si>
  <si>
    <r>
      <rPr>
        <sz val="8.5"/>
        <rFont val="Calibri"/>
        <family val="2"/>
      </rPr>
      <t>Quadro distribuicao de luz e forca de sobrepor universal</t>
    </r>
  </si>
  <si>
    <r>
      <rPr>
        <sz val="8.5"/>
        <rFont val="Calibri"/>
        <family val="2"/>
      </rPr>
      <t>37.04.250</t>
    </r>
  </si>
  <si>
    <r>
      <rPr>
        <sz val="8.5"/>
        <rFont val="Calibri"/>
        <family val="2"/>
      </rPr>
      <t xml:space="preserve">Quadro de distribuição universal de sobrepor, para disjuntores 16 DIN / 12
</t>
    </r>
    <r>
      <rPr>
        <sz val="8.5"/>
        <rFont val="Calibri"/>
        <family val="2"/>
      </rPr>
      <t>Bolt‐on ‐ 150 A ‐ sem componentes</t>
    </r>
  </si>
  <si>
    <r>
      <rPr>
        <sz val="8.5"/>
        <rFont val="Calibri"/>
        <family val="2"/>
      </rPr>
      <t>37.04.260</t>
    </r>
  </si>
  <si>
    <r>
      <rPr>
        <sz val="8.5"/>
        <rFont val="Calibri"/>
        <family val="2"/>
      </rPr>
      <t xml:space="preserve">Quadro de distribuição universal de sobrepor, para disjuntores 24 DIN / 18
</t>
    </r>
    <r>
      <rPr>
        <sz val="8.5"/>
        <rFont val="Calibri"/>
        <family val="2"/>
      </rPr>
      <t>Bolt‐on ‐ 150 A ‐ sem componentes</t>
    </r>
  </si>
  <si>
    <r>
      <rPr>
        <sz val="8.5"/>
        <rFont val="Calibri"/>
        <family val="2"/>
      </rPr>
      <t>37.04.270</t>
    </r>
  </si>
  <si>
    <r>
      <rPr>
        <sz val="8.5"/>
        <rFont val="Calibri"/>
        <family val="2"/>
      </rPr>
      <t xml:space="preserve">Quadro de distribuição universal de sobrepor, para disjuntores 34 DIN / 24
</t>
    </r>
    <r>
      <rPr>
        <sz val="8.5"/>
        <rFont val="Calibri"/>
        <family val="2"/>
      </rPr>
      <t>Bolt‐on ‐ 150 A ‐ sem componentes</t>
    </r>
  </si>
  <si>
    <r>
      <rPr>
        <sz val="8.5"/>
        <rFont val="Calibri"/>
        <family val="2"/>
      </rPr>
      <t>37.04.280</t>
    </r>
  </si>
  <si>
    <r>
      <rPr>
        <sz val="8.5"/>
        <rFont val="Calibri"/>
        <family val="2"/>
      </rPr>
      <t xml:space="preserve">Quadro de distribuição universal de sobrepor, para disjuntores 44 DIN / 32
</t>
    </r>
    <r>
      <rPr>
        <sz val="8.5"/>
        <rFont val="Calibri"/>
        <family val="2"/>
      </rPr>
      <t>Bolt‐on ‐ 150 A ‐ sem componentes</t>
    </r>
  </si>
  <si>
    <r>
      <rPr>
        <sz val="8.5"/>
        <rFont val="Calibri"/>
        <family val="2"/>
      </rPr>
      <t>37.04.290</t>
    </r>
  </si>
  <si>
    <r>
      <rPr>
        <sz val="8.5"/>
        <rFont val="Calibri"/>
        <family val="2"/>
      </rPr>
      <t xml:space="preserve">Quadro de distribuição universal de sobrepor, para disjuntores 56 DIN / 40
</t>
    </r>
    <r>
      <rPr>
        <sz val="8.5"/>
        <rFont val="Calibri"/>
        <family val="2"/>
      </rPr>
      <t>Bolt‐on ‐ 225 A ‐ sem componentes</t>
    </r>
  </si>
  <si>
    <r>
      <rPr>
        <sz val="8.5"/>
        <rFont val="Calibri"/>
        <family val="2"/>
      </rPr>
      <t>37.04.300</t>
    </r>
  </si>
  <si>
    <r>
      <rPr>
        <sz val="8.5"/>
        <rFont val="Calibri"/>
        <family val="2"/>
      </rPr>
      <t xml:space="preserve">Quadro de distribuição universal de sobrepor, para disjuntores 70 DIN / 50
</t>
    </r>
    <r>
      <rPr>
        <sz val="8.5"/>
        <rFont val="Calibri"/>
        <family val="2"/>
      </rPr>
      <t>Bolt‐on ‐ 225 A ‐ sem componentes</t>
    </r>
  </si>
  <si>
    <r>
      <rPr>
        <sz val="8.5"/>
        <rFont val="Calibri"/>
        <family val="2"/>
      </rPr>
      <t>37.06</t>
    </r>
  </si>
  <si>
    <r>
      <rPr>
        <sz val="8.5"/>
        <rFont val="Calibri"/>
        <family val="2"/>
      </rPr>
      <t>Painel autoportante</t>
    </r>
  </si>
  <si>
    <r>
      <rPr>
        <sz val="8.5"/>
        <rFont val="Calibri"/>
        <family val="2"/>
      </rPr>
      <t>37.06.014</t>
    </r>
  </si>
  <si>
    <r>
      <rPr>
        <sz val="8.5"/>
        <rFont val="Calibri"/>
        <family val="2"/>
      </rPr>
      <t xml:space="preserve">Painel autoportante em chapa de aço, com proteção mínima IP 54 ‐ sem
</t>
    </r>
    <r>
      <rPr>
        <sz val="8.5"/>
        <rFont val="Calibri"/>
        <family val="2"/>
      </rPr>
      <t>componentes</t>
    </r>
  </si>
  <si>
    <r>
      <rPr>
        <sz val="8.5"/>
        <rFont val="Calibri"/>
        <family val="2"/>
      </rPr>
      <t>37.10</t>
    </r>
  </si>
  <si>
    <r>
      <rPr>
        <sz val="8.5"/>
        <rFont val="Calibri"/>
        <family val="2"/>
      </rPr>
      <t>Barramentos</t>
    </r>
  </si>
  <si>
    <r>
      <rPr>
        <sz val="8.5"/>
        <rFont val="Calibri"/>
        <family val="2"/>
      </rPr>
      <t>37.10.010</t>
    </r>
  </si>
  <si>
    <r>
      <rPr>
        <sz val="8.5"/>
        <rFont val="Calibri"/>
        <family val="2"/>
      </rPr>
      <t>Barramento de cobre nu</t>
    </r>
  </si>
  <si>
    <r>
      <rPr>
        <sz val="8.5"/>
        <rFont val="Calibri"/>
        <family val="2"/>
      </rPr>
      <t>37.11</t>
    </r>
  </si>
  <si>
    <r>
      <rPr>
        <sz val="8.5"/>
        <rFont val="Calibri"/>
        <family val="2"/>
      </rPr>
      <t>Bases</t>
    </r>
  </si>
  <si>
    <r>
      <rPr>
        <sz val="8.5"/>
        <rFont val="Calibri"/>
        <family val="2"/>
      </rPr>
      <t>37.11.020</t>
    </r>
  </si>
  <si>
    <r>
      <rPr>
        <sz val="8.5"/>
        <rFont val="Calibri"/>
        <family val="2"/>
      </rPr>
      <t>Base de fusível Diazed completa para 25 A</t>
    </r>
  </si>
  <si>
    <r>
      <rPr>
        <sz val="8.5"/>
        <rFont val="Calibri"/>
        <family val="2"/>
      </rPr>
      <t>37.11.040</t>
    </r>
  </si>
  <si>
    <r>
      <rPr>
        <sz val="8.5"/>
        <rFont val="Calibri"/>
        <family val="2"/>
      </rPr>
      <t>Base de fusível Diazed completa para 63 A</t>
    </r>
  </si>
  <si>
    <r>
      <rPr>
        <sz val="8.5"/>
        <rFont val="Calibri"/>
        <family val="2"/>
      </rPr>
      <t>37.11.060</t>
    </r>
  </si>
  <si>
    <r>
      <rPr>
        <sz val="8.5"/>
        <rFont val="Calibri"/>
        <family val="2"/>
      </rPr>
      <t>Base de fusível NH até 125 A, com fusível</t>
    </r>
  </si>
  <si>
    <r>
      <rPr>
        <sz val="8.5"/>
        <rFont val="Calibri"/>
        <family val="2"/>
      </rPr>
      <t>37.11.080</t>
    </r>
  </si>
  <si>
    <r>
      <rPr>
        <sz val="8.5"/>
        <rFont val="Calibri"/>
        <family val="2"/>
      </rPr>
      <t>Base de fusível NH até 250 A, com fusível</t>
    </r>
  </si>
  <si>
    <r>
      <rPr>
        <sz val="8.5"/>
        <rFont val="Calibri"/>
        <family val="2"/>
      </rPr>
      <t>37.11.100</t>
    </r>
  </si>
  <si>
    <r>
      <rPr>
        <sz val="8.5"/>
        <rFont val="Calibri"/>
        <family val="2"/>
      </rPr>
      <t>Base de fusível NH até 400 A, com fusível</t>
    </r>
  </si>
  <si>
    <r>
      <rPr>
        <sz val="8.5"/>
        <rFont val="Calibri"/>
        <family val="2"/>
      </rPr>
      <t>37.11.120</t>
    </r>
  </si>
  <si>
    <r>
      <rPr>
        <sz val="8.5"/>
        <rFont val="Calibri"/>
        <family val="2"/>
      </rPr>
      <t>Base de fusível tripolar de 15 kV</t>
    </r>
  </si>
  <si>
    <r>
      <rPr>
        <sz val="8.5"/>
        <rFont val="Calibri"/>
        <family val="2"/>
      </rPr>
      <t>37.11.140</t>
    </r>
  </si>
  <si>
    <r>
      <rPr>
        <sz val="8.5"/>
        <rFont val="Calibri"/>
        <family val="2"/>
      </rPr>
      <t>Base de fusível unipolar de 15 kV</t>
    </r>
  </si>
  <si>
    <r>
      <rPr>
        <sz val="8.5"/>
        <rFont val="Calibri"/>
        <family val="2"/>
      </rPr>
      <t>37.12</t>
    </r>
  </si>
  <si>
    <r>
      <rPr>
        <sz val="8.5"/>
        <rFont val="Calibri"/>
        <family val="2"/>
      </rPr>
      <t>Fusiveis</t>
    </r>
  </si>
  <si>
    <r>
      <rPr>
        <sz val="8.5"/>
        <rFont val="Calibri"/>
        <family val="2"/>
      </rPr>
      <t>37.12.020</t>
    </r>
  </si>
  <si>
    <r>
      <rPr>
        <sz val="8.5"/>
        <rFont val="Calibri"/>
        <family val="2"/>
      </rPr>
      <t>Fusível tipo NH 00 de 6 A até 160 A</t>
    </r>
  </si>
  <si>
    <r>
      <rPr>
        <sz val="8.5"/>
        <rFont val="Calibri"/>
        <family val="2"/>
      </rPr>
      <t>37.12.040</t>
    </r>
  </si>
  <si>
    <r>
      <rPr>
        <sz val="8.5"/>
        <rFont val="Calibri"/>
        <family val="2"/>
      </rPr>
      <t>Fusível tipo NH 1 de 36 A até 250 A</t>
    </r>
  </si>
  <si>
    <r>
      <rPr>
        <sz val="8.5"/>
        <rFont val="Calibri"/>
        <family val="2"/>
      </rPr>
      <t>37.12.060</t>
    </r>
  </si>
  <si>
    <r>
      <rPr>
        <sz val="8.5"/>
        <rFont val="Calibri"/>
        <family val="2"/>
      </rPr>
      <t>Fusível tipo NH 2 de 224 A até 400 A</t>
    </r>
  </si>
  <si>
    <r>
      <rPr>
        <sz val="8.5"/>
        <rFont val="Calibri"/>
        <family val="2"/>
      </rPr>
      <t>37.12.080</t>
    </r>
  </si>
  <si>
    <r>
      <rPr>
        <sz val="8.5"/>
        <rFont val="Calibri"/>
        <family val="2"/>
      </rPr>
      <t>Fusível tipo NH 3 de 400 A até 630 A</t>
    </r>
  </si>
  <si>
    <r>
      <rPr>
        <sz val="8.5"/>
        <rFont val="Calibri"/>
        <family val="2"/>
      </rPr>
      <t>37.12.120</t>
    </r>
  </si>
  <si>
    <r>
      <rPr>
        <sz val="8.5"/>
        <rFont val="Calibri"/>
        <family val="2"/>
      </rPr>
      <t>Fusível tipo HH para 15 kV de 2,5 A até 50 A</t>
    </r>
  </si>
  <si>
    <r>
      <rPr>
        <sz val="8.5"/>
        <rFont val="Calibri"/>
        <family val="2"/>
      </rPr>
      <t>37.12.140</t>
    </r>
  </si>
  <si>
    <r>
      <rPr>
        <sz val="8.5"/>
        <rFont val="Calibri"/>
        <family val="2"/>
      </rPr>
      <t>Fusível tipo HH para 15 kV de 60 A até 100 A</t>
    </r>
  </si>
  <si>
    <r>
      <rPr>
        <sz val="8.5"/>
        <rFont val="Calibri"/>
        <family val="2"/>
      </rPr>
      <t>37.12.200</t>
    </r>
  </si>
  <si>
    <r>
      <rPr>
        <sz val="8.5"/>
        <rFont val="Calibri"/>
        <family val="2"/>
      </rPr>
      <t>Fusível Diazed retardado de 2 A até 25 A</t>
    </r>
  </si>
  <si>
    <r>
      <rPr>
        <sz val="8.5"/>
        <rFont val="Calibri"/>
        <family val="2"/>
      </rPr>
      <t>37.12.220</t>
    </r>
  </si>
  <si>
    <r>
      <rPr>
        <sz val="8.5"/>
        <rFont val="Calibri"/>
        <family val="2"/>
      </rPr>
      <t>Fusível Diazed retardado de 35 A até 63 A</t>
    </r>
  </si>
  <si>
    <r>
      <rPr>
        <sz val="8.5"/>
        <rFont val="Calibri"/>
        <family val="2"/>
      </rPr>
      <t>37.12.300</t>
    </r>
  </si>
  <si>
    <r>
      <rPr>
        <sz val="8.5"/>
        <rFont val="Calibri"/>
        <family val="2"/>
      </rPr>
      <t>Fusível em vidro para ´TP´ de 0,5 A</t>
    </r>
  </si>
  <si>
    <r>
      <rPr>
        <sz val="8.5"/>
        <rFont val="Calibri"/>
        <family val="2"/>
      </rPr>
      <t>37.13</t>
    </r>
  </si>
  <si>
    <r>
      <rPr>
        <sz val="8.5"/>
        <rFont val="Calibri"/>
        <family val="2"/>
      </rPr>
      <t>Disjuntores</t>
    </r>
  </si>
  <si>
    <r>
      <rPr>
        <sz val="8.5"/>
        <rFont val="Calibri"/>
        <family val="2"/>
      </rPr>
      <t>37.13.510</t>
    </r>
  </si>
  <si>
    <r>
      <rPr>
        <sz val="8.5"/>
        <rFont val="Calibri"/>
        <family val="2"/>
      </rPr>
      <t xml:space="preserve">Disjuntor fixo PVO trifásico, 17,5 kV, 630 A x 350 MVA, 50/60 Hz, com
</t>
    </r>
    <r>
      <rPr>
        <sz val="8.5"/>
        <rFont val="Calibri"/>
        <family val="2"/>
      </rPr>
      <t>acessórios</t>
    </r>
  </si>
  <si>
    <r>
      <rPr>
        <sz val="8.5"/>
        <rFont val="Calibri"/>
        <family val="2"/>
      </rPr>
      <t>37.13.520</t>
    </r>
  </si>
  <si>
    <r>
      <rPr>
        <sz val="8.5"/>
        <rFont val="Calibri"/>
        <family val="2"/>
      </rPr>
      <t>Disjuntor a seco aberto trifásico, 600 V de 800 A, 50/60 Hz, com acessórios</t>
    </r>
  </si>
  <si>
    <r>
      <rPr>
        <sz val="8.5"/>
        <rFont val="Calibri"/>
        <family val="2"/>
      </rPr>
      <t>37.13.530</t>
    </r>
  </si>
  <si>
    <r>
      <rPr>
        <sz val="8.5"/>
        <rFont val="Calibri"/>
        <family val="2"/>
      </rPr>
      <t xml:space="preserve">Disjuntor fixo PVO trifásico, 15 kV, 630 A x 350 MVA, com relé de proteção de
</t>
    </r>
    <r>
      <rPr>
        <sz val="8.5"/>
        <rFont val="Calibri"/>
        <family val="2"/>
      </rPr>
      <t>sobrecorrente e transformadores de corrente</t>
    </r>
  </si>
  <si>
    <r>
      <rPr>
        <sz val="8.5"/>
        <rFont val="Calibri"/>
        <family val="2"/>
      </rPr>
      <t>37.13.550</t>
    </r>
  </si>
  <si>
    <r>
      <rPr>
        <sz val="8.5"/>
        <rFont val="Calibri"/>
        <family val="2"/>
      </rPr>
      <t>Disjuntor em caixa aberta tripolar extraível, 500V de 3200A, com acessórios</t>
    </r>
  </si>
  <si>
    <r>
      <rPr>
        <sz val="8.5"/>
        <rFont val="Calibri"/>
        <family val="2"/>
      </rPr>
      <t>37.13.570</t>
    </r>
  </si>
  <si>
    <r>
      <rPr>
        <sz val="8.5"/>
        <rFont val="Calibri"/>
        <family val="2"/>
      </rPr>
      <t>Disjuntor em caixa aberta tripolar extraível, 500V de 4000A, com acessórios</t>
    </r>
  </si>
  <si>
    <r>
      <rPr>
        <sz val="8.5"/>
        <rFont val="Calibri"/>
        <family val="2"/>
      </rPr>
      <t>37.13.600</t>
    </r>
  </si>
  <si>
    <r>
      <rPr>
        <sz val="8.5"/>
        <rFont val="Calibri"/>
        <family val="2"/>
      </rPr>
      <t>Disjuntor termomagnético, unipolar 127/220 V, corrente de 10 A até 30 A</t>
    </r>
  </si>
  <si>
    <r>
      <rPr>
        <sz val="8.5"/>
        <rFont val="Calibri"/>
        <family val="2"/>
      </rPr>
      <t>37.13.610</t>
    </r>
  </si>
  <si>
    <r>
      <rPr>
        <sz val="8.5"/>
        <rFont val="Calibri"/>
        <family val="2"/>
      </rPr>
      <t>Disjuntor termomagnético, unipolar 127/220 V, corrente de 35 A até 50 A</t>
    </r>
  </si>
  <si>
    <r>
      <rPr>
        <sz val="8.5"/>
        <rFont val="Calibri"/>
        <family val="2"/>
      </rPr>
      <t>37.13.630</t>
    </r>
  </si>
  <si>
    <r>
      <rPr>
        <sz val="8.5"/>
        <rFont val="Calibri"/>
        <family val="2"/>
      </rPr>
      <t>Disjuntor termomagnético, bipolar 220/380 V, corrente de 10 A até 50 A</t>
    </r>
  </si>
  <si>
    <r>
      <rPr>
        <sz val="8.5"/>
        <rFont val="Calibri"/>
        <family val="2"/>
      </rPr>
      <t>37.13.640</t>
    </r>
  </si>
  <si>
    <r>
      <rPr>
        <sz val="8.5"/>
        <rFont val="Calibri"/>
        <family val="2"/>
      </rPr>
      <t>Disjuntor termomagnético, bipolar 220/380 V, corrente de 60 A até 100 A</t>
    </r>
  </si>
  <si>
    <r>
      <rPr>
        <sz val="8.5"/>
        <rFont val="Calibri"/>
        <family val="2"/>
      </rPr>
      <t>37.13.650</t>
    </r>
  </si>
  <si>
    <r>
      <rPr>
        <sz val="8.5"/>
        <rFont val="Calibri"/>
        <family val="2"/>
      </rPr>
      <t>Disjuntor termomagnético, tripolar 220/380 V, corrente de 10 A até 50 A</t>
    </r>
  </si>
  <si>
    <r>
      <rPr>
        <sz val="8.5"/>
        <rFont val="Calibri"/>
        <family val="2"/>
      </rPr>
      <t>37.13.660</t>
    </r>
  </si>
  <si>
    <r>
      <rPr>
        <sz val="8.5"/>
        <rFont val="Calibri"/>
        <family val="2"/>
      </rPr>
      <t>Disjuntor termomagnético, tripolar 220/380 V, corrente de 60 A até 100 A</t>
    </r>
  </si>
  <si>
    <r>
      <rPr>
        <sz val="8.5"/>
        <rFont val="Calibri"/>
        <family val="2"/>
      </rPr>
      <t>37.13.690</t>
    </r>
  </si>
  <si>
    <r>
      <rPr>
        <sz val="8.5"/>
        <rFont val="Calibri"/>
        <family val="2"/>
      </rPr>
      <t xml:space="preserve">Disjuntor série universal, em caixa moldada, térmico e magnético fixos,
</t>
    </r>
    <r>
      <rPr>
        <sz val="8.5"/>
        <rFont val="Calibri"/>
        <family val="2"/>
      </rPr>
      <t>bipolar 480 V, corrente de 60 A até 100 A</t>
    </r>
  </si>
  <si>
    <r>
      <rPr>
        <sz val="8.5"/>
        <rFont val="Calibri"/>
        <family val="2"/>
      </rPr>
      <t>37.13.700</t>
    </r>
  </si>
  <si>
    <r>
      <rPr>
        <sz val="8.5"/>
        <rFont val="Calibri"/>
        <family val="2"/>
      </rPr>
      <t xml:space="preserve">Disjuntor série universal, em caixa moldada, térmico e magnético fixos,
</t>
    </r>
    <r>
      <rPr>
        <sz val="8.5"/>
        <rFont val="Calibri"/>
        <family val="2"/>
      </rPr>
      <t>bipolar 480/600 V, corrente de 125 A</t>
    </r>
  </si>
  <si>
    <r>
      <rPr>
        <sz val="8.5"/>
        <rFont val="Calibri"/>
        <family val="2"/>
      </rPr>
      <t>37.13.720</t>
    </r>
  </si>
  <si>
    <r>
      <rPr>
        <sz val="8.5"/>
        <rFont val="Calibri"/>
        <family val="2"/>
      </rPr>
      <t xml:space="preserve">Disjuntor série universal, em caixa moldada, térmico fixo e magnético
</t>
    </r>
    <r>
      <rPr>
        <sz val="8.5"/>
        <rFont val="Calibri"/>
        <family val="2"/>
      </rPr>
      <t>ajustável, tripolar 600 V, corrente de 300 A até 400 A</t>
    </r>
  </si>
  <si>
    <r>
      <rPr>
        <sz val="8.5"/>
        <rFont val="Calibri"/>
        <family val="2"/>
      </rPr>
      <t>37.13.730</t>
    </r>
  </si>
  <si>
    <r>
      <rPr>
        <sz val="8.5"/>
        <rFont val="Calibri"/>
        <family val="2"/>
      </rPr>
      <t xml:space="preserve">Disjuntor série universal, em caixa moldada, térmico fixo e magnético
</t>
    </r>
    <r>
      <rPr>
        <sz val="8.5"/>
        <rFont val="Calibri"/>
        <family val="2"/>
      </rPr>
      <t>ajustável, tripolar 600 V, corrente de 500 A até 630 A</t>
    </r>
  </si>
  <si>
    <r>
      <rPr>
        <sz val="8.5"/>
        <rFont val="Calibri"/>
        <family val="2"/>
      </rPr>
      <t>37.13.740</t>
    </r>
  </si>
  <si>
    <r>
      <rPr>
        <sz val="8.5"/>
        <rFont val="Calibri"/>
        <family val="2"/>
      </rPr>
      <t xml:space="preserve">Disjuntor série universal, em caixa moldada, térmico fixo e magnético
</t>
    </r>
    <r>
      <rPr>
        <sz val="8.5"/>
        <rFont val="Calibri"/>
        <family val="2"/>
      </rPr>
      <t>ajustável, tripolar 600 V, corrente de 700 A até 800 A</t>
    </r>
  </si>
  <si>
    <r>
      <rPr>
        <sz val="8.5"/>
        <rFont val="Calibri"/>
        <family val="2"/>
      </rPr>
      <t>37.13.760</t>
    </r>
  </si>
  <si>
    <r>
      <rPr>
        <sz val="8.5"/>
        <rFont val="Calibri"/>
        <family val="2"/>
      </rPr>
      <t xml:space="preserve">Disjuntor em caixa moldada, térmico e magnético ajustáveis, tripolar 630/690
</t>
    </r>
    <r>
      <rPr>
        <sz val="8.5"/>
        <rFont val="Calibri"/>
        <family val="2"/>
      </rPr>
      <t>V, faixa de ajuste de 440 até 630 A</t>
    </r>
  </si>
  <si>
    <r>
      <rPr>
        <sz val="8.5"/>
        <rFont val="Calibri"/>
        <family val="2"/>
      </rPr>
      <t>37.13.770</t>
    </r>
  </si>
  <si>
    <r>
      <rPr>
        <sz val="8.5"/>
        <rFont val="Calibri"/>
        <family val="2"/>
      </rPr>
      <t xml:space="preserve">Disjuntor em caixa moldada, térmico e magnético ajustáveis, tripolar
</t>
    </r>
    <r>
      <rPr>
        <sz val="8.5"/>
        <rFont val="Calibri"/>
        <family val="2"/>
      </rPr>
      <t>1250/690 V, faixa de ajuste de 800 até 1250 A</t>
    </r>
  </si>
  <si>
    <r>
      <rPr>
        <sz val="8.5"/>
        <rFont val="Calibri"/>
        <family val="2"/>
      </rPr>
      <t>37.13.780</t>
    </r>
  </si>
  <si>
    <r>
      <rPr>
        <sz val="8.5"/>
        <rFont val="Calibri"/>
        <family val="2"/>
      </rPr>
      <t xml:space="preserve">Disjuntor em caixa moldada, térmico e magnético ajustáveis, tripolar
</t>
    </r>
    <r>
      <rPr>
        <sz val="8.5"/>
        <rFont val="Calibri"/>
        <family val="2"/>
      </rPr>
      <t>1600/690 V, faixa de ajuste de 1000 até 1600 A</t>
    </r>
  </si>
  <si>
    <r>
      <rPr>
        <sz val="8.5"/>
        <rFont val="Calibri"/>
        <family val="2"/>
      </rPr>
      <t>37.13.800</t>
    </r>
  </si>
  <si>
    <r>
      <rPr>
        <sz val="8.5"/>
        <rFont val="Calibri"/>
        <family val="2"/>
      </rPr>
      <t xml:space="preserve">Mini‐disjuntor termomagnético, unipolar 127/220 V, corrente de 10 A até 32
</t>
    </r>
    <r>
      <rPr>
        <sz val="8.5"/>
        <rFont val="Calibri"/>
        <family val="2"/>
      </rPr>
      <t>A</t>
    </r>
  </si>
  <si>
    <r>
      <rPr>
        <sz val="8.5"/>
        <rFont val="Calibri"/>
        <family val="2"/>
      </rPr>
      <t>37.13.810</t>
    </r>
  </si>
  <si>
    <r>
      <rPr>
        <sz val="8.5"/>
        <rFont val="Calibri"/>
        <family val="2"/>
      </rPr>
      <t xml:space="preserve">Mini‐disjuntor termomagnético, unipolar 127/220 V, corrente de 40 A até 50
</t>
    </r>
    <r>
      <rPr>
        <sz val="8.5"/>
        <rFont val="Calibri"/>
        <family val="2"/>
      </rPr>
      <t>A</t>
    </r>
  </si>
  <si>
    <r>
      <rPr>
        <sz val="8.5"/>
        <rFont val="Calibri"/>
        <family val="2"/>
      </rPr>
      <t>37.13.840</t>
    </r>
  </si>
  <si>
    <r>
      <rPr>
        <sz val="8.5"/>
        <rFont val="Calibri"/>
        <family val="2"/>
      </rPr>
      <t>Mini‐disjuntor termomagnético, bipolar 220/380 V, corrente de 10 A até 32 A</t>
    </r>
  </si>
  <si>
    <r>
      <rPr>
        <sz val="8.5"/>
        <rFont val="Calibri"/>
        <family val="2"/>
      </rPr>
      <t>37.13.850</t>
    </r>
  </si>
  <si>
    <r>
      <rPr>
        <sz val="8.5"/>
        <rFont val="Calibri"/>
        <family val="2"/>
      </rPr>
      <t>Mini‐disjuntor termomagnético, bipolar 220/380 V, corrente de 40 A até 50 A</t>
    </r>
  </si>
  <si>
    <r>
      <rPr>
        <sz val="8.5"/>
        <rFont val="Calibri"/>
        <family val="2"/>
      </rPr>
      <t>37.13.860</t>
    </r>
  </si>
  <si>
    <r>
      <rPr>
        <sz val="8.5"/>
        <rFont val="Calibri"/>
        <family val="2"/>
      </rPr>
      <t>Mini‐disjuntor termomagnético, bipolar 220/380 V, corrente de 63 A</t>
    </r>
  </si>
  <si>
    <r>
      <rPr>
        <sz val="8.5"/>
        <rFont val="Calibri"/>
        <family val="2"/>
      </rPr>
      <t>37.13.870</t>
    </r>
  </si>
  <si>
    <r>
      <rPr>
        <sz val="8.5"/>
        <rFont val="Calibri"/>
        <family val="2"/>
      </rPr>
      <t>Mini‐disjuntor termomagnético, bipolar 400 V, corrente de 80 A até 100 A</t>
    </r>
  </si>
  <si>
    <r>
      <rPr>
        <sz val="8.5"/>
        <rFont val="Calibri"/>
        <family val="2"/>
      </rPr>
      <t>37.13.880</t>
    </r>
  </si>
  <si>
    <r>
      <rPr>
        <sz val="8.5"/>
        <rFont val="Calibri"/>
        <family val="2"/>
      </rPr>
      <t>Mini‐disjuntor termomagnético, tripolar 220/380 V, corrente de 10 A até 32 A</t>
    </r>
  </si>
  <si>
    <r>
      <rPr>
        <sz val="8.5"/>
        <rFont val="Calibri"/>
        <family val="2"/>
      </rPr>
      <t>37.13.890</t>
    </r>
  </si>
  <si>
    <r>
      <rPr>
        <sz val="8.5"/>
        <rFont val="Calibri"/>
        <family val="2"/>
      </rPr>
      <t>Mini‐disjuntor termomagnético, tripolar 220/380 V, corrente de 40 A até 50 A</t>
    </r>
  </si>
  <si>
    <r>
      <rPr>
        <sz val="8.5"/>
        <rFont val="Calibri"/>
        <family val="2"/>
      </rPr>
      <t>37.13.900</t>
    </r>
  </si>
  <si>
    <r>
      <rPr>
        <sz val="8.5"/>
        <rFont val="Calibri"/>
        <family val="2"/>
      </rPr>
      <t>Mini‐disjuntor termomagnético, tripolar 220/380 V, corrente de 63 A</t>
    </r>
  </si>
  <si>
    <r>
      <rPr>
        <sz val="8.5"/>
        <rFont val="Calibri"/>
        <family val="2"/>
      </rPr>
      <t>37.13.910</t>
    </r>
  </si>
  <si>
    <r>
      <rPr>
        <sz val="8.5"/>
        <rFont val="Calibri"/>
        <family val="2"/>
      </rPr>
      <t>Mini‐disjuntor termomagnético, tripolar 400 V, corrente de 80 A até 125 A</t>
    </r>
  </si>
  <si>
    <r>
      <rPr>
        <sz val="8.5"/>
        <rFont val="Calibri"/>
        <family val="2"/>
      </rPr>
      <t>37.13.920</t>
    </r>
  </si>
  <si>
    <r>
      <rPr>
        <sz val="8.5"/>
        <rFont val="Calibri"/>
        <family val="2"/>
      </rPr>
      <t xml:space="preserve">Disjuntor em caixa moldada, térmico ajustável e magnético fixo, tripolar
</t>
    </r>
    <r>
      <rPr>
        <sz val="8.5"/>
        <rFont val="Calibri"/>
        <family val="2"/>
      </rPr>
      <t>2000/1200 V, faixa de ajuste de 1600 até 2000 A</t>
    </r>
  </si>
  <si>
    <r>
      <rPr>
        <sz val="8.5"/>
        <rFont val="Calibri"/>
        <family val="2"/>
      </rPr>
      <t>37.13.930</t>
    </r>
  </si>
  <si>
    <r>
      <rPr>
        <sz val="8.5"/>
        <rFont val="Calibri"/>
        <family val="2"/>
      </rPr>
      <t xml:space="preserve">Disjuntor em caixa moldada, térmico ajustável e magnético fixo, tripolar
</t>
    </r>
    <r>
      <rPr>
        <sz val="8.5"/>
        <rFont val="Calibri"/>
        <family val="2"/>
      </rPr>
      <t>2500/1200 V, faixa de ajuste de 2000 até 2500 A</t>
    </r>
  </si>
  <si>
    <r>
      <rPr>
        <sz val="8.5"/>
        <rFont val="Calibri"/>
        <family val="2"/>
      </rPr>
      <t>37.13.940</t>
    </r>
  </si>
  <si>
    <r>
      <rPr>
        <sz val="8.5"/>
        <rFont val="Calibri"/>
        <family val="2"/>
      </rPr>
      <t>Disjuntor em caixa aberta tripolar extraível, 500 V de 6300 A, com acessórios</t>
    </r>
  </si>
  <si>
    <r>
      <rPr>
        <sz val="8.5"/>
        <rFont val="Calibri"/>
        <family val="2"/>
      </rPr>
      <t>37.14</t>
    </r>
  </si>
  <si>
    <r>
      <rPr>
        <sz val="8.5"/>
        <rFont val="Calibri"/>
        <family val="2"/>
      </rPr>
      <t>Chave de baixa tensao</t>
    </r>
  </si>
  <si>
    <r>
      <rPr>
        <sz val="8.5"/>
        <rFont val="Calibri"/>
        <family val="2"/>
      </rPr>
      <t>37.14.050</t>
    </r>
  </si>
  <si>
    <r>
      <rPr>
        <sz val="8.5"/>
        <rFont val="Calibri"/>
        <family val="2"/>
      </rPr>
      <t xml:space="preserve">Chave comutadora, reversão sob carga, tetrapolar, sem porta fusível, para
</t>
    </r>
    <r>
      <rPr>
        <sz val="8.5"/>
        <rFont val="Calibri"/>
        <family val="2"/>
      </rPr>
      <t>100 A</t>
    </r>
  </si>
  <si>
    <r>
      <rPr>
        <sz val="8.5"/>
        <rFont val="Calibri"/>
        <family val="2"/>
      </rPr>
      <t>37.14.300</t>
    </r>
  </si>
  <si>
    <r>
      <rPr>
        <sz val="8.5"/>
        <rFont val="Calibri"/>
        <family val="2"/>
      </rPr>
      <t xml:space="preserve">Chave seccionadora sob carga, tripolar, acionamento rotativo, com
</t>
    </r>
    <r>
      <rPr>
        <sz val="8.5"/>
        <rFont val="Calibri"/>
        <family val="2"/>
      </rPr>
      <t>prolongador, sem porta‐fusível, de 160 A</t>
    </r>
  </si>
  <si>
    <r>
      <rPr>
        <sz val="8.5"/>
        <rFont val="Calibri"/>
        <family val="2"/>
      </rPr>
      <t>37.14.310</t>
    </r>
  </si>
  <si>
    <r>
      <rPr>
        <sz val="8.5"/>
        <rFont val="Calibri"/>
        <family val="2"/>
      </rPr>
      <t xml:space="preserve">Chave seccionadora sob carga, tripolar, acionamento rotativo, com
</t>
    </r>
    <r>
      <rPr>
        <sz val="8.5"/>
        <rFont val="Calibri"/>
        <family val="2"/>
      </rPr>
      <t>prolongador, sem porta‐fusível, de 250 A</t>
    </r>
  </si>
  <si>
    <r>
      <rPr>
        <sz val="8.5"/>
        <rFont val="Calibri"/>
        <family val="2"/>
      </rPr>
      <t>37.14.320</t>
    </r>
  </si>
  <si>
    <r>
      <rPr>
        <sz val="8.5"/>
        <rFont val="Calibri"/>
        <family val="2"/>
      </rPr>
      <t xml:space="preserve">Chave seccionadora sob carga, tripolar, acionamento rotativo, com
</t>
    </r>
    <r>
      <rPr>
        <sz val="8.5"/>
        <rFont val="Calibri"/>
        <family val="2"/>
      </rPr>
      <t>prolongador, sem porta‐fusível, de 400 A</t>
    </r>
  </si>
  <si>
    <r>
      <rPr>
        <sz val="8.5"/>
        <rFont val="Calibri"/>
        <family val="2"/>
      </rPr>
      <t>37.14.330</t>
    </r>
  </si>
  <si>
    <r>
      <rPr>
        <sz val="8.5"/>
        <rFont val="Calibri"/>
        <family val="2"/>
      </rPr>
      <t xml:space="preserve">Chave seccionadora sob carga, tripolar, acionamento rotativo, com
</t>
    </r>
    <r>
      <rPr>
        <sz val="8.5"/>
        <rFont val="Calibri"/>
        <family val="2"/>
      </rPr>
      <t>prolongador, sem porta‐fusível, de 630 A</t>
    </r>
  </si>
  <si>
    <r>
      <rPr>
        <sz val="8.5"/>
        <rFont val="Calibri"/>
        <family val="2"/>
      </rPr>
      <t>37.14.340</t>
    </r>
  </si>
  <si>
    <r>
      <rPr>
        <sz val="8.5"/>
        <rFont val="Calibri"/>
        <family val="2"/>
      </rPr>
      <t xml:space="preserve">Chave seccionadora sob carga, tripolar, acionamento rotativo, com
</t>
    </r>
    <r>
      <rPr>
        <sz val="8.5"/>
        <rFont val="Calibri"/>
        <family val="2"/>
      </rPr>
      <t>prolongador, sem porta‐fusível, de 1000 A</t>
    </r>
  </si>
  <si>
    <r>
      <rPr>
        <sz val="8.5"/>
        <rFont val="Calibri"/>
        <family val="2"/>
      </rPr>
      <t>37.14.350</t>
    </r>
  </si>
  <si>
    <r>
      <rPr>
        <sz val="8.5"/>
        <rFont val="Calibri"/>
        <family val="2"/>
      </rPr>
      <t xml:space="preserve">Chave seccionadora sob carga, tripolar, acionamento rotativo, com
</t>
    </r>
    <r>
      <rPr>
        <sz val="8.5"/>
        <rFont val="Calibri"/>
        <family val="2"/>
      </rPr>
      <t>prolongador, sem porta‐fusível, de 1250 A</t>
    </r>
  </si>
  <si>
    <r>
      <rPr>
        <sz val="8.5"/>
        <rFont val="Calibri"/>
        <family val="2"/>
      </rPr>
      <t>37.14.410</t>
    </r>
  </si>
  <si>
    <r>
      <rPr>
        <sz val="8.5"/>
        <rFont val="Calibri"/>
        <family val="2"/>
      </rPr>
      <t xml:space="preserve">Chave seccionadora sob carga, tripolar, acionamento rotativo, com
</t>
    </r>
    <r>
      <rPr>
        <sz val="8.5"/>
        <rFont val="Calibri"/>
        <family val="2"/>
      </rPr>
      <t>prolongador e porta‐fusível até NH‐00‐125 A ‐ sem fusíveis</t>
    </r>
  </si>
  <si>
    <r>
      <rPr>
        <sz val="8.5"/>
        <rFont val="Calibri"/>
        <family val="2"/>
      </rPr>
      <t>37.14.420</t>
    </r>
  </si>
  <si>
    <r>
      <rPr>
        <sz val="8.5"/>
        <rFont val="Calibri"/>
        <family val="2"/>
      </rPr>
      <t xml:space="preserve">Chave seccionadora sob carga, tripolar, acionamento rotativo, com
</t>
    </r>
    <r>
      <rPr>
        <sz val="8.5"/>
        <rFont val="Calibri"/>
        <family val="2"/>
      </rPr>
      <t>prolongador e porta‐fusível até NH‐00‐160 A ‐ sem fusíveis</t>
    </r>
  </si>
  <si>
    <r>
      <rPr>
        <sz val="8.5"/>
        <rFont val="Calibri"/>
        <family val="2"/>
      </rPr>
      <t>37.14.430</t>
    </r>
  </si>
  <si>
    <r>
      <rPr>
        <sz val="8.5"/>
        <rFont val="Calibri"/>
        <family val="2"/>
      </rPr>
      <t xml:space="preserve">Chave seccionadora sob carga, tripolar, acionamento rotativo, com
</t>
    </r>
    <r>
      <rPr>
        <sz val="8.5"/>
        <rFont val="Calibri"/>
        <family val="2"/>
      </rPr>
      <t>prolongador e porta‐fusível até NH‐1‐250 A ‐ sem fusíveis</t>
    </r>
  </si>
  <si>
    <r>
      <rPr>
        <sz val="8.5"/>
        <rFont val="Calibri"/>
        <family val="2"/>
      </rPr>
      <t>37.14.440</t>
    </r>
  </si>
  <si>
    <r>
      <rPr>
        <sz val="8.5"/>
        <rFont val="Calibri"/>
        <family val="2"/>
      </rPr>
      <t xml:space="preserve">Chave seccionadora sob carga, tripolar, acionamento rotativo, com
</t>
    </r>
    <r>
      <rPr>
        <sz val="8.5"/>
        <rFont val="Calibri"/>
        <family val="2"/>
      </rPr>
      <t>prolongador e porta‐fusível até NH‐2‐400 A ‐ sem fusíveis</t>
    </r>
  </si>
  <si>
    <r>
      <rPr>
        <sz val="8.5"/>
        <rFont val="Calibri"/>
        <family val="2"/>
      </rPr>
      <t>37.14.450</t>
    </r>
  </si>
  <si>
    <r>
      <rPr>
        <sz val="8.5"/>
        <rFont val="Calibri"/>
        <family val="2"/>
      </rPr>
      <t xml:space="preserve">Chave seccionadora sob carga, tripolar, acionamento rotativo, com
</t>
    </r>
    <r>
      <rPr>
        <sz val="8.5"/>
        <rFont val="Calibri"/>
        <family val="2"/>
      </rPr>
      <t>prolongador e porta‐fusível até NH‐3‐630 A ‐ sem fusíveis</t>
    </r>
  </si>
  <si>
    <r>
      <rPr>
        <sz val="8.5"/>
        <rFont val="Calibri"/>
        <family val="2"/>
      </rPr>
      <t>37.14.500</t>
    </r>
  </si>
  <si>
    <r>
      <rPr>
        <sz val="8.5"/>
        <rFont val="Calibri"/>
        <family val="2"/>
      </rPr>
      <t xml:space="preserve">Chave seccionadora sob carga, tripolar, acionamento tipo punho, com porta‐
</t>
    </r>
    <r>
      <rPr>
        <sz val="8.5"/>
        <rFont val="Calibri"/>
        <family val="2"/>
      </rPr>
      <t>fusível até NH‐00‐160 A ‐ sem fusíveis</t>
    </r>
  </si>
  <si>
    <r>
      <rPr>
        <sz val="8.5"/>
        <rFont val="Calibri"/>
        <family val="2"/>
      </rPr>
      <t>37.14.510</t>
    </r>
  </si>
  <si>
    <r>
      <rPr>
        <sz val="8.5"/>
        <rFont val="Calibri"/>
        <family val="2"/>
      </rPr>
      <t xml:space="preserve">Chave seccionadora sob carga, tripolar, acionamento tipo punho, com porta‐
</t>
    </r>
    <r>
      <rPr>
        <sz val="8.5"/>
        <rFont val="Calibri"/>
        <family val="2"/>
      </rPr>
      <t>fusível até NH‐1‐250 A ‐ sem fusíveis</t>
    </r>
  </si>
  <si>
    <r>
      <rPr>
        <sz val="8.5"/>
        <rFont val="Calibri"/>
        <family val="2"/>
      </rPr>
      <t>37.14.520</t>
    </r>
  </si>
  <si>
    <r>
      <rPr>
        <sz val="8.5"/>
        <rFont val="Calibri"/>
        <family val="2"/>
      </rPr>
      <t xml:space="preserve">Chave seccionadora sob carga, tripolar, acionamento tipo punho, com porta‐
</t>
    </r>
    <r>
      <rPr>
        <sz val="8.5"/>
        <rFont val="Calibri"/>
        <family val="2"/>
      </rPr>
      <t>fusível até NH‐2‐400 A ‐ sem fusíveis</t>
    </r>
  </si>
  <si>
    <r>
      <rPr>
        <sz val="8.5"/>
        <rFont val="Calibri"/>
        <family val="2"/>
      </rPr>
      <t>37.14.530</t>
    </r>
  </si>
  <si>
    <r>
      <rPr>
        <sz val="8.5"/>
        <rFont val="Calibri"/>
        <family val="2"/>
      </rPr>
      <t xml:space="preserve">Chave seccionadora sob carga, tripolar, acionamento tipo punho, com porta‐
</t>
    </r>
    <r>
      <rPr>
        <sz val="8.5"/>
        <rFont val="Calibri"/>
        <family val="2"/>
      </rPr>
      <t>fusível até NH‐3‐630 A ‐ sem fusíveis</t>
    </r>
  </si>
  <si>
    <r>
      <rPr>
        <sz val="8.5"/>
        <rFont val="Calibri"/>
        <family val="2"/>
      </rPr>
      <t>37.14.600</t>
    </r>
  </si>
  <si>
    <r>
      <rPr>
        <sz val="8.5"/>
        <rFont val="Calibri"/>
        <family val="2"/>
      </rPr>
      <t>Chave comutadora, reversão sob carga, tripolar, sem porta fusível, para 400 A</t>
    </r>
  </si>
  <si>
    <r>
      <rPr>
        <sz val="8.5"/>
        <rFont val="Calibri"/>
        <family val="2"/>
      </rPr>
      <t>37.14.610</t>
    </r>
  </si>
  <si>
    <r>
      <rPr>
        <sz val="8.5"/>
        <rFont val="Calibri"/>
        <family val="2"/>
      </rPr>
      <t xml:space="preserve">Chave comutadora, reversão sob carga, tripolar, sem porta fusível, para
</t>
    </r>
    <r>
      <rPr>
        <sz val="8.5"/>
        <rFont val="Calibri"/>
        <family val="2"/>
      </rPr>
      <t>600/630 A</t>
    </r>
  </si>
  <si>
    <r>
      <rPr>
        <sz val="8.5"/>
        <rFont val="Calibri"/>
        <family val="2"/>
      </rPr>
      <t>37.14.620</t>
    </r>
  </si>
  <si>
    <r>
      <rPr>
        <sz val="8.5"/>
        <rFont val="Calibri"/>
        <family val="2"/>
      </rPr>
      <t xml:space="preserve">Chave comutadora, reversão sob carga, tripolar, sem porta fusível, para 1000
</t>
    </r>
    <r>
      <rPr>
        <sz val="8.5"/>
        <rFont val="Calibri"/>
        <family val="2"/>
      </rPr>
      <t>A</t>
    </r>
  </si>
  <si>
    <r>
      <rPr>
        <sz val="8.5"/>
        <rFont val="Calibri"/>
        <family val="2"/>
      </rPr>
      <t>37.14.640</t>
    </r>
  </si>
  <si>
    <r>
      <rPr>
        <sz val="8.5"/>
        <rFont val="Calibri"/>
        <family val="2"/>
      </rPr>
      <t xml:space="preserve">Chave comutadora, reversão sob carga, tetrapolar, sem porta fusível, para
</t>
    </r>
    <r>
      <rPr>
        <sz val="8.5"/>
        <rFont val="Calibri"/>
        <family val="2"/>
      </rPr>
      <t>630 A / 690 V</t>
    </r>
  </si>
  <si>
    <r>
      <rPr>
        <sz val="8.5"/>
        <rFont val="Calibri"/>
        <family val="2"/>
      </rPr>
      <t>37.14.830</t>
    </r>
  </si>
  <si>
    <r>
      <rPr>
        <sz val="8.5"/>
        <rFont val="Calibri"/>
        <family val="2"/>
      </rPr>
      <t>Barra de contato para chave seccionadora tipo NH3‐630 A</t>
    </r>
  </si>
  <si>
    <r>
      <rPr>
        <sz val="8.5"/>
        <rFont val="Calibri"/>
        <family val="2"/>
      </rPr>
      <t>37.14.912</t>
    </r>
  </si>
  <si>
    <r>
      <rPr>
        <sz val="8.5"/>
        <rFont val="Calibri"/>
        <family val="2"/>
      </rPr>
      <t>Chave seccionadora tripolar, abertura sob carga seca até 160 A / 690 V</t>
    </r>
  </si>
  <si>
    <r>
      <rPr>
        <sz val="8.5"/>
        <rFont val="Calibri"/>
        <family val="2"/>
      </rPr>
      <t>37.15</t>
    </r>
  </si>
  <si>
    <r>
      <rPr>
        <sz val="8.5"/>
        <rFont val="Calibri"/>
        <family val="2"/>
      </rPr>
      <t>Chave de media tensao</t>
    </r>
  </si>
  <si>
    <r>
      <rPr>
        <sz val="8.5"/>
        <rFont val="Calibri"/>
        <family val="2"/>
      </rPr>
      <t>37.15.110</t>
    </r>
  </si>
  <si>
    <r>
      <rPr>
        <sz val="8.5"/>
        <rFont val="Calibri"/>
        <family val="2"/>
      </rPr>
      <t>Chave seccionadora tripolar sob carga para 400 A ‐ 25 kV ‐ com prolongador</t>
    </r>
  </si>
  <si>
    <r>
      <rPr>
        <sz val="8.5"/>
        <rFont val="Calibri"/>
        <family val="2"/>
      </rPr>
      <t>37.15.120</t>
    </r>
  </si>
  <si>
    <r>
      <rPr>
        <sz val="8.5"/>
        <rFont val="Calibri"/>
        <family val="2"/>
      </rPr>
      <t>Chave seccionadora tripolar sob carga para 400 A ‐ 15 kV ‐ com prolongador</t>
    </r>
  </si>
  <si>
    <r>
      <rPr>
        <sz val="8.5"/>
        <rFont val="Calibri"/>
        <family val="2"/>
      </rPr>
      <t>37.15.150</t>
    </r>
  </si>
  <si>
    <r>
      <rPr>
        <sz val="8.5"/>
        <rFont val="Calibri"/>
        <family val="2"/>
      </rPr>
      <t xml:space="preserve">Chave fusível base ´C´ para 15 kV/100 A, com capacidade de ruptura até 10 kA
</t>
    </r>
    <r>
      <rPr>
        <sz val="8.5"/>
        <rFont val="Calibri"/>
        <family val="2"/>
      </rPr>
      <t>‐ com fusível</t>
    </r>
  </si>
  <si>
    <r>
      <rPr>
        <sz val="8.5"/>
        <rFont val="Calibri"/>
        <family val="2"/>
      </rPr>
      <t>37.15.160</t>
    </r>
  </si>
  <si>
    <r>
      <rPr>
        <sz val="8.5"/>
        <rFont val="Calibri"/>
        <family val="2"/>
      </rPr>
      <t xml:space="preserve">Chave fusível base ´C´  para 15 kV/200 A, com capacidade de ruptura até 10
</t>
    </r>
    <r>
      <rPr>
        <sz val="8.5"/>
        <rFont val="Calibri"/>
        <family val="2"/>
      </rPr>
      <t>kA ‐ com fusível</t>
    </r>
  </si>
  <si>
    <r>
      <rPr>
        <sz val="8.5"/>
        <rFont val="Calibri"/>
        <family val="2"/>
      </rPr>
      <t>37.15.170</t>
    </r>
  </si>
  <si>
    <r>
      <rPr>
        <sz val="8.5"/>
        <rFont val="Calibri"/>
        <family val="2"/>
      </rPr>
      <t xml:space="preserve">Chave fusível base ´C´ para 25 kV/100 A, com capacidade de ruptura até 6,3
</t>
    </r>
    <r>
      <rPr>
        <sz val="8.5"/>
        <rFont val="Calibri"/>
        <family val="2"/>
      </rPr>
      <t>kA ‐ com fusível</t>
    </r>
  </si>
  <si>
    <r>
      <rPr>
        <sz val="8.5"/>
        <rFont val="Calibri"/>
        <family val="2"/>
      </rPr>
      <t>37.15.200</t>
    </r>
  </si>
  <si>
    <r>
      <rPr>
        <sz val="8.5"/>
        <rFont val="Calibri"/>
        <family val="2"/>
      </rPr>
      <t>Chave seccionadora tripolar seca para 400 A ‐ 15 kV ‐ com prolongador</t>
    </r>
  </si>
  <si>
    <r>
      <rPr>
        <sz val="8.5"/>
        <rFont val="Calibri"/>
        <family val="2"/>
      </rPr>
      <t>37.15.210</t>
    </r>
  </si>
  <si>
    <r>
      <rPr>
        <sz val="8.5"/>
        <rFont val="Calibri"/>
        <family val="2"/>
      </rPr>
      <t>Chave seccionadora tripolar seca para 600 / 630 A ‐ 15 kV ‐ com prolongador</t>
    </r>
  </si>
  <si>
    <r>
      <rPr>
        <sz val="8.5"/>
        <rFont val="Calibri"/>
        <family val="2"/>
      </rPr>
      <t>37.16</t>
    </r>
  </si>
  <si>
    <r>
      <rPr>
        <sz val="8.5"/>
        <rFont val="Calibri"/>
        <family val="2"/>
      </rPr>
      <t>Bus‐way</t>
    </r>
  </si>
  <si>
    <r>
      <rPr>
        <sz val="8.5"/>
        <rFont val="Calibri"/>
        <family val="2"/>
      </rPr>
      <t>37.16.071</t>
    </r>
  </si>
  <si>
    <r>
      <rPr>
        <sz val="8.5"/>
        <rFont val="Calibri"/>
        <family val="2"/>
      </rPr>
      <t>Sistema de barramento blindado de 100 a 2000 A, trifásico, barra de cobre</t>
    </r>
  </si>
  <si>
    <r>
      <rPr>
        <sz val="8.5"/>
        <rFont val="Calibri"/>
        <family val="2"/>
      </rPr>
      <t>Axm</t>
    </r>
  </si>
  <si>
    <r>
      <rPr>
        <sz val="8.5"/>
        <rFont val="Calibri"/>
        <family val="2"/>
      </rPr>
      <t>37.16.081</t>
    </r>
  </si>
  <si>
    <r>
      <rPr>
        <sz val="8.5"/>
        <rFont val="Calibri"/>
        <family val="2"/>
      </rPr>
      <t>Sistema de barramento blindado de 100 a 2000 A, trifásico, barra de alumínio</t>
    </r>
  </si>
  <si>
    <r>
      <rPr>
        <sz val="8.5"/>
        <rFont val="Calibri"/>
        <family val="2"/>
      </rPr>
      <t>37.17</t>
    </r>
  </si>
  <si>
    <r>
      <rPr>
        <sz val="8.5"/>
        <rFont val="Calibri"/>
        <family val="2"/>
      </rPr>
      <t>Dispositivo DR ou interruptor de corrente de fuga</t>
    </r>
  </si>
  <si>
    <r>
      <rPr>
        <sz val="8.5"/>
        <rFont val="Calibri"/>
        <family val="2"/>
      </rPr>
      <t>37.17.060</t>
    </r>
  </si>
  <si>
    <r>
      <rPr>
        <sz val="8.5"/>
        <rFont val="Calibri"/>
        <family val="2"/>
      </rPr>
      <t>Dispositivo diferencial residual de 25 A x 30 mA ‐ 2 polos</t>
    </r>
  </si>
  <si>
    <r>
      <rPr>
        <sz val="8.5"/>
        <rFont val="Calibri"/>
        <family val="2"/>
      </rPr>
      <t>37.17.070</t>
    </r>
  </si>
  <si>
    <r>
      <rPr>
        <sz val="8.5"/>
        <rFont val="Calibri"/>
        <family val="2"/>
      </rPr>
      <t>Dispositivo diferencial residual de 40 A x 30 mA ‐ 2 polos</t>
    </r>
  </si>
  <si>
    <r>
      <rPr>
        <sz val="8.5"/>
        <rFont val="Calibri"/>
        <family val="2"/>
      </rPr>
      <t>37.17.074</t>
    </r>
  </si>
  <si>
    <r>
      <rPr>
        <sz val="8.5"/>
        <rFont val="Calibri"/>
        <family val="2"/>
      </rPr>
      <t>Dispositivo diferencial residual de 25 A x 30 mA ‐ 4 polos</t>
    </r>
  </si>
  <si>
    <r>
      <rPr>
        <sz val="8.5"/>
        <rFont val="Calibri"/>
        <family val="2"/>
      </rPr>
      <t>37.17.080</t>
    </r>
  </si>
  <si>
    <r>
      <rPr>
        <sz val="8.5"/>
        <rFont val="Calibri"/>
        <family val="2"/>
      </rPr>
      <t>Dispositivo diferencial residual de 40 A x 30 mA ‐ 4 polos</t>
    </r>
  </si>
  <si>
    <r>
      <rPr>
        <sz val="8.5"/>
        <rFont val="Calibri"/>
        <family val="2"/>
      </rPr>
      <t>37.17.090</t>
    </r>
  </si>
  <si>
    <r>
      <rPr>
        <sz val="8.5"/>
        <rFont val="Calibri"/>
        <family val="2"/>
      </rPr>
      <t>Dispositivo diferencial residual de 63 A x 30 mA ‐ 4 polos</t>
    </r>
  </si>
  <si>
    <r>
      <rPr>
        <sz val="8.5"/>
        <rFont val="Calibri"/>
        <family val="2"/>
      </rPr>
      <t>37.17.100</t>
    </r>
  </si>
  <si>
    <r>
      <rPr>
        <sz val="8.5"/>
        <rFont val="Calibri"/>
        <family val="2"/>
      </rPr>
      <t>Dispositivo diferencial residual de 80 A x 30 mA ‐ 4 polos</t>
    </r>
  </si>
  <si>
    <r>
      <rPr>
        <sz val="8.5"/>
        <rFont val="Calibri"/>
        <family val="2"/>
      </rPr>
      <t>37.17.110</t>
    </r>
  </si>
  <si>
    <r>
      <rPr>
        <sz val="8.5"/>
        <rFont val="Calibri"/>
        <family val="2"/>
      </rPr>
      <t>Dispositivo diferencial residual de 100 A x 30 mA ‐ 4 polos</t>
    </r>
  </si>
  <si>
    <r>
      <rPr>
        <sz val="8.5"/>
        <rFont val="Calibri"/>
        <family val="2"/>
      </rPr>
      <t>37.17.114</t>
    </r>
  </si>
  <si>
    <r>
      <rPr>
        <sz val="8.5"/>
        <rFont val="Calibri"/>
        <family val="2"/>
      </rPr>
      <t>Dispositivo diferencial residual de 125 A x 30 mA ‐ 4 polos</t>
    </r>
  </si>
  <si>
    <r>
      <rPr>
        <sz val="8.5"/>
        <rFont val="Calibri"/>
        <family val="2"/>
      </rPr>
      <t>37.17.130</t>
    </r>
  </si>
  <si>
    <r>
      <rPr>
        <sz val="8.5"/>
        <rFont val="Calibri"/>
        <family val="2"/>
      </rPr>
      <t>Dispositivo diferencial residual de 25 A x 300 mA ‐ 4 polos</t>
    </r>
  </si>
  <si>
    <r>
      <rPr>
        <sz val="8.5"/>
        <rFont val="Calibri"/>
        <family val="2"/>
      </rPr>
      <t>37.18</t>
    </r>
  </si>
  <si>
    <r>
      <rPr>
        <sz val="8.5"/>
        <rFont val="Calibri"/>
        <family val="2"/>
      </rPr>
      <t>Transformador de Potencial</t>
    </r>
  </si>
  <si>
    <r>
      <rPr>
        <sz val="8.5"/>
        <rFont val="Calibri"/>
        <family val="2"/>
      </rPr>
      <t>37.18.010</t>
    </r>
  </si>
  <si>
    <r>
      <rPr>
        <sz val="8.5"/>
        <rFont val="Calibri"/>
        <family val="2"/>
      </rPr>
      <t xml:space="preserve">Transformador de potencial monofásico até 1000 VA classe 15 kV, a seco,
</t>
    </r>
    <r>
      <rPr>
        <sz val="8.5"/>
        <rFont val="Calibri"/>
        <family val="2"/>
      </rPr>
      <t>com fusíveis</t>
    </r>
  </si>
  <si>
    <r>
      <rPr>
        <sz val="8.5"/>
        <rFont val="Calibri"/>
        <family val="2"/>
      </rPr>
      <t>37.18.020</t>
    </r>
  </si>
  <si>
    <r>
      <rPr>
        <sz val="8.5"/>
        <rFont val="Calibri"/>
        <family val="2"/>
      </rPr>
      <t xml:space="preserve">Transformador de potencial monofásico até 2000 VA classe 15 kV, a seco,
</t>
    </r>
    <r>
      <rPr>
        <sz val="8.5"/>
        <rFont val="Calibri"/>
        <family val="2"/>
      </rPr>
      <t>com fusíveis</t>
    </r>
  </si>
  <si>
    <r>
      <rPr>
        <sz val="8.5"/>
        <rFont val="Calibri"/>
        <family val="2"/>
      </rPr>
      <t>37.18.030</t>
    </r>
  </si>
  <si>
    <r>
      <rPr>
        <sz val="8.5"/>
        <rFont val="Calibri"/>
        <family val="2"/>
      </rPr>
      <t xml:space="preserve">Transformador de potencial monofásico até 500 VA classe 15 kV, a seco, sem
</t>
    </r>
    <r>
      <rPr>
        <sz val="8.5"/>
        <rFont val="Calibri"/>
        <family val="2"/>
      </rPr>
      <t>fusíveis</t>
    </r>
  </si>
  <si>
    <r>
      <rPr>
        <sz val="8.5"/>
        <rFont val="Calibri"/>
        <family val="2"/>
      </rPr>
      <t>37.19</t>
    </r>
  </si>
  <si>
    <r>
      <rPr>
        <sz val="8.5"/>
        <rFont val="Calibri"/>
        <family val="2"/>
      </rPr>
      <t>Transformador de corrente</t>
    </r>
  </si>
  <si>
    <r>
      <rPr>
        <sz val="8.5"/>
        <rFont val="Calibri"/>
        <family val="2"/>
      </rPr>
      <t>37.19.010</t>
    </r>
  </si>
  <si>
    <r>
      <rPr>
        <sz val="8.5"/>
        <rFont val="Calibri"/>
        <family val="2"/>
      </rPr>
      <t>Transformador de corrente 800‐5 A, janela</t>
    </r>
  </si>
  <si>
    <r>
      <rPr>
        <sz val="8.5"/>
        <rFont val="Calibri"/>
        <family val="2"/>
      </rPr>
      <t>37.19.020</t>
    </r>
  </si>
  <si>
    <r>
      <rPr>
        <sz val="8.5"/>
        <rFont val="Calibri"/>
        <family val="2"/>
      </rPr>
      <t>Transformador de corrente 200‐5 A até 600‐5 A, janela</t>
    </r>
  </si>
  <si>
    <r>
      <rPr>
        <sz val="8.5"/>
        <rFont val="Calibri"/>
        <family val="2"/>
      </rPr>
      <t>37.19.030</t>
    </r>
  </si>
  <si>
    <r>
      <rPr>
        <sz val="8.5"/>
        <rFont val="Calibri"/>
        <family val="2"/>
      </rPr>
      <t>Transformador de corrente 1000‐5 A até 1500‐5 A, janela</t>
    </r>
  </si>
  <si>
    <r>
      <rPr>
        <sz val="8.5"/>
        <rFont val="Calibri"/>
        <family val="2"/>
      </rPr>
      <t>37.19.060</t>
    </r>
  </si>
  <si>
    <r>
      <rPr>
        <sz val="8.5"/>
        <rFont val="Calibri"/>
        <family val="2"/>
      </rPr>
      <t>Transformador de corrente 50‐5 A até 150‐5 A, janela</t>
    </r>
  </si>
  <si>
    <r>
      <rPr>
        <sz val="8.5"/>
        <rFont val="Calibri"/>
        <family val="2"/>
      </rPr>
      <t>37.20</t>
    </r>
  </si>
  <si>
    <r>
      <rPr>
        <sz val="8.5"/>
        <rFont val="Calibri"/>
        <family val="2"/>
      </rPr>
      <t>Reparos, conservacoes e complementos ‐ GRUPO 37</t>
    </r>
  </si>
  <si>
    <r>
      <rPr>
        <sz val="8.5"/>
        <rFont val="Calibri"/>
        <family val="2"/>
      </rPr>
      <t>37.20.010</t>
    </r>
  </si>
  <si>
    <r>
      <rPr>
        <sz val="8.5"/>
        <rFont val="Calibri"/>
        <family val="2"/>
      </rPr>
      <t>Isolador em epóxi de 1 kV para barramento</t>
    </r>
  </si>
  <si>
    <r>
      <rPr>
        <sz val="8.5"/>
        <rFont val="Calibri"/>
        <family val="2"/>
      </rPr>
      <t>37.20.030</t>
    </r>
  </si>
  <si>
    <r>
      <rPr>
        <sz val="8.5"/>
        <rFont val="Calibri"/>
        <family val="2"/>
      </rPr>
      <t>Régua de bornes para 9 polos de 600 V / 50 A</t>
    </r>
  </si>
  <si>
    <r>
      <rPr>
        <sz val="8.5"/>
        <rFont val="Calibri"/>
        <family val="2"/>
      </rPr>
      <t>37.20.080</t>
    </r>
  </si>
  <si>
    <r>
      <rPr>
        <sz val="8.5"/>
        <rFont val="Calibri"/>
        <family val="2"/>
      </rPr>
      <t>Barra de neutro e/ou terra</t>
    </r>
  </si>
  <si>
    <r>
      <rPr>
        <sz val="8.5"/>
        <rFont val="Calibri"/>
        <family val="2"/>
      </rPr>
      <t>37.20.090</t>
    </r>
  </si>
  <si>
    <r>
      <rPr>
        <sz val="8.5"/>
        <rFont val="Calibri"/>
        <family val="2"/>
      </rPr>
      <t xml:space="preserve">Recolocação de chave seccionadora tripolar de 125 A até 650 A, sem base
</t>
    </r>
    <r>
      <rPr>
        <sz val="8.5"/>
        <rFont val="Calibri"/>
        <family val="2"/>
      </rPr>
      <t>fusível</t>
    </r>
  </si>
  <si>
    <r>
      <rPr>
        <sz val="8.5"/>
        <rFont val="Calibri"/>
        <family val="2"/>
      </rPr>
      <t>37.20.100</t>
    </r>
  </si>
  <si>
    <r>
      <rPr>
        <sz val="8.5"/>
        <rFont val="Calibri"/>
        <family val="2"/>
      </rPr>
      <t>Recolocação de fundo de quadro de distribuição, sem componentes</t>
    </r>
  </si>
  <si>
    <r>
      <rPr>
        <sz val="8.5"/>
        <rFont val="Calibri"/>
        <family val="2"/>
      </rPr>
      <t>37.20.110</t>
    </r>
  </si>
  <si>
    <r>
      <rPr>
        <sz val="8.5"/>
        <rFont val="Calibri"/>
        <family val="2"/>
      </rPr>
      <t>Recolocação de quadro de distribuição de sobrepor, sem componentes</t>
    </r>
  </si>
  <si>
    <r>
      <rPr>
        <sz val="8.5"/>
        <rFont val="Calibri"/>
        <family val="2"/>
      </rPr>
      <t>37.20.130</t>
    </r>
  </si>
  <si>
    <r>
      <rPr>
        <sz val="8.5"/>
        <rFont val="Calibri"/>
        <family val="2"/>
      </rPr>
      <t>Banco de medição para transformadores TC/TP, padrão Eletropaulo e/ou Cesp</t>
    </r>
  </si>
  <si>
    <r>
      <rPr>
        <sz val="8.5"/>
        <rFont val="Calibri"/>
        <family val="2"/>
      </rPr>
      <t>37.20.140</t>
    </r>
  </si>
  <si>
    <r>
      <rPr>
        <sz val="8.5"/>
        <rFont val="Calibri"/>
        <family val="2"/>
      </rPr>
      <t>Suporte fixo para transformadores de potencial</t>
    </r>
  </si>
  <si>
    <r>
      <rPr>
        <sz val="8.5"/>
        <rFont val="Calibri"/>
        <family val="2"/>
      </rPr>
      <t>37.20.156</t>
    </r>
  </si>
  <si>
    <r>
      <rPr>
        <sz val="8.5"/>
        <rFont val="Calibri"/>
        <family val="2"/>
      </rPr>
      <t>Placa de montagem para quadros em geral, em chapa de aço</t>
    </r>
  </si>
  <si>
    <r>
      <rPr>
        <sz val="8.5"/>
        <rFont val="Calibri"/>
        <family val="2"/>
      </rPr>
      <t>37.20.190</t>
    </r>
  </si>
  <si>
    <r>
      <rPr>
        <sz val="8.5"/>
        <rFont val="Calibri"/>
        <family val="2"/>
      </rPr>
      <t xml:space="preserve">Inversor de frequência para variação de velocidade em motores, potência de
</t>
    </r>
    <r>
      <rPr>
        <sz val="8.5"/>
        <rFont val="Calibri"/>
        <family val="2"/>
      </rPr>
      <t>0,25 a 20 cv</t>
    </r>
  </si>
  <si>
    <r>
      <rPr>
        <sz val="8.5"/>
        <rFont val="Calibri"/>
        <family val="2"/>
      </rPr>
      <t>37.20.191</t>
    </r>
  </si>
  <si>
    <r>
      <rPr>
        <sz val="8.5"/>
        <rFont val="Calibri"/>
        <family val="2"/>
      </rPr>
      <t xml:space="preserve">Inversor de frequência para variação de velocidade em motores, potência de
</t>
    </r>
    <r>
      <rPr>
        <sz val="8.5"/>
        <rFont val="Calibri"/>
        <family val="2"/>
      </rPr>
      <t>25 a 30 cv</t>
    </r>
  </si>
  <si>
    <r>
      <rPr>
        <sz val="8.5"/>
        <rFont val="Calibri"/>
        <family val="2"/>
      </rPr>
      <t>37.20.193</t>
    </r>
  </si>
  <si>
    <r>
      <rPr>
        <sz val="8.5"/>
        <rFont val="Calibri"/>
        <family val="2"/>
      </rPr>
      <t xml:space="preserve">Inversor de frequência para variação de velocidade em motores, potência de
</t>
    </r>
    <r>
      <rPr>
        <sz val="8.5"/>
        <rFont val="Calibri"/>
        <family val="2"/>
      </rPr>
      <t>50 cv</t>
    </r>
  </si>
  <si>
    <r>
      <rPr>
        <sz val="8.5"/>
        <rFont val="Calibri"/>
        <family val="2"/>
      </rPr>
      <t>37.20.210</t>
    </r>
  </si>
  <si>
    <r>
      <rPr>
        <sz val="8.5"/>
        <rFont val="Calibri"/>
        <family val="2"/>
      </rPr>
      <t>Punho de manobra com articulador de acionamento</t>
    </r>
  </si>
  <si>
    <r>
      <rPr>
        <sz val="8.5"/>
        <rFont val="Calibri"/>
        <family val="2"/>
      </rPr>
      <t>37.21</t>
    </r>
  </si>
  <si>
    <r>
      <rPr>
        <sz val="8.5"/>
        <rFont val="Calibri"/>
        <family val="2"/>
      </rPr>
      <t>Capacitor de potencia</t>
    </r>
  </si>
  <si>
    <r>
      <rPr>
        <sz val="8.5"/>
        <rFont val="Calibri"/>
        <family val="2"/>
      </rPr>
      <t>37.21.010</t>
    </r>
  </si>
  <si>
    <r>
      <rPr>
        <sz val="8.5"/>
        <rFont val="Calibri"/>
        <family val="2"/>
      </rPr>
      <t xml:space="preserve">Capacitor de potência trifásico de 10 kVAr, 220 V/60 Hz, para correção de
</t>
    </r>
    <r>
      <rPr>
        <sz val="8.5"/>
        <rFont val="Calibri"/>
        <family val="2"/>
      </rPr>
      <t>fator de potência</t>
    </r>
  </si>
  <si>
    <r>
      <rPr>
        <sz val="8.5"/>
        <rFont val="Calibri"/>
        <family val="2"/>
      </rPr>
      <t>37.22</t>
    </r>
  </si>
  <si>
    <r>
      <rPr>
        <sz val="8.5"/>
        <rFont val="Calibri"/>
        <family val="2"/>
      </rPr>
      <t>Transformador de comando</t>
    </r>
  </si>
  <si>
    <r>
      <rPr>
        <sz val="8.5"/>
        <rFont val="Calibri"/>
        <family val="2"/>
      </rPr>
      <t>37.22.010</t>
    </r>
  </si>
  <si>
    <r>
      <rPr>
        <sz val="8.5"/>
        <rFont val="Calibri"/>
        <family val="2"/>
      </rPr>
      <t>Transformador monofásico de comando de 200 VA, a seco</t>
    </r>
  </si>
  <si>
    <r>
      <rPr>
        <sz val="8.5"/>
        <rFont val="Calibri"/>
        <family val="2"/>
      </rPr>
      <t>37.24</t>
    </r>
  </si>
  <si>
    <r>
      <rPr>
        <sz val="8.5"/>
        <rFont val="Calibri"/>
        <family val="2"/>
      </rPr>
      <t>Supressor de surto</t>
    </r>
  </si>
  <si>
    <r>
      <rPr>
        <sz val="8.5"/>
        <rFont val="Calibri"/>
        <family val="2"/>
      </rPr>
      <t>37.24.031</t>
    </r>
  </si>
  <si>
    <r>
      <rPr>
        <sz val="8.5"/>
        <rFont val="Calibri"/>
        <family val="2"/>
      </rPr>
      <t xml:space="preserve">Supressor de surto monofásico, corrente nominal 4 a 11 kA, Imax. de surto 12
</t>
    </r>
    <r>
      <rPr>
        <sz val="8.5"/>
        <rFont val="Calibri"/>
        <family val="2"/>
      </rPr>
      <t>até 15 kA</t>
    </r>
  </si>
  <si>
    <r>
      <rPr>
        <sz val="8.5"/>
        <rFont val="Calibri"/>
        <family val="2"/>
      </rPr>
      <t>37.24.032</t>
    </r>
  </si>
  <si>
    <r>
      <rPr>
        <sz val="8.5"/>
        <rFont val="Calibri"/>
        <family val="2"/>
      </rPr>
      <t xml:space="preserve">Supressor de surto monofásico, corrente nominal 20 kA, Imax. de surto 50 até
</t>
    </r>
    <r>
      <rPr>
        <sz val="8.5"/>
        <rFont val="Calibri"/>
        <family val="2"/>
      </rPr>
      <t>80 kA</t>
    </r>
  </si>
  <si>
    <r>
      <rPr>
        <sz val="8.5"/>
        <rFont val="Calibri"/>
        <family val="2"/>
      </rPr>
      <t>37.24.042</t>
    </r>
  </si>
  <si>
    <r>
      <rPr>
        <sz val="8.5"/>
        <rFont val="Calibri"/>
        <family val="2"/>
      </rPr>
      <t>Dispositivo de proteção contra surto, 1 polo, suportabilidade &lt;= 4 kV, Un até 240V/415V, Iimp = 60 kA, curva de ensaio 10/350µs ‐ classe 1</t>
    </r>
  </si>
  <si>
    <r>
      <rPr>
        <sz val="8.5"/>
        <rFont val="Calibri"/>
        <family val="2"/>
      </rPr>
      <t>37.24.043</t>
    </r>
  </si>
  <si>
    <r>
      <rPr>
        <sz val="8.5"/>
        <rFont val="Calibri"/>
        <family val="2"/>
      </rPr>
      <t>Dispositivo de proteção contra surto, 4 polos, 3F+N, Un até 240/415V, Iimp= 75 kA (25 kA por fase), curva de ensaio 10/350 µs ‐ classe 1</t>
    </r>
  </si>
  <si>
    <r>
      <rPr>
        <sz val="8.5"/>
        <rFont val="Calibri"/>
        <family val="2"/>
      </rPr>
      <t>37.24.044</t>
    </r>
  </si>
  <si>
    <r>
      <rPr>
        <sz val="8.5"/>
        <rFont val="Calibri"/>
        <family val="2"/>
      </rPr>
      <t>Dispositivo de proteção contra surto, 4 polos, suportabilidade &lt;= 2,5 kV, 3F+N, Un até 240/415V, curva de ensaio 8/20µs, In=20kA/40kA ‐ classe 2</t>
    </r>
  </si>
  <si>
    <r>
      <rPr>
        <sz val="8.5"/>
        <rFont val="Calibri"/>
        <family val="2"/>
      </rPr>
      <t>37.24.045</t>
    </r>
  </si>
  <si>
    <r>
      <rPr>
        <sz val="8.5"/>
        <rFont val="Calibri"/>
        <family val="2"/>
      </rPr>
      <t xml:space="preserve">Dispositivo de proteção contra surto, 1 polo, monobloco, suportabilidade
</t>
    </r>
    <r>
      <rPr>
        <sz val="8.5"/>
        <rFont val="Calibri"/>
        <family val="2"/>
      </rPr>
      <t>&lt;=1,5kV, F+N / F+F, Un até 230/264V, curva de ensaio 8/20µs ‐ classe 3</t>
    </r>
  </si>
  <si>
    <r>
      <rPr>
        <sz val="8.5"/>
        <rFont val="Calibri"/>
        <family val="2"/>
      </rPr>
      <t>37.25</t>
    </r>
  </si>
  <si>
    <r>
      <rPr>
        <sz val="8.5"/>
        <rFont val="Calibri"/>
        <family val="2"/>
      </rPr>
      <t>Disjuntores.</t>
    </r>
  </si>
  <si>
    <r>
      <rPr>
        <sz val="8.5"/>
        <rFont val="Calibri"/>
        <family val="2"/>
      </rPr>
      <t>37.25.090</t>
    </r>
  </si>
  <si>
    <r>
      <rPr>
        <sz val="8.5"/>
        <rFont val="Calibri"/>
        <family val="2"/>
      </rPr>
      <t xml:space="preserve">Disjuntor em caixa moldada tripolar, térmico e magnético fixos, tensão de
</t>
    </r>
    <r>
      <rPr>
        <sz val="8.5"/>
        <rFont val="Calibri"/>
        <family val="2"/>
      </rPr>
      <t>isolamento 480/690V, de 10A a 60A</t>
    </r>
  </si>
  <si>
    <r>
      <rPr>
        <sz val="8.5"/>
        <rFont val="Calibri"/>
        <family val="2"/>
      </rPr>
      <t>37.25.100</t>
    </r>
  </si>
  <si>
    <r>
      <rPr>
        <sz val="8.5"/>
        <rFont val="Calibri"/>
        <family val="2"/>
      </rPr>
      <t xml:space="preserve">Disjuntor em caixa moldada tripolar, térmico e magnético fixos, tensão de
</t>
    </r>
    <r>
      <rPr>
        <sz val="8.5"/>
        <rFont val="Calibri"/>
        <family val="2"/>
      </rPr>
      <t>isolamento 480/690V, de 70A até 150A</t>
    </r>
  </si>
  <si>
    <r>
      <rPr>
        <sz val="8.5"/>
        <rFont val="Calibri"/>
        <family val="2"/>
      </rPr>
      <t>37.25.110</t>
    </r>
  </si>
  <si>
    <r>
      <rPr>
        <sz val="8.5"/>
        <rFont val="Calibri"/>
        <family val="2"/>
      </rPr>
      <t xml:space="preserve">Disjuntor em caixa moldada tripolar, térmico e magnético fixos, tensão de
</t>
    </r>
    <r>
      <rPr>
        <sz val="8.5"/>
        <rFont val="Calibri"/>
        <family val="2"/>
      </rPr>
      <t>isolamento 415/690V, de 175A a 250A</t>
    </r>
  </si>
  <si>
    <r>
      <rPr>
        <sz val="8.5"/>
        <rFont val="Calibri"/>
        <family val="2"/>
      </rPr>
      <t>37.25.200</t>
    </r>
  </si>
  <si>
    <r>
      <rPr>
        <sz val="8.5"/>
        <rFont val="Calibri"/>
        <family val="2"/>
      </rPr>
      <t xml:space="preserve">Disjuntor em caixa moldada bipolar, térmico e magnético fixos ‐ 480 V, de 10
</t>
    </r>
    <r>
      <rPr>
        <sz val="8.5"/>
        <rFont val="Calibri"/>
        <family val="2"/>
      </rPr>
      <t>A a 50 A para 120/240 Vca ‐ 25 KA e para 380/440 Vca ‐ 18 KA</t>
    </r>
  </si>
  <si>
    <r>
      <rPr>
        <sz val="8.5"/>
        <rFont val="Calibri"/>
        <family val="2"/>
      </rPr>
      <t>37.25.210</t>
    </r>
  </si>
  <si>
    <r>
      <rPr>
        <sz val="8.5"/>
        <rFont val="Calibri"/>
        <family val="2"/>
      </rPr>
      <t xml:space="preserve">Disjuntor em caixa moldada bipolar, térmico e magnético fixos ‐ 600 V, de 150
</t>
    </r>
    <r>
      <rPr>
        <sz val="8.5"/>
        <rFont val="Calibri"/>
        <family val="2"/>
      </rPr>
      <t>A para 120/240 Vca ‐ 25 KA e para 380/440 Vca ‐ 18 KA</t>
    </r>
  </si>
  <si>
    <r>
      <rPr>
        <sz val="8.5"/>
        <rFont val="Calibri"/>
        <family val="2"/>
      </rPr>
      <t>37.25.215</t>
    </r>
  </si>
  <si>
    <r>
      <rPr>
        <sz val="8.5"/>
        <rFont val="Calibri"/>
        <family val="2"/>
      </rPr>
      <t xml:space="preserve">Disjuntor fixo a vácuo de 15 a 17,5 kV, equipado com motorização de
</t>
    </r>
    <r>
      <rPr>
        <sz val="8.5"/>
        <rFont val="Calibri"/>
        <family val="2"/>
      </rPr>
      <t>fechamento, com relê de proteção</t>
    </r>
  </si>
  <si>
    <r>
      <rPr>
        <sz val="8.5"/>
        <rFont val="Calibri"/>
        <family val="2"/>
      </rPr>
      <t>TUBULACAO E CONDUTOR PARA ENERGIA ELETRICA E TELEFONIA BASICA</t>
    </r>
  </si>
  <si>
    <r>
      <rPr>
        <sz val="8.5"/>
        <rFont val="Calibri"/>
        <family val="2"/>
      </rPr>
      <t>38.01</t>
    </r>
  </si>
  <si>
    <r>
      <rPr>
        <sz val="8.5"/>
        <rFont val="Calibri"/>
        <family val="2"/>
      </rPr>
      <t>Eletroduto em PVC rigido roscavel</t>
    </r>
  </si>
  <si>
    <r>
      <rPr>
        <sz val="8.5"/>
        <rFont val="Calibri"/>
        <family val="2"/>
      </rPr>
      <t>38.01.040</t>
    </r>
  </si>
  <si>
    <r>
      <rPr>
        <sz val="8.5"/>
        <rFont val="Calibri"/>
        <family val="2"/>
      </rPr>
      <t>Eletroduto de PVC rígido roscável de 3/4´ ‐ com acessórios</t>
    </r>
  </si>
  <si>
    <r>
      <rPr>
        <sz val="8.5"/>
        <rFont val="Calibri"/>
        <family val="2"/>
      </rPr>
      <t>38.01.060</t>
    </r>
  </si>
  <si>
    <r>
      <rPr>
        <sz val="8.5"/>
        <rFont val="Calibri"/>
        <family val="2"/>
      </rPr>
      <t>Eletroduto de PVC rígido roscável de 1´ ‐ com acessórios</t>
    </r>
  </si>
  <si>
    <r>
      <rPr>
        <sz val="8.5"/>
        <rFont val="Calibri"/>
        <family val="2"/>
      </rPr>
      <t>38.01.080</t>
    </r>
  </si>
  <si>
    <r>
      <rPr>
        <sz val="8.5"/>
        <rFont val="Calibri"/>
        <family val="2"/>
      </rPr>
      <t>Eletroduto de PVC rígido roscável de 1 1/4´ ‐ com acessórios</t>
    </r>
  </si>
  <si>
    <r>
      <rPr>
        <sz val="8.5"/>
        <rFont val="Calibri"/>
        <family val="2"/>
      </rPr>
      <t>38.01.100</t>
    </r>
  </si>
  <si>
    <r>
      <rPr>
        <sz val="8.5"/>
        <rFont val="Calibri"/>
        <family val="2"/>
      </rPr>
      <t>Eletroduto de PVC rígido roscável de 1 1/2´ ‐ com acessórios</t>
    </r>
  </si>
  <si>
    <r>
      <rPr>
        <sz val="8.5"/>
        <rFont val="Calibri"/>
        <family val="2"/>
      </rPr>
      <t>38.01.120</t>
    </r>
  </si>
  <si>
    <r>
      <rPr>
        <sz val="8.5"/>
        <rFont val="Calibri"/>
        <family val="2"/>
      </rPr>
      <t>Eletroduto de PVC rígido roscável de 2´ ‐ com acessórios</t>
    </r>
  </si>
  <si>
    <r>
      <rPr>
        <sz val="8.5"/>
        <rFont val="Calibri"/>
        <family val="2"/>
      </rPr>
      <t>38.01.140</t>
    </r>
  </si>
  <si>
    <r>
      <rPr>
        <sz val="8.5"/>
        <rFont val="Calibri"/>
        <family val="2"/>
      </rPr>
      <t>Eletroduto de PVC rígido roscável de 2 1/2´ ‐ com acessórios</t>
    </r>
  </si>
  <si>
    <r>
      <rPr>
        <sz val="8.5"/>
        <rFont val="Calibri"/>
        <family val="2"/>
      </rPr>
      <t>38.01.160</t>
    </r>
  </si>
  <si>
    <r>
      <rPr>
        <sz val="8.5"/>
        <rFont val="Calibri"/>
        <family val="2"/>
      </rPr>
      <t>Eletroduto de PVC rígido roscável de 3´ ‐ com acessórios</t>
    </r>
  </si>
  <si>
    <r>
      <rPr>
        <sz val="8.5"/>
        <rFont val="Calibri"/>
        <family val="2"/>
      </rPr>
      <t>38.01.180</t>
    </r>
  </si>
  <si>
    <r>
      <rPr>
        <sz val="8.5"/>
        <rFont val="Calibri"/>
        <family val="2"/>
      </rPr>
      <t>Eletroduto de PVC rígido roscável de 4´ ‐ com acessórios</t>
    </r>
  </si>
  <si>
    <r>
      <rPr>
        <sz val="8.5"/>
        <rFont val="Calibri"/>
        <family val="2"/>
      </rPr>
      <t>38.04</t>
    </r>
  </si>
  <si>
    <r>
      <rPr>
        <sz val="8.5"/>
        <rFont val="Calibri"/>
        <family val="2"/>
      </rPr>
      <t>Eletroduto rígido em aço carbono galvanizado com acessórios ‐ NBR 13057</t>
    </r>
  </si>
  <si>
    <r>
      <rPr>
        <sz val="8.5"/>
        <rFont val="Calibri"/>
        <family val="2"/>
      </rPr>
      <t>38.04.040</t>
    </r>
  </si>
  <si>
    <r>
      <rPr>
        <sz val="8.5"/>
        <rFont val="Calibri"/>
        <family val="2"/>
      </rPr>
      <t>Eletroduto galvanizado conforme NBR13057 ‐  3/4´ com acessórios</t>
    </r>
  </si>
  <si>
    <r>
      <rPr>
        <sz val="8.5"/>
        <rFont val="Calibri"/>
        <family val="2"/>
      </rPr>
      <t>38.04.060</t>
    </r>
  </si>
  <si>
    <r>
      <rPr>
        <sz val="8.5"/>
        <rFont val="Calibri"/>
        <family val="2"/>
      </rPr>
      <t>Eletroduto galvanizado conforme NBR13057 ‐  1´ com acessórios</t>
    </r>
  </si>
  <si>
    <r>
      <rPr>
        <sz val="8.5"/>
        <rFont val="Calibri"/>
        <family val="2"/>
      </rPr>
      <t>38.04.080</t>
    </r>
  </si>
  <si>
    <r>
      <rPr>
        <sz val="8.5"/>
        <rFont val="Calibri"/>
        <family val="2"/>
      </rPr>
      <t>Eletroduto galvanizado conforme NBR13057 ‐  1 1/4´ com acessórios</t>
    </r>
  </si>
  <si>
    <r>
      <rPr>
        <sz val="8.5"/>
        <rFont val="Calibri"/>
        <family val="2"/>
      </rPr>
      <t>38.04.100</t>
    </r>
  </si>
  <si>
    <r>
      <rPr>
        <sz val="8.5"/>
        <rFont val="Calibri"/>
        <family val="2"/>
      </rPr>
      <t>Eletroduto galvanizado conforme NBR13057 ‐  1 1/2´ com acessórios</t>
    </r>
  </si>
  <si>
    <r>
      <rPr>
        <sz val="8.5"/>
        <rFont val="Calibri"/>
        <family val="2"/>
      </rPr>
      <t>38.04.120</t>
    </r>
  </si>
  <si>
    <r>
      <rPr>
        <sz val="8.5"/>
        <rFont val="Calibri"/>
        <family val="2"/>
      </rPr>
      <t>Eletroduto galvanizado conforme NBR13057 ‐  2´ com acessórios</t>
    </r>
  </si>
  <si>
    <r>
      <rPr>
        <sz val="8.5"/>
        <rFont val="Calibri"/>
        <family val="2"/>
      </rPr>
      <t>38.04.140</t>
    </r>
  </si>
  <si>
    <r>
      <rPr>
        <sz val="8.5"/>
        <rFont val="Calibri"/>
        <family val="2"/>
      </rPr>
      <t>Eletroduto galvanizado conforme NBR13057 ‐  2 1/2´ com acessórios</t>
    </r>
  </si>
  <si>
    <r>
      <rPr>
        <sz val="8.5"/>
        <rFont val="Calibri"/>
        <family val="2"/>
      </rPr>
      <t>38.04.160</t>
    </r>
  </si>
  <si>
    <r>
      <rPr>
        <sz val="8.5"/>
        <rFont val="Calibri"/>
        <family val="2"/>
      </rPr>
      <t>Eletroduto galvanizado conforme NBR13057 ‐  3´ com acessórios</t>
    </r>
  </si>
  <si>
    <r>
      <rPr>
        <sz val="8.5"/>
        <rFont val="Calibri"/>
        <family val="2"/>
      </rPr>
      <t>38.04.180</t>
    </r>
  </si>
  <si>
    <r>
      <rPr>
        <sz val="8.5"/>
        <rFont val="Calibri"/>
        <family val="2"/>
      </rPr>
      <t>Eletroduto galvanizado conforme NBR13057 ‐  4´ com acessórios</t>
    </r>
  </si>
  <si>
    <r>
      <rPr>
        <sz val="8.5"/>
        <rFont val="Calibri"/>
        <family val="2"/>
      </rPr>
      <t>38.05</t>
    </r>
  </si>
  <si>
    <r>
      <rPr>
        <sz val="8.5"/>
        <rFont val="Calibri"/>
        <family val="2"/>
      </rPr>
      <t>Eletroduto rígido em aço carbono galvanizado com acessórios ‐ NBR 6323</t>
    </r>
  </si>
  <si>
    <r>
      <rPr>
        <sz val="8.5"/>
        <rFont val="Calibri"/>
        <family val="2"/>
      </rPr>
      <t>38.05.040</t>
    </r>
  </si>
  <si>
    <r>
      <rPr>
        <sz val="8.5"/>
        <rFont val="Calibri"/>
        <family val="2"/>
      </rPr>
      <t>Eletroduto galvanizado a quente conforme NBR6323 ‐ 3/4´ ‐ com acessórios</t>
    </r>
  </si>
  <si>
    <r>
      <rPr>
        <sz val="8.5"/>
        <rFont val="Calibri"/>
        <family val="2"/>
      </rPr>
      <t>38.05.060</t>
    </r>
  </si>
  <si>
    <r>
      <rPr>
        <sz val="8.5"/>
        <rFont val="Calibri"/>
        <family val="2"/>
      </rPr>
      <t>Eletroduto galvanizado a quente conforme NBR6323 ‐ 1´ ‐ com acessórios</t>
    </r>
  </si>
  <si>
    <r>
      <rPr>
        <sz val="8.5"/>
        <rFont val="Calibri"/>
        <family val="2"/>
      </rPr>
      <t>38.05.090</t>
    </r>
  </si>
  <si>
    <r>
      <rPr>
        <sz val="8.5"/>
        <rFont val="Calibri"/>
        <family val="2"/>
      </rPr>
      <t>Eletroduto galvanizado a quente conforme NBR6323 ‐ 1 1/4´ com acessórios</t>
    </r>
  </si>
  <si>
    <r>
      <rPr>
        <sz val="8.5"/>
        <rFont val="Calibri"/>
        <family val="2"/>
      </rPr>
      <t>38.05.100</t>
    </r>
  </si>
  <si>
    <r>
      <rPr>
        <sz val="8.5"/>
        <rFont val="Calibri"/>
        <family val="2"/>
      </rPr>
      <t>Eletroduto galvanizado a quente conforme NBR6323 ‐ 1 1/2´ com acessórios</t>
    </r>
  </si>
  <si>
    <r>
      <rPr>
        <sz val="8.5"/>
        <rFont val="Calibri"/>
        <family val="2"/>
      </rPr>
      <t>38.05.120</t>
    </r>
  </si>
  <si>
    <r>
      <rPr>
        <sz val="8.5"/>
        <rFont val="Calibri"/>
        <family val="2"/>
      </rPr>
      <t>Eletroduto galvanizado a quente conforme NBR6323 ‐ 2´ com acessórios</t>
    </r>
  </si>
  <si>
    <r>
      <rPr>
        <sz val="8.5"/>
        <rFont val="Calibri"/>
        <family val="2"/>
      </rPr>
      <t>38.05.140</t>
    </r>
  </si>
  <si>
    <r>
      <rPr>
        <sz val="8.5"/>
        <rFont val="Calibri"/>
        <family val="2"/>
      </rPr>
      <t>Eletroduto galvanizado a quente conforme NBR6323 ‐ 2 1/2´ com acessórios</t>
    </r>
  </si>
  <si>
    <r>
      <rPr>
        <sz val="8.5"/>
        <rFont val="Calibri"/>
        <family val="2"/>
      </rPr>
      <t>38.05.160</t>
    </r>
  </si>
  <si>
    <r>
      <rPr>
        <sz val="8.5"/>
        <rFont val="Calibri"/>
        <family val="2"/>
      </rPr>
      <t>Eletroduto galvanizado a quente conforme NBR6323 ‐ 3´ com acessórios</t>
    </r>
  </si>
  <si>
    <r>
      <rPr>
        <sz val="8.5"/>
        <rFont val="Calibri"/>
        <family val="2"/>
      </rPr>
      <t>38.05.180</t>
    </r>
  </si>
  <si>
    <r>
      <rPr>
        <sz val="8.5"/>
        <rFont val="Calibri"/>
        <family val="2"/>
      </rPr>
      <t>Eletroduto galvanizado a quente conforme NBR6323 ‐ 4´ com acessórios</t>
    </r>
  </si>
  <si>
    <r>
      <rPr>
        <sz val="8.5"/>
        <rFont val="Calibri"/>
        <family val="2"/>
      </rPr>
      <t>38.06</t>
    </r>
  </si>
  <si>
    <r>
      <rPr>
        <sz val="8.5"/>
        <rFont val="Calibri"/>
        <family val="2"/>
      </rPr>
      <t xml:space="preserve">Eletroduto rígido em aço carbono galvanizado por imersão a quente com
</t>
    </r>
    <r>
      <rPr>
        <sz val="8.5"/>
        <rFont val="Calibri"/>
        <family val="2"/>
      </rPr>
      <t>acessórios – NBR 5598</t>
    </r>
  </si>
  <si>
    <r>
      <rPr>
        <sz val="8.5"/>
        <rFont val="Calibri"/>
        <family val="2"/>
      </rPr>
      <t>38.06.020</t>
    </r>
  </si>
  <si>
    <r>
      <rPr>
        <sz val="8.5"/>
        <rFont val="Calibri"/>
        <family val="2"/>
      </rPr>
      <t>Eletroduto galvanizado a quente conforme NBR5598 ‐ 1/2´ com acessórios</t>
    </r>
  </si>
  <si>
    <r>
      <rPr>
        <sz val="8.5"/>
        <rFont val="Calibri"/>
        <family val="2"/>
      </rPr>
      <t>38.06.040</t>
    </r>
  </si>
  <si>
    <r>
      <rPr>
        <sz val="8.5"/>
        <rFont val="Calibri"/>
        <family val="2"/>
      </rPr>
      <t>Eletroduto galvanizado a quente conforme NBR5598 ‐ 3/4´ com acessórios</t>
    </r>
  </si>
  <si>
    <r>
      <rPr>
        <sz val="8.5"/>
        <rFont val="Calibri"/>
        <family val="2"/>
      </rPr>
      <t>38.06.060</t>
    </r>
  </si>
  <si>
    <r>
      <rPr>
        <sz val="8.5"/>
        <rFont val="Calibri"/>
        <family val="2"/>
      </rPr>
      <t>Eletroduto galvanizado a quente conforme NBR5598 ‐ 1´ com acessórios</t>
    </r>
  </si>
  <si>
    <r>
      <rPr>
        <sz val="8.5"/>
        <rFont val="Calibri"/>
        <family val="2"/>
      </rPr>
      <t>38.06.080</t>
    </r>
  </si>
  <si>
    <r>
      <rPr>
        <sz val="8.5"/>
        <rFont val="Calibri"/>
        <family val="2"/>
      </rPr>
      <t>Eletroduto galvanizado a quente conforme NBR5598 ‐ 1 1/4´ com acessórios</t>
    </r>
  </si>
  <si>
    <r>
      <rPr>
        <sz val="8.5"/>
        <rFont val="Calibri"/>
        <family val="2"/>
      </rPr>
      <t>38.06.100</t>
    </r>
  </si>
  <si>
    <r>
      <rPr>
        <sz val="8.5"/>
        <rFont val="Calibri"/>
        <family val="2"/>
      </rPr>
      <t>Eletroduto galvanizado a quente conforme NBR5598 ‐ 1 1/2´ com acessórios</t>
    </r>
  </si>
  <si>
    <r>
      <rPr>
        <sz val="8.5"/>
        <rFont val="Calibri"/>
        <family val="2"/>
      </rPr>
      <t>38.06.120</t>
    </r>
  </si>
  <si>
    <r>
      <rPr>
        <sz val="8.5"/>
        <rFont val="Calibri"/>
        <family val="2"/>
      </rPr>
      <t>Eletroduto galvanizado a quente conforme NBR5598 ‐ 2´ com acessórios</t>
    </r>
  </si>
  <si>
    <r>
      <rPr>
        <sz val="8.5"/>
        <rFont val="Calibri"/>
        <family val="2"/>
      </rPr>
      <t>38.06.140</t>
    </r>
  </si>
  <si>
    <r>
      <rPr>
        <sz val="8.5"/>
        <rFont val="Calibri"/>
        <family val="2"/>
      </rPr>
      <t>Eletroduto galvanizado a quente conforme NBR5598 ‐ 2 1/2´ com acessórios</t>
    </r>
  </si>
  <si>
    <r>
      <rPr>
        <sz val="8.5"/>
        <rFont val="Calibri"/>
        <family val="2"/>
      </rPr>
      <t>38.06.160</t>
    </r>
  </si>
  <si>
    <r>
      <rPr>
        <sz val="8.5"/>
        <rFont val="Calibri"/>
        <family val="2"/>
      </rPr>
      <t>Eletroduto galvanizado a quente conforme NBR5598 ‐ 3´ com acessórios</t>
    </r>
  </si>
  <si>
    <r>
      <rPr>
        <sz val="8.5"/>
        <rFont val="Calibri"/>
        <family val="2"/>
      </rPr>
      <t>38.06.180</t>
    </r>
  </si>
  <si>
    <r>
      <rPr>
        <sz val="8.5"/>
        <rFont val="Calibri"/>
        <family val="2"/>
      </rPr>
      <t>Eletroduto galvanizado a quente conforme NBR5598 ‐ 4´ com acessórios</t>
    </r>
  </si>
  <si>
    <r>
      <rPr>
        <sz val="8.5"/>
        <rFont val="Calibri"/>
        <family val="2"/>
      </rPr>
      <t>38.07</t>
    </r>
  </si>
  <si>
    <r>
      <rPr>
        <sz val="8.5"/>
        <rFont val="Calibri"/>
        <family val="2"/>
      </rPr>
      <t>Canaleta, perfilado e acessorios</t>
    </r>
  </si>
  <si>
    <r>
      <rPr>
        <sz val="8.5"/>
        <rFont val="Calibri"/>
        <family val="2"/>
      </rPr>
      <t>38.07.030</t>
    </r>
  </si>
  <si>
    <r>
      <rPr>
        <sz val="8.5"/>
        <rFont val="Calibri"/>
        <family val="2"/>
      </rPr>
      <t>Grampo tipo ´C´ diâmetro 3/8`, com balancim tamanho grande</t>
    </r>
  </si>
  <si>
    <r>
      <rPr>
        <sz val="8.5"/>
        <rFont val="Calibri"/>
        <family val="2"/>
      </rPr>
      <t>38.07.050</t>
    </r>
  </si>
  <si>
    <r>
      <rPr>
        <sz val="8.5"/>
        <rFont val="Calibri"/>
        <family val="2"/>
      </rPr>
      <t>Tampa de pressão para perfilado de 38 x 38 mm</t>
    </r>
  </si>
  <si>
    <r>
      <rPr>
        <sz val="8.5"/>
        <rFont val="Calibri"/>
        <family val="2"/>
      </rPr>
      <t>38.07.120</t>
    </r>
  </si>
  <si>
    <r>
      <rPr>
        <sz val="8.5"/>
        <rFont val="Calibri"/>
        <family val="2"/>
      </rPr>
      <t>Saída final, diâmetro de 3/4´</t>
    </r>
  </si>
  <si>
    <r>
      <rPr>
        <sz val="8.5"/>
        <rFont val="Calibri"/>
        <family val="2"/>
      </rPr>
      <t>38.07.130</t>
    </r>
  </si>
  <si>
    <r>
      <rPr>
        <sz val="8.5"/>
        <rFont val="Calibri"/>
        <family val="2"/>
      </rPr>
      <t>Saída lateral simples, diâmetro de 3/4´</t>
    </r>
  </si>
  <si>
    <r>
      <rPr>
        <sz val="8.5"/>
        <rFont val="Calibri"/>
        <family val="2"/>
      </rPr>
      <t>38.07.134</t>
    </r>
  </si>
  <si>
    <r>
      <rPr>
        <sz val="8.5"/>
        <rFont val="Calibri"/>
        <family val="2"/>
      </rPr>
      <t>Saída lateral simples, diâmetro de 1´</t>
    </r>
  </si>
  <si>
    <r>
      <rPr>
        <sz val="8.5"/>
        <rFont val="Calibri"/>
        <family val="2"/>
      </rPr>
      <t>38.07.140</t>
    </r>
  </si>
  <si>
    <r>
      <rPr>
        <sz val="8.5"/>
        <rFont val="Calibri"/>
        <family val="2"/>
      </rPr>
      <t>Saída superior, diâmetro de 3/4´</t>
    </r>
  </si>
  <si>
    <r>
      <rPr>
        <sz val="8.5"/>
        <rFont val="Calibri"/>
        <family val="2"/>
      </rPr>
      <t>38.07.172</t>
    </r>
  </si>
  <si>
    <r>
      <rPr>
        <sz val="8.5"/>
        <rFont val="Calibri"/>
        <family val="2"/>
      </rPr>
      <t>Canaleta em PVC de 20 x 12 mm, inclusive acessórios</t>
    </r>
  </si>
  <si>
    <r>
      <rPr>
        <sz val="8.5"/>
        <rFont val="Calibri"/>
        <family val="2"/>
      </rPr>
      <t>38.07.200</t>
    </r>
  </si>
  <si>
    <r>
      <rPr>
        <sz val="8.5"/>
        <rFont val="Calibri"/>
        <family val="2"/>
      </rPr>
      <t>Vergalhão com rosca, porca e arruela de diâmetro 3/8´ (tirante)</t>
    </r>
  </si>
  <si>
    <r>
      <rPr>
        <sz val="8.5"/>
        <rFont val="Calibri"/>
        <family val="2"/>
      </rPr>
      <t>38.07.210</t>
    </r>
  </si>
  <si>
    <r>
      <rPr>
        <sz val="8.5"/>
        <rFont val="Calibri"/>
        <family val="2"/>
      </rPr>
      <t>Vergalhão com rosca, porca e arruela de diâmetro 1/4´ (tirante)</t>
    </r>
  </si>
  <si>
    <r>
      <rPr>
        <sz val="8.5"/>
        <rFont val="Calibri"/>
        <family val="2"/>
      </rPr>
      <t>38.07.216</t>
    </r>
  </si>
  <si>
    <r>
      <rPr>
        <sz val="8.5"/>
        <rFont val="Calibri"/>
        <family val="2"/>
      </rPr>
      <t>Vergalhão com rosca, porca e arruela de diâmetro 5/16´ (tirante)</t>
    </r>
  </si>
  <si>
    <r>
      <rPr>
        <sz val="8.5"/>
        <rFont val="Calibri"/>
        <family val="2"/>
      </rPr>
      <t>38.07.300</t>
    </r>
  </si>
  <si>
    <r>
      <rPr>
        <sz val="8.5"/>
        <rFont val="Calibri"/>
        <family val="2"/>
      </rPr>
      <t>Perfilado perfurado 38 x 38 mm em chapa 14 pré‐zincada, com acessórios</t>
    </r>
  </si>
  <si>
    <r>
      <rPr>
        <sz val="8.5"/>
        <rFont val="Calibri"/>
        <family val="2"/>
      </rPr>
      <t>38.07.310</t>
    </r>
  </si>
  <si>
    <r>
      <rPr>
        <sz val="8.5"/>
        <rFont val="Calibri"/>
        <family val="2"/>
      </rPr>
      <t>Perfilado perfurado 38 x 76 mm em chapa 14 pré‐zincada, com acessórios</t>
    </r>
  </si>
  <si>
    <r>
      <rPr>
        <sz val="8.5"/>
        <rFont val="Calibri"/>
        <family val="2"/>
      </rPr>
      <t>38.07.340</t>
    </r>
  </si>
  <si>
    <r>
      <rPr>
        <sz val="8.5"/>
        <rFont val="Calibri"/>
        <family val="2"/>
      </rPr>
      <t>Perfilado liso 38 x 38 mm ‐ com acessórios</t>
    </r>
  </si>
  <si>
    <r>
      <rPr>
        <sz val="8.5"/>
        <rFont val="Calibri"/>
        <family val="2"/>
      </rPr>
      <t>38.07.700</t>
    </r>
  </si>
  <si>
    <r>
      <rPr>
        <sz val="8.5"/>
        <rFont val="Calibri"/>
        <family val="2"/>
      </rPr>
      <t xml:space="preserve">Canaleta aparente com tampa em PVC, autoextinguível, de 85 x 35 mm, com
</t>
    </r>
    <r>
      <rPr>
        <sz val="8.5"/>
        <rFont val="Calibri"/>
        <family val="2"/>
      </rPr>
      <t>acessórios</t>
    </r>
  </si>
  <si>
    <r>
      <rPr>
        <sz val="8.5"/>
        <rFont val="Calibri"/>
        <family val="2"/>
      </rPr>
      <t>38.07.710</t>
    </r>
  </si>
  <si>
    <r>
      <rPr>
        <sz val="8.5"/>
        <rFont val="Calibri"/>
        <family val="2"/>
      </rPr>
      <t xml:space="preserve">Canaleta aparente com duas tampas em PVC, autoextinguível, de 120 x 35
</t>
    </r>
    <r>
      <rPr>
        <sz val="8.5"/>
        <rFont val="Calibri"/>
        <family val="2"/>
      </rPr>
      <t>mm, com acessórios</t>
    </r>
  </si>
  <si>
    <r>
      <rPr>
        <sz val="8.5"/>
        <rFont val="Calibri"/>
        <family val="2"/>
      </rPr>
      <t>38.07.720</t>
    </r>
  </si>
  <si>
    <r>
      <rPr>
        <sz val="8.5"/>
        <rFont val="Calibri"/>
        <family val="2"/>
      </rPr>
      <t xml:space="preserve">Canaleta aparente com duas tampas em PVC, autoextinguível, de 120 x 60
</t>
    </r>
    <r>
      <rPr>
        <sz val="8.5"/>
        <rFont val="Calibri"/>
        <family val="2"/>
      </rPr>
      <t>mm, com acessórios</t>
    </r>
  </si>
  <si>
    <r>
      <rPr>
        <sz val="8.5"/>
        <rFont val="Calibri"/>
        <family val="2"/>
      </rPr>
      <t>38.07.730</t>
    </r>
  </si>
  <si>
    <r>
      <rPr>
        <sz val="8.5"/>
        <rFont val="Calibri"/>
        <family val="2"/>
      </rPr>
      <t xml:space="preserve">Suporte com furos de tomada em PVC de 60 x 35 x 150 mm, para canaleta
</t>
    </r>
    <r>
      <rPr>
        <sz val="8.5"/>
        <rFont val="Calibri"/>
        <family val="2"/>
      </rPr>
      <t>aparente</t>
    </r>
  </si>
  <si>
    <r>
      <rPr>
        <sz val="8.5"/>
        <rFont val="Calibri"/>
        <family val="2"/>
      </rPr>
      <t>38.07.740</t>
    </r>
  </si>
  <si>
    <r>
      <rPr>
        <sz val="8.5"/>
        <rFont val="Calibri"/>
        <family val="2"/>
      </rPr>
      <t xml:space="preserve">Suporte com furos de tomada em PVC de 85 x 35 x 150 mm, para canaleta
</t>
    </r>
    <r>
      <rPr>
        <sz val="8.5"/>
        <rFont val="Calibri"/>
        <family val="2"/>
      </rPr>
      <t>aparente</t>
    </r>
  </si>
  <si>
    <r>
      <rPr>
        <sz val="8.5"/>
        <rFont val="Calibri"/>
        <family val="2"/>
      </rPr>
      <t>38.07.750</t>
    </r>
  </si>
  <si>
    <r>
      <rPr>
        <sz val="8.5"/>
        <rFont val="Calibri"/>
        <family val="2"/>
      </rPr>
      <t xml:space="preserve">Suporte com furos de tomada em PVC de 60 x 60 x 150 mm, para canaleta
</t>
    </r>
    <r>
      <rPr>
        <sz val="8.5"/>
        <rFont val="Calibri"/>
        <family val="2"/>
      </rPr>
      <t>aparente</t>
    </r>
  </si>
  <si>
    <r>
      <rPr>
        <sz val="8.5"/>
        <rFont val="Calibri"/>
        <family val="2"/>
      </rPr>
      <t>38.07.800</t>
    </r>
  </si>
  <si>
    <r>
      <rPr>
        <sz val="8.5"/>
        <rFont val="Calibri"/>
        <family val="2"/>
      </rPr>
      <t>Gancho longo em chapa aço zincado para fixação de luminária</t>
    </r>
  </si>
  <si>
    <r>
      <rPr>
        <sz val="8.5"/>
        <rFont val="Calibri"/>
        <family val="2"/>
      </rPr>
      <t>38.07.801</t>
    </r>
  </si>
  <si>
    <r>
      <rPr>
        <sz val="8.5"/>
        <rFont val="Calibri"/>
        <family val="2"/>
      </rPr>
      <t>Sapata externa com 4 furos, 38 x 38 mm</t>
    </r>
  </si>
  <si>
    <r>
      <rPr>
        <sz val="8.5"/>
        <rFont val="Calibri"/>
        <family val="2"/>
      </rPr>
      <t>38.10</t>
    </r>
  </si>
  <si>
    <r>
      <rPr>
        <sz val="8.5"/>
        <rFont val="Calibri"/>
        <family val="2"/>
      </rPr>
      <t>Duto fechado de piso e acessorios</t>
    </r>
  </si>
  <si>
    <r>
      <rPr>
        <sz val="8.5"/>
        <rFont val="Calibri"/>
        <family val="2"/>
      </rPr>
      <t>38.10.010</t>
    </r>
  </si>
  <si>
    <r>
      <rPr>
        <sz val="8.5"/>
        <rFont val="Calibri"/>
        <family val="2"/>
      </rPr>
      <t>Duto de piso liso em aço, medindo 2 x 25 x 70 mm, com acessórios</t>
    </r>
  </si>
  <si>
    <r>
      <rPr>
        <sz val="8.5"/>
        <rFont val="Calibri"/>
        <family val="2"/>
      </rPr>
      <t>38.10.020</t>
    </r>
  </si>
  <si>
    <r>
      <rPr>
        <sz val="8.5"/>
        <rFont val="Calibri"/>
        <family val="2"/>
      </rPr>
      <t>Duto de piso liso em aço, medindo 3 x 25 x 70 mm, com acessórios</t>
    </r>
  </si>
  <si>
    <r>
      <rPr>
        <sz val="8.5"/>
        <rFont val="Calibri"/>
        <family val="2"/>
      </rPr>
      <t>38.10.024</t>
    </r>
  </si>
  <si>
    <r>
      <rPr>
        <sz val="8.5"/>
        <rFont val="Calibri"/>
        <family val="2"/>
      </rPr>
      <t xml:space="preserve">Caixa de derivação ou passagem, para cruzamento de duto, medindo 4 x 25 x
</t>
    </r>
    <r>
      <rPr>
        <sz val="8.5"/>
        <rFont val="Calibri"/>
        <family val="2"/>
      </rPr>
      <t>70 mm, sem cruzadora</t>
    </r>
  </si>
  <si>
    <r>
      <rPr>
        <sz val="8.5"/>
        <rFont val="Calibri"/>
        <family val="2"/>
      </rPr>
      <t>38.10.026</t>
    </r>
  </si>
  <si>
    <r>
      <rPr>
        <sz val="8.5"/>
        <rFont val="Calibri"/>
        <family val="2"/>
      </rPr>
      <t xml:space="preserve">Caixa de derivação ou passagem, para cruzamento de duto, medindo 12 x 25 x
</t>
    </r>
    <r>
      <rPr>
        <sz val="8.5"/>
        <rFont val="Calibri"/>
        <family val="2"/>
      </rPr>
      <t>70 mm, com cruzadora</t>
    </r>
  </si>
  <si>
    <r>
      <rPr>
        <sz val="8.5"/>
        <rFont val="Calibri"/>
        <family val="2"/>
      </rPr>
      <t>38.10.030</t>
    </r>
  </si>
  <si>
    <r>
      <rPr>
        <sz val="8.5"/>
        <rFont val="Calibri"/>
        <family val="2"/>
      </rPr>
      <t xml:space="preserve">Caixa de derivação ou passagem, para cruzamento de duto, medindo 16 x 25 x
</t>
    </r>
    <r>
      <rPr>
        <sz val="8.5"/>
        <rFont val="Calibri"/>
        <family val="2"/>
      </rPr>
      <t>70 mm, com cruzadora</t>
    </r>
  </si>
  <si>
    <r>
      <rPr>
        <sz val="8.5"/>
        <rFont val="Calibri"/>
        <family val="2"/>
      </rPr>
      <t>38.10.060</t>
    </r>
  </si>
  <si>
    <r>
      <rPr>
        <sz val="8.5"/>
        <rFont val="Calibri"/>
        <family val="2"/>
      </rPr>
      <t>Caixa de tomada e tampa basculante com rebaixo de 2 x (25 x 70 mm)</t>
    </r>
  </si>
  <si>
    <r>
      <rPr>
        <sz val="8.5"/>
        <rFont val="Calibri"/>
        <family val="2"/>
      </rPr>
      <t>38.10.070</t>
    </r>
  </si>
  <si>
    <r>
      <rPr>
        <sz val="8.5"/>
        <rFont val="Calibri"/>
        <family val="2"/>
      </rPr>
      <t>Caixa de tomada e tampa basculante com rebaixo de 3 x (25 x 70 mm)</t>
    </r>
  </si>
  <si>
    <r>
      <rPr>
        <sz val="8.5"/>
        <rFont val="Calibri"/>
        <family val="2"/>
      </rPr>
      <t>38.10.080</t>
    </r>
  </si>
  <si>
    <r>
      <rPr>
        <sz val="8.5"/>
        <rFont val="Calibri"/>
        <family val="2"/>
      </rPr>
      <t>Caixa de tomada e tampa basculante com rebaixo de 4 x (25 x 70 mm)</t>
    </r>
  </si>
  <si>
    <r>
      <rPr>
        <sz val="8.5"/>
        <rFont val="Calibri"/>
        <family val="2"/>
      </rPr>
      <t>38.10.090</t>
    </r>
  </si>
  <si>
    <r>
      <rPr>
        <sz val="8.5"/>
        <rFont val="Calibri"/>
        <family val="2"/>
      </rPr>
      <t>Suporte de tomada para caixas com 2, 3 ou 4 vias</t>
    </r>
  </si>
  <si>
    <r>
      <rPr>
        <sz val="8.5"/>
        <rFont val="Calibri"/>
        <family val="2"/>
      </rPr>
      <t>38.12</t>
    </r>
  </si>
  <si>
    <r>
      <rPr>
        <sz val="8.5"/>
        <rFont val="Calibri"/>
        <family val="2"/>
      </rPr>
      <t>Leitos e acessorios</t>
    </r>
  </si>
  <si>
    <r>
      <rPr>
        <sz val="8.5"/>
        <rFont val="Calibri"/>
        <family val="2"/>
      </rPr>
      <t>38.12.086</t>
    </r>
  </si>
  <si>
    <r>
      <rPr>
        <sz val="8.5"/>
        <rFont val="Calibri"/>
        <family val="2"/>
      </rPr>
      <t xml:space="preserve">Leito para cabos, tipo pesado, em aço galvanizado de 300 x 100 mm ‐ com
</t>
    </r>
    <r>
      <rPr>
        <sz val="8.5"/>
        <rFont val="Calibri"/>
        <family val="2"/>
      </rPr>
      <t>acessórios</t>
    </r>
  </si>
  <si>
    <r>
      <rPr>
        <sz val="8.5"/>
        <rFont val="Calibri"/>
        <family val="2"/>
      </rPr>
      <t>38.12.090</t>
    </r>
  </si>
  <si>
    <r>
      <rPr>
        <sz val="8.5"/>
        <rFont val="Calibri"/>
        <family val="2"/>
      </rPr>
      <t xml:space="preserve">Leito para cabos, tipo pesado, em aço galvanizado de 400 x 100 mm ‐ com
</t>
    </r>
    <r>
      <rPr>
        <sz val="8.5"/>
        <rFont val="Calibri"/>
        <family val="2"/>
      </rPr>
      <t>acessórios</t>
    </r>
  </si>
  <si>
    <r>
      <rPr>
        <sz val="8.5"/>
        <rFont val="Calibri"/>
        <family val="2"/>
      </rPr>
      <t>38.12.100</t>
    </r>
  </si>
  <si>
    <r>
      <rPr>
        <sz val="8.5"/>
        <rFont val="Calibri"/>
        <family val="2"/>
      </rPr>
      <t xml:space="preserve">Leito para cabos, tipo pesado, em aço galvanizado de 600 x 100 mm ‐ com
</t>
    </r>
    <r>
      <rPr>
        <sz val="8.5"/>
        <rFont val="Calibri"/>
        <family val="2"/>
      </rPr>
      <t>acessórios</t>
    </r>
  </si>
  <si>
    <r>
      <rPr>
        <sz val="8.5"/>
        <rFont val="Calibri"/>
        <family val="2"/>
      </rPr>
      <t>38.12.120</t>
    </r>
  </si>
  <si>
    <r>
      <rPr>
        <sz val="8.5"/>
        <rFont val="Calibri"/>
        <family val="2"/>
      </rPr>
      <t xml:space="preserve">Leito para cabos, tipo pesado, em aço galvanizado de 500 x 100 mm ‐ com
</t>
    </r>
    <r>
      <rPr>
        <sz val="8.5"/>
        <rFont val="Calibri"/>
        <family val="2"/>
      </rPr>
      <t>acessórios</t>
    </r>
  </si>
  <si>
    <r>
      <rPr>
        <sz val="8.5"/>
        <rFont val="Calibri"/>
        <family val="2"/>
      </rPr>
      <t>38.12.130</t>
    </r>
  </si>
  <si>
    <r>
      <rPr>
        <sz val="8.5"/>
        <rFont val="Calibri"/>
        <family val="2"/>
      </rPr>
      <t xml:space="preserve">Leito para cabos, tipo pesado, em aço galvanizado de 800 x 100 mm ‐ com
</t>
    </r>
    <r>
      <rPr>
        <sz val="8.5"/>
        <rFont val="Calibri"/>
        <family val="2"/>
      </rPr>
      <t>acessórios</t>
    </r>
  </si>
  <si>
    <r>
      <rPr>
        <sz val="8.5"/>
        <rFont val="Calibri"/>
        <family val="2"/>
      </rPr>
      <t>38.13</t>
    </r>
  </si>
  <si>
    <r>
      <rPr>
        <sz val="8.5"/>
        <rFont val="Calibri"/>
        <family val="2"/>
      </rPr>
      <t>Eletroduto em polietileno de alta densidade</t>
    </r>
  </si>
  <si>
    <r>
      <rPr>
        <sz val="8.5"/>
        <rFont val="Calibri"/>
        <family val="2"/>
      </rPr>
      <t>38.13.010</t>
    </r>
  </si>
  <si>
    <r>
      <rPr>
        <sz val="8.5"/>
        <rFont val="Calibri"/>
        <family val="2"/>
      </rPr>
      <t xml:space="preserve">Eletroduto corrugado em polietileno de alta densidade, DN= 30 mm, com
</t>
    </r>
    <r>
      <rPr>
        <sz val="8.5"/>
        <rFont val="Calibri"/>
        <family val="2"/>
      </rPr>
      <t>acessórios</t>
    </r>
  </si>
  <si>
    <r>
      <rPr>
        <sz val="8.5"/>
        <rFont val="Calibri"/>
        <family val="2"/>
      </rPr>
      <t>38.13.016</t>
    </r>
  </si>
  <si>
    <r>
      <rPr>
        <sz val="8.5"/>
        <rFont val="Calibri"/>
        <family val="2"/>
      </rPr>
      <t xml:space="preserve">Eletroduto corrugado em polietileno de alta densidade, DN= 40 mm, com
</t>
    </r>
    <r>
      <rPr>
        <sz val="8.5"/>
        <rFont val="Calibri"/>
        <family val="2"/>
      </rPr>
      <t>acessórios</t>
    </r>
  </si>
  <si>
    <r>
      <rPr>
        <sz val="8.5"/>
        <rFont val="Calibri"/>
        <family val="2"/>
      </rPr>
      <t>38.13.020</t>
    </r>
  </si>
  <si>
    <r>
      <rPr>
        <sz val="8.5"/>
        <rFont val="Calibri"/>
        <family val="2"/>
      </rPr>
      <t xml:space="preserve">Eletroduto corrugado em polietileno de alta densidade, DN= 50 mm, com
</t>
    </r>
    <r>
      <rPr>
        <sz val="8.5"/>
        <rFont val="Calibri"/>
        <family val="2"/>
      </rPr>
      <t>acessórios</t>
    </r>
  </si>
  <si>
    <r>
      <rPr>
        <sz val="8.5"/>
        <rFont val="Calibri"/>
        <family val="2"/>
      </rPr>
      <t>38.13.030</t>
    </r>
  </si>
  <si>
    <r>
      <rPr>
        <sz val="8.5"/>
        <rFont val="Calibri"/>
        <family val="2"/>
      </rPr>
      <t xml:space="preserve">Eletroduto corrugado em polietileno de alta densidade, DN= 75 mm, com
</t>
    </r>
    <r>
      <rPr>
        <sz val="8.5"/>
        <rFont val="Calibri"/>
        <family val="2"/>
      </rPr>
      <t>acessórios</t>
    </r>
  </si>
  <si>
    <r>
      <rPr>
        <sz val="8.5"/>
        <rFont val="Calibri"/>
        <family val="2"/>
      </rPr>
      <t>38.13.040</t>
    </r>
  </si>
  <si>
    <r>
      <rPr>
        <sz val="8.5"/>
        <rFont val="Calibri"/>
        <family val="2"/>
      </rPr>
      <t xml:space="preserve">Eletroduto corrugado em polietileno de alta densidade, DN= 100 mm, com
</t>
    </r>
    <r>
      <rPr>
        <sz val="8.5"/>
        <rFont val="Calibri"/>
        <family val="2"/>
      </rPr>
      <t>acessórios</t>
    </r>
  </si>
  <si>
    <r>
      <rPr>
        <sz val="8.5"/>
        <rFont val="Calibri"/>
        <family val="2"/>
      </rPr>
      <t>38.13.050</t>
    </r>
  </si>
  <si>
    <r>
      <rPr>
        <sz val="8.5"/>
        <rFont val="Calibri"/>
        <family val="2"/>
      </rPr>
      <t xml:space="preserve">Eletroduto corrugado em polietileno de alta densidade, DN= 125 mm, com
</t>
    </r>
    <r>
      <rPr>
        <sz val="8.5"/>
        <rFont val="Calibri"/>
        <family val="2"/>
      </rPr>
      <t>acessórios</t>
    </r>
  </si>
  <si>
    <r>
      <rPr>
        <sz val="8.5"/>
        <rFont val="Calibri"/>
        <family val="2"/>
      </rPr>
      <t>38.13.060</t>
    </r>
  </si>
  <si>
    <r>
      <rPr>
        <sz val="8.5"/>
        <rFont val="Calibri"/>
        <family val="2"/>
      </rPr>
      <t xml:space="preserve">Eletroduto corrugado em polietileno de alta densidade, DN= 150 mm, com
</t>
    </r>
    <r>
      <rPr>
        <sz val="8.5"/>
        <rFont val="Calibri"/>
        <family val="2"/>
      </rPr>
      <t>acessórios</t>
    </r>
  </si>
  <si>
    <r>
      <rPr>
        <sz val="8.5"/>
        <rFont val="Calibri"/>
        <family val="2"/>
      </rPr>
      <t>38.15</t>
    </r>
  </si>
  <si>
    <r>
      <rPr>
        <sz val="8.5"/>
        <rFont val="Calibri"/>
        <family val="2"/>
      </rPr>
      <t>Eletroduto metalico flexivel</t>
    </r>
  </si>
  <si>
    <r>
      <rPr>
        <sz val="8.5"/>
        <rFont val="Calibri"/>
        <family val="2"/>
      </rPr>
      <t>38.15.010</t>
    </r>
  </si>
  <si>
    <r>
      <rPr>
        <sz val="8.5"/>
        <rFont val="Calibri"/>
        <family val="2"/>
      </rPr>
      <t>Eletroduto metálico flexível com capa em PVC de 3/4´</t>
    </r>
  </si>
  <si>
    <r>
      <rPr>
        <sz val="8.5"/>
        <rFont val="Calibri"/>
        <family val="2"/>
      </rPr>
      <t>38.15.020</t>
    </r>
  </si>
  <si>
    <r>
      <rPr>
        <sz val="8.5"/>
        <rFont val="Calibri"/>
        <family val="2"/>
      </rPr>
      <t>Eletroduto metálico flexível com capa em PVC de 1´</t>
    </r>
  </si>
  <si>
    <r>
      <rPr>
        <sz val="8.5"/>
        <rFont val="Calibri"/>
        <family val="2"/>
      </rPr>
      <t>38.15.040</t>
    </r>
  </si>
  <si>
    <r>
      <rPr>
        <sz val="8.5"/>
        <rFont val="Calibri"/>
        <family val="2"/>
      </rPr>
      <t>Eletroduto metálico flexível com capa em PVC de 2´</t>
    </r>
  </si>
  <si>
    <r>
      <rPr>
        <sz val="8.5"/>
        <rFont val="Calibri"/>
        <family val="2"/>
      </rPr>
      <t>38.15.110</t>
    </r>
  </si>
  <si>
    <r>
      <rPr>
        <sz val="8.5"/>
        <rFont val="Calibri"/>
        <family val="2"/>
      </rPr>
      <t>Terminal macho fixo em latão zincado de 3/4´</t>
    </r>
  </si>
  <si>
    <r>
      <rPr>
        <sz val="8.5"/>
        <rFont val="Calibri"/>
        <family val="2"/>
      </rPr>
      <t>38.15.120</t>
    </r>
  </si>
  <si>
    <r>
      <rPr>
        <sz val="8.5"/>
        <rFont val="Calibri"/>
        <family val="2"/>
      </rPr>
      <t>Terminal macho fixo em latão zincado de 1´</t>
    </r>
  </si>
  <si>
    <r>
      <rPr>
        <sz val="8.5"/>
        <rFont val="Calibri"/>
        <family val="2"/>
      </rPr>
      <t>38.15.140</t>
    </r>
  </si>
  <si>
    <r>
      <rPr>
        <sz val="8.5"/>
        <rFont val="Calibri"/>
        <family val="2"/>
      </rPr>
      <t>Terminal macho fixo em latão zincado de 2´</t>
    </r>
  </si>
  <si>
    <r>
      <rPr>
        <sz val="8.5"/>
        <rFont val="Calibri"/>
        <family val="2"/>
      </rPr>
      <t>38.15.310</t>
    </r>
  </si>
  <si>
    <r>
      <rPr>
        <sz val="8.5"/>
        <rFont val="Calibri"/>
        <family val="2"/>
      </rPr>
      <t>Terminal macho giratório em latão zincado de 3/4´</t>
    </r>
  </si>
  <si>
    <r>
      <rPr>
        <sz val="8.5"/>
        <rFont val="Calibri"/>
        <family val="2"/>
      </rPr>
      <t>38.15.320</t>
    </r>
  </si>
  <si>
    <r>
      <rPr>
        <sz val="8.5"/>
        <rFont val="Calibri"/>
        <family val="2"/>
      </rPr>
      <t>Terminal macho giratório em latão zincado de 1´</t>
    </r>
  </si>
  <si>
    <r>
      <rPr>
        <sz val="8.5"/>
        <rFont val="Calibri"/>
        <family val="2"/>
      </rPr>
      <t>38.15.340</t>
    </r>
  </si>
  <si>
    <r>
      <rPr>
        <sz val="8.5"/>
        <rFont val="Calibri"/>
        <family val="2"/>
      </rPr>
      <t>Terminal macho giratório em latão zincado de 2´</t>
    </r>
  </si>
  <si>
    <r>
      <rPr>
        <sz val="8.5"/>
        <rFont val="Calibri"/>
        <family val="2"/>
      </rPr>
      <t>38.16</t>
    </r>
  </si>
  <si>
    <r>
      <rPr>
        <sz val="8.5"/>
        <rFont val="Calibri"/>
        <family val="2"/>
      </rPr>
      <t>Rodape tecnico e acessorios</t>
    </r>
  </si>
  <si>
    <r>
      <rPr>
        <sz val="8.5"/>
        <rFont val="Calibri"/>
        <family val="2"/>
      </rPr>
      <t>38.16.030</t>
    </r>
  </si>
  <si>
    <r>
      <rPr>
        <sz val="8.5"/>
        <rFont val="Calibri"/>
        <family val="2"/>
      </rPr>
      <t>Rodapé técnico triplo e tampa com pintura eletrostática</t>
    </r>
  </si>
  <si>
    <r>
      <rPr>
        <sz val="8.5"/>
        <rFont val="Calibri"/>
        <family val="2"/>
      </rPr>
      <t>38.16.060</t>
    </r>
  </si>
  <si>
    <r>
      <rPr>
        <sz val="8.5"/>
        <rFont val="Calibri"/>
        <family val="2"/>
      </rPr>
      <t xml:space="preserve">Curva horizontal tripla de 90°, interna ou externa e tampa com pintura
</t>
    </r>
    <r>
      <rPr>
        <sz val="8.5"/>
        <rFont val="Calibri"/>
        <family val="2"/>
      </rPr>
      <t>eletrostática</t>
    </r>
  </si>
  <si>
    <r>
      <rPr>
        <sz val="8.5"/>
        <rFont val="Calibri"/>
        <family val="2"/>
      </rPr>
      <t>38.16.080</t>
    </r>
  </si>
  <si>
    <r>
      <rPr>
        <sz val="8.5"/>
        <rFont val="Calibri"/>
        <family val="2"/>
      </rPr>
      <t>Tê triplo de 90°, horizontal ou vertical e tampa com pintura eletrostática</t>
    </r>
  </si>
  <si>
    <r>
      <rPr>
        <sz val="8.5"/>
        <rFont val="Calibri"/>
        <family val="2"/>
      </rPr>
      <t>38.16.090</t>
    </r>
  </si>
  <si>
    <r>
      <rPr>
        <sz val="8.5"/>
        <rFont val="Calibri"/>
        <family val="2"/>
      </rPr>
      <t xml:space="preserve">Caixa para tomadas: de energia, RJ, sobressalente, interruptor ou espelho,
</t>
    </r>
    <r>
      <rPr>
        <sz val="8.5"/>
        <rFont val="Calibri"/>
        <family val="2"/>
      </rPr>
      <t>com pintura eletrostática, para rodapé técnico triplo</t>
    </r>
  </si>
  <si>
    <r>
      <rPr>
        <sz val="8.5"/>
        <rFont val="Calibri"/>
        <family val="2"/>
      </rPr>
      <t>38.16.130</t>
    </r>
  </si>
  <si>
    <r>
      <rPr>
        <sz val="8.5"/>
        <rFont val="Calibri"/>
        <family val="2"/>
      </rPr>
      <t xml:space="preserve">Caixa para tomadas: de energia, RJ, sobressalente, interruptor ou espelho,
</t>
    </r>
    <r>
      <rPr>
        <sz val="8.5"/>
        <rFont val="Calibri"/>
        <family val="2"/>
      </rPr>
      <t>com pintura eletrostática, para rodapé técnico duplo</t>
    </r>
  </si>
  <si>
    <r>
      <rPr>
        <sz val="8.5"/>
        <rFont val="Calibri"/>
        <family val="2"/>
      </rPr>
      <t>38.16.140</t>
    </r>
  </si>
  <si>
    <r>
      <rPr>
        <sz val="8.5"/>
        <rFont val="Calibri"/>
        <family val="2"/>
      </rPr>
      <t xml:space="preserve">Terminal de fechamento ou mata junta com pintura eletrostática, para rodapé
</t>
    </r>
    <r>
      <rPr>
        <sz val="8.5"/>
        <rFont val="Calibri"/>
        <family val="2"/>
      </rPr>
      <t>técnico triplo</t>
    </r>
  </si>
  <si>
    <r>
      <rPr>
        <sz val="8.5"/>
        <rFont val="Calibri"/>
        <family val="2"/>
      </rPr>
      <t>38.16.150</t>
    </r>
  </si>
  <si>
    <r>
      <rPr>
        <sz val="8.5"/>
        <rFont val="Calibri"/>
        <family val="2"/>
      </rPr>
      <t>Rodapé técnico duplo e tampa com pintura eletrostática</t>
    </r>
  </si>
  <si>
    <r>
      <rPr>
        <sz val="8.5"/>
        <rFont val="Calibri"/>
        <family val="2"/>
      </rPr>
      <t>38.16.160</t>
    </r>
  </si>
  <si>
    <r>
      <rPr>
        <sz val="8.5"/>
        <rFont val="Calibri"/>
        <family val="2"/>
      </rPr>
      <t xml:space="preserve">Curva vertical dupla de 90°, interna ou externa e tampa com pintura
</t>
    </r>
    <r>
      <rPr>
        <sz val="8.5"/>
        <rFont val="Calibri"/>
        <family val="2"/>
      </rPr>
      <t>eletrostática</t>
    </r>
  </si>
  <si>
    <r>
      <rPr>
        <sz val="8.5"/>
        <rFont val="Calibri"/>
        <family val="2"/>
      </rPr>
      <t>38.16.190</t>
    </r>
  </si>
  <si>
    <r>
      <rPr>
        <sz val="8.5"/>
        <rFont val="Calibri"/>
        <family val="2"/>
      </rPr>
      <t xml:space="preserve">Terminal de fechamento ou mata junta com pintura eletrostática, para rodapé
</t>
    </r>
    <r>
      <rPr>
        <sz val="8.5"/>
        <rFont val="Calibri"/>
        <family val="2"/>
      </rPr>
      <t>técnico duplo</t>
    </r>
  </si>
  <si>
    <r>
      <rPr>
        <sz val="8.5"/>
        <rFont val="Calibri"/>
        <family val="2"/>
      </rPr>
      <t>38.16.200</t>
    </r>
  </si>
  <si>
    <r>
      <rPr>
        <sz val="8.5"/>
        <rFont val="Calibri"/>
        <family val="2"/>
      </rPr>
      <t xml:space="preserve">Curva horizontal dupla de 90°, interna ou externa e tampa com pintura
</t>
    </r>
    <r>
      <rPr>
        <sz val="8.5"/>
        <rFont val="Calibri"/>
        <family val="2"/>
      </rPr>
      <t>eletrostática</t>
    </r>
  </si>
  <si>
    <r>
      <rPr>
        <sz val="8.5"/>
        <rFont val="Calibri"/>
        <family val="2"/>
      </rPr>
      <t>38.16.230</t>
    </r>
  </si>
  <si>
    <r>
      <rPr>
        <sz val="8.5"/>
        <rFont val="Calibri"/>
        <family val="2"/>
      </rPr>
      <t xml:space="preserve">Curva vertical tripla de 90°, interna ou externa e tampa com pintura
</t>
    </r>
    <r>
      <rPr>
        <sz val="8.5"/>
        <rFont val="Calibri"/>
        <family val="2"/>
      </rPr>
      <t>eletrostática</t>
    </r>
  </si>
  <si>
    <r>
      <rPr>
        <sz val="8.5"/>
        <rFont val="Calibri"/>
        <family val="2"/>
      </rPr>
      <t>38.16.250</t>
    </r>
  </si>
  <si>
    <r>
      <rPr>
        <sz val="8.5"/>
        <rFont val="Calibri"/>
        <family val="2"/>
      </rPr>
      <t xml:space="preserve">Poste condutor metálico para distribuição, com suporte para tomadas
</t>
    </r>
    <r>
      <rPr>
        <sz val="8.5"/>
        <rFont val="Calibri"/>
        <family val="2"/>
      </rPr>
      <t>elétricas e RJ, com pintura eletrostática, altura de 3 m</t>
    </r>
  </si>
  <si>
    <r>
      <rPr>
        <sz val="8.5"/>
        <rFont val="Calibri"/>
        <family val="2"/>
      </rPr>
      <t>38.16.270</t>
    </r>
  </si>
  <si>
    <r>
      <rPr>
        <sz val="8.5"/>
        <rFont val="Calibri"/>
        <family val="2"/>
      </rPr>
      <t>Caixa de derivação embutida ou externa para rodapé técnico duplo</t>
    </r>
  </si>
  <si>
    <r>
      <rPr>
        <sz val="8.5"/>
        <rFont val="Calibri"/>
        <family val="2"/>
      </rPr>
      <t>38.19</t>
    </r>
  </si>
  <si>
    <r>
      <rPr>
        <sz val="8.5"/>
        <rFont val="Calibri"/>
        <family val="2"/>
      </rPr>
      <t>Eletroduto em PVC corrugado flexivel</t>
    </r>
  </si>
  <si>
    <r>
      <rPr>
        <sz val="8.5"/>
        <rFont val="Calibri"/>
        <family val="2"/>
      </rPr>
      <t>38.19.020</t>
    </r>
  </si>
  <si>
    <r>
      <rPr>
        <sz val="8.5"/>
        <rFont val="Calibri"/>
        <family val="2"/>
      </rPr>
      <t>Eletroduto de PVC corrugado flexível leve, diâmetro externo de 20 mm</t>
    </r>
  </si>
  <si>
    <r>
      <rPr>
        <sz val="8.5"/>
        <rFont val="Calibri"/>
        <family val="2"/>
      </rPr>
      <t>38.19.030</t>
    </r>
  </si>
  <si>
    <r>
      <rPr>
        <sz val="8.5"/>
        <rFont val="Calibri"/>
        <family val="2"/>
      </rPr>
      <t>Eletroduto de PVC corrugado flexível leve, diâmetro externo de 25 mm</t>
    </r>
  </si>
  <si>
    <r>
      <rPr>
        <sz val="8.5"/>
        <rFont val="Calibri"/>
        <family val="2"/>
      </rPr>
      <t>38.19.040</t>
    </r>
  </si>
  <si>
    <r>
      <rPr>
        <sz val="8.5"/>
        <rFont val="Calibri"/>
        <family val="2"/>
      </rPr>
      <t>Eletroduto de PVC corrugado flexível leve, diâmetro externo de 32 mm</t>
    </r>
  </si>
  <si>
    <r>
      <rPr>
        <sz val="8.5"/>
        <rFont val="Calibri"/>
        <family val="2"/>
      </rPr>
      <t>38.19.210</t>
    </r>
  </si>
  <si>
    <r>
      <rPr>
        <sz val="8.5"/>
        <rFont val="Calibri"/>
        <family val="2"/>
      </rPr>
      <t>Eletroduto de PVC corrugado flexível reforçado, diâmetro externo de 25 mm</t>
    </r>
  </si>
  <si>
    <r>
      <rPr>
        <sz val="8.5"/>
        <rFont val="Calibri"/>
        <family val="2"/>
      </rPr>
      <t>38.19.220</t>
    </r>
  </si>
  <si>
    <r>
      <rPr>
        <sz val="8.5"/>
        <rFont val="Calibri"/>
        <family val="2"/>
      </rPr>
      <t>Eletroduto de PVC corrugado flexível reforçado, diâmetro externo de 32 mm</t>
    </r>
  </si>
  <si>
    <r>
      <rPr>
        <sz val="8.5"/>
        <rFont val="Calibri"/>
        <family val="2"/>
      </rPr>
      <t>38.20</t>
    </r>
  </si>
  <si>
    <r>
      <rPr>
        <sz val="8.5"/>
        <rFont val="Calibri"/>
        <family val="2"/>
      </rPr>
      <t>Reparos, conservacoes e complementos ‐ GRUPO 38</t>
    </r>
  </si>
  <si>
    <r>
      <rPr>
        <sz val="8.5"/>
        <rFont val="Calibri"/>
        <family val="2"/>
      </rPr>
      <t>38.20.010</t>
    </r>
  </si>
  <si>
    <r>
      <rPr>
        <sz val="8.5"/>
        <rFont val="Calibri"/>
        <family val="2"/>
      </rPr>
      <t>Recolocação de perfilado 38x38 mm</t>
    </r>
  </si>
  <si>
    <r>
      <rPr>
        <sz val="8.5"/>
        <rFont val="Calibri"/>
        <family val="2"/>
      </rPr>
      <t>38.20.020</t>
    </r>
  </si>
  <si>
    <r>
      <rPr>
        <sz val="8.5"/>
        <rFont val="Calibri"/>
        <family val="2"/>
      </rPr>
      <t>Recolocação de vergalhão</t>
    </r>
  </si>
  <si>
    <r>
      <rPr>
        <sz val="8.5"/>
        <rFont val="Calibri"/>
        <family val="2"/>
      </rPr>
      <t>38.20.030</t>
    </r>
  </si>
  <si>
    <r>
      <rPr>
        <sz val="8.5"/>
        <rFont val="Calibri"/>
        <family val="2"/>
      </rPr>
      <t>Recolocação de caixa de tomada para perfilado</t>
    </r>
  </si>
  <si>
    <r>
      <rPr>
        <sz val="8.5"/>
        <rFont val="Calibri"/>
        <family val="2"/>
      </rPr>
      <t>38.20.040</t>
    </r>
  </si>
  <si>
    <r>
      <rPr>
        <sz val="8.5"/>
        <rFont val="Calibri"/>
        <family val="2"/>
      </rPr>
      <t>Recolocação de eletrodutos</t>
    </r>
  </si>
  <si>
    <r>
      <rPr>
        <sz val="8.5"/>
        <rFont val="Calibri"/>
        <family val="2"/>
      </rPr>
      <t>38.21</t>
    </r>
  </si>
  <si>
    <r>
      <rPr>
        <sz val="8.5"/>
        <rFont val="Calibri"/>
        <family val="2"/>
      </rPr>
      <t>Eletrocalha e acessorios</t>
    </r>
  </si>
  <si>
    <r>
      <rPr>
        <sz val="8.5"/>
        <rFont val="Calibri"/>
        <family val="2"/>
      </rPr>
      <t>38.21.110</t>
    </r>
  </si>
  <si>
    <r>
      <rPr>
        <sz val="8.5"/>
        <rFont val="Calibri"/>
        <family val="2"/>
      </rPr>
      <t>Eletrocalha lisa galvanizada a fogo, 50 x 50 mm, com acessórios</t>
    </r>
  </si>
  <si>
    <r>
      <rPr>
        <sz val="8.5"/>
        <rFont val="Calibri"/>
        <family val="2"/>
      </rPr>
      <t>38.21.120</t>
    </r>
  </si>
  <si>
    <r>
      <rPr>
        <sz val="8.5"/>
        <rFont val="Calibri"/>
        <family val="2"/>
      </rPr>
      <t>Eletrocalha lisa galvanizada a fogo, 100 x 50 mm, com acessórios</t>
    </r>
  </si>
  <si>
    <r>
      <rPr>
        <sz val="8.5"/>
        <rFont val="Calibri"/>
        <family val="2"/>
      </rPr>
      <t>38.21.130</t>
    </r>
  </si>
  <si>
    <r>
      <rPr>
        <sz val="8.5"/>
        <rFont val="Calibri"/>
        <family val="2"/>
      </rPr>
      <t>Eletrocalha lisa galvanizada a fogo, 150 x 50 mm, com acessórios</t>
    </r>
  </si>
  <si>
    <r>
      <rPr>
        <sz val="8.5"/>
        <rFont val="Calibri"/>
        <family val="2"/>
      </rPr>
      <t>38.21.140</t>
    </r>
  </si>
  <si>
    <r>
      <rPr>
        <sz val="8.5"/>
        <rFont val="Calibri"/>
        <family val="2"/>
      </rPr>
      <t>Eletrocalha lisa galvanizada a fogo, 200 x 50 mm, com acessórios</t>
    </r>
  </si>
  <si>
    <r>
      <rPr>
        <sz val="8.5"/>
        <rFont val="Calibri"/>
        <family val="2"/>
      </rPr>
      <t>38.21.150</t>
    </r>
  </si>
  <si>
    <r>
      <rPr>
        <sz val="8.5"/>
        <rFont val="Calibri"/>
        <family val="2"/>
      </rPr>
      <t>Eletrocalha lisa galvanizada a fogo, 250 x 50 mm, com acessórios</t>
    </r>
  </si>
  <si>
    <r>
      <rPr>
        <sz val="8.5"/>
        <rFont val="Calibri"/>
        <family val="2"/>
      </rPr>
      <t>38.21.310</t>
    </r>
  </si>
  <si>
    <r>
      <rPr>
        <sz val="8.5"/>
        <rFont val="Calibri"/>
        <family val="2"/>
      </rPr>
      <t>Eletrocalha lisa galvanizada a fogo, 100 x 100 mm, com acessórios</t>
    </r>
  </si>
  <si>
    <r>
      <rPr>
        <sz val="8.5"/>
        <rFont val="Calibri"/>
        <family val="2"/>
      </rPr>
      <t>38.21.320</t>
    </r>
  </si>
  <si>
    <r>
      <rPr>
        <sz val="8.5"/>
        <rFont val="Calibri"/>
        <family val="2"/>
      </rPr>
      <t>Eletrocalha lisa galvanizada a fogo, 150 x 100 mm, com acessórios</t>
    </r>
  </si>
  <si>
    <r>
      <rPr>
        <sz val="8.5"/>
        <rFont val="Calibri"/>
        <family val="2"/>
      </rPr>
      <t>38.21.330</t>
    </r>
  </si>
  <si>
    <r>
      <rPr>
        <sz val="8.5"/>
        <rFont val="Calibri"/>
        <family val="2"/>
      </rPr>
      <t>Eletrocalha lisa galvanizada a fogo, 200 x 100 mm, com acessórios</t>
    </r>
  </si>
  <si>
    <r>
      <rPr>
        <sz val="8.5"/>
        <rFont val="Calibri"/>
        <family val="2"/>
      </rPr>
      <t>38.21.340</t>
    </r>
  </si>
  <si>
    <r>
      <rPr>
        <sz val="8.5"/>
        <rFont val="Calibri"/>
        <family val="2"/>
      </rPr>
      <t>Eletrocalha lisa galvanizada a fogo, 250 x 100 mm, com acessórios</t>
    </r>
  </si>
  <si>
    <r>
      <rPr>
        <sz val="8.5"/>
        <rFont val="Calibri"/>
        <family val="2"/>
      </rPr>
      <t>38.21.350</t>
    </r>
  </si>
  <si>
    <r>
      <rPr>
        <sz val="8.5"/>
        <rFont val="Calibri"/>
        <family val="2"/>
      </rPr>
      <t>Eletrocalha lisa galvanizada a fogo, 300 x 100 mm, com acessórios</t>
    </r>
  </si>
  <si>
    <r>
      <rPr>
        <sz val="8.5"/>
        <rFont val="Calibri"/>
        <family val="2"/>
      </rPr>
      <t>38.21.360</t>
    </r>
  </si>
  <si>
    <r>
      <rPr>
        <sz val="8.5"/>
        <rFont val="Calibri"/>
        <family val="2"/>
      </rPr>
      <t>Eletrocalha lisa galvanizada a fogo, 400 x 100 mm, com acessórios</t>
    </r>
  </si>
  <si>
    <r>
      <rPr>
        <sz val="8.5"/>
        <rFont val="Calibri"/>
        <family val="2"/>
      </rPr>
      <t>38.21.920</t>
    </r>
  </si>
  <si>
    <r>
      <rPr>
        <sz val="8.5"/>
        <rFont val="Calibri"/>
        <family val="2"/>
      </rPr>
      <t>Eletrocalha perfurada galvanizada a fogo, 100 x 50 mm, com acessórios</t>
    </r>
  </si>
  <si>
    <r>
      <rPr>
        <sz val="8.5"/>
        <rFont val="Calibri"/>
        <family val="2"/>
      </rPr>
      <t>38.21.930</t>
    </r>
  </si>
  <si>
    <r>
      <rPr>
        <sz val="8.5"/>
        <rFont val="Calibri"/>
        <family val="2"/>
      </rPr>
      <t>Eletrocalha perfurada galvanizada a fogo, 150 x 50 mm, com acessórios</t>
    </r>
  </si>
  <si>
    <r>
      <rPr>
        <sz val="8.5"/>
        <rFont val="Calibri"/>
        <family val="2"/>
      </rPr>
      <t>38.21.940</t>
    </r>
  </si>
  <si>
    <r>
      <rPr>
        <sz val="8.5"/>
        <rFont val="Calibri"/>
        <family val="2"/>
      </rPr>
      <t>Eletrocalha perfurada galvanizada a fogo, 200 x 50 mm, com acessórios</t>
    </r>
  </si>
  <si>
    <r>
      <rPr>
        <sz val="8.5"/>
        <rFont val="Calibri"/>
        <family val="2"/>
      </rPr>
      <t>38.21.950</t>
    </r>
  </si>
  <si>
    <r>
      <rPr>
        <sz val="8.5"/>
        <rFont val="Calibri"/>
        <family val="2"/>
      </rPr>
      <t>Eletrocalha perfurada galvanizada a fogo, 250 x 50 mm, com acessórios</t>
    </r>
  </si>
  <si>
    <r>
      <rPr>
        <sz val="8.5"/>
        <rFont val="Calibri"/>
        <family val="2"/>
      </rPr>
      <t>38.22</t>
    </r>
  </si>
  <si>
    <r>
      <rPr>
        <sz val="8.5"/>
        <rFont val="Calibri"/>
        <family val="2"/>
      </rPr>
      <t>Eletrocalha e acessorios.</t>
    </r>
  </si>
  <si>
    <r>
      <rPr>
        <sz val="8.5"/>
        <rFont val="Calibri"/>
        <family val="2"/>
      </rPr>
      <t>38.22.120</t>
    </r>
  </si>
  <si>
    <r>
      <rPr>
        <sz val="8.5"/>
        <rFont val="Calibri"/>
        <family val="2"/>
      </rPr>
      <t>Eletrocalha perfurada galvanizada a fogo, 150x100 mm, com acessórios</t>
    </r>
  </si>
  <si>
    <r>
      <rPr>
        <sz val="8.5"/>
        <rFont val="Calibri"/>
        <family val="2"/>
      </rPr>
      <t>38.22.130</t>
    </r>
  </si>
  <si>
    <r>
      <rPr>
        <sz val="8.5"/>
        <rFont val="Calibri"/>
        <family val="2"/>
      </rPr>
      <t>Eletrocalha perfurada galvanizada a fogo, 200x100 mm, com acessórios</t>
    </r>
  </si>
  <si>
    <r>
      <rPr>
        <sz val="8.5"/>
        <rFont val="Calibri"/>
        <family val="2"/>
      </rPr>
      <t>38.22.140</t>
    </r>
  </si>
  <si>
    <r>
      <rPr>
        <sz val="8.5"/>
        <rFont val="Calibri"/>
        <family val="2"/>
      </rPr>
      <t>Eletrocalha perfurada galvanizada a fogo, 250x100 mm, com acessórios</t>
    </r>
  </si>
  <si>
    <r>
      <rPr>
        <sz val="8.5"/>
        <rFont val="Calibri"/>
        <family val="2"/>
      </rPr>
      <t>38.22.150</t>
    </r>
  </si>
  <si>
    <r>
      <rPr>
        <sz val="8.5"/>
        <rFont val="Calibri"/>
        <family val="2"/>
      </rPr>
      <t>Eletrocalha perfurada galvanizada a fogo, 300x100 mm, com acessórios</t>
    </r>
  </si>
  <si>
    <r>
      <rPr>
        <sz val="8.5"/>
        <rFont val="Calibri"/>
        <family val="2"/>
      </rPr>
      <t>38.22.160</t>
    </r>
  </si>
  <si>
    <r>
      <rPr>
        <sz val="8.5"/>
        <rFont val="Calibri"/>
        <family val="2"/>
      </rPr>
      <t>Eletrocalha perfurada galvanizada a fogo, 400x100 mm, com acessórios</t>
    </r>
  </si>
  <si>
    <r>
      <rPr>
        <sz val="8.5"/>
        <rFont val="Calibri"/>
        <family val="2"/>
      </rPr>
      <t>38.22.610</t>
    </r>
  </si>
  <si>
    <r>
      <rPr>
        <sz val="8.5"/>
        <rFont val="Calibri"/>
        <family val="2"/>
      </rPr>
      <t>Tampa de encaixe para eletrocalha, galvanizada a fogo, L= 50 mm</t>
    </r>
  </si>
  <si>
    <r>
      <rPr>
        <sz val="8.5"/>
        <rFont val="Calibri"/>
        <family val="2"/>
      </rPr>
      <t>38.22.620</t>
    </r>
  </si>
  <si>
    <r>
      <rPr>
        <sz val="8.5"/>
        <rFont val="Calibri"/>
        <family val="2"/>
      </rPr>
      <t>Tampa de encaixe para eletrocalha, galvanizada a fogo, L= 100 mm</t>
    </r>
  </si>
  <si>
    <r>
      <rPr>
        <sz val="8.5"/>
        <rFont val="Calibri"/>
        <family val="2"/>
      </rPr>
      <t>38.22.630</t>
    </r>
  </si>
  <si>
    <r>
      <rPr>
        <sz val="8.5"/>
        <rFont val="Calibri"/>
        <family val="2"/>
      </rPr>
      <t>Tampa de encaixe para eletrocalha, galvanizada a fogo, L= 150 mm</t>
    </r>
  </si>
  <si>
    <r>
      <rPr>
        <sz val="8.5"/>
        <rFont val="Calibri"/>
        <family val="2"/>
      </rPr>
      <t>38.22.640</t>
    </r>
  </si>
  <si>
    <r>
      <rPr>
        <sz val="8.5"/>
        <rFont val="Calibri"/>
        <family val="2"/>
      </rPr>
      <t>Tampa de encaixe para eletrocalha, galvanizada a fogo, L= 200 mm</t>
    </r>
  </si>
  <si>
    <r>
      <rPr>
        <sz val="8.5"/>
        <rFont val="Calibri"/>
        <family val="2"/>
      </rPr>
      <t>38.22.650</t>
    </r>
  </si>
  <si>
    <r>
      <rPr>
        <sz val="8.5"/>
        <rFont val="Calibri"/>
        <family val="2"/>
      </rPr>
      <t>Tampa de encaixe para eletrocalha, galvanizada a fogo, L= 250 mm</t>
    </r>
  </si>
  <si>
    <r>
      <rPr>
        <sz val="8.5"/>
        <rFont val="Calibri"/>
        <family val="2"/>
      </rPr>
      <t>38.22.660</t>
    </r>
  </si>
  <si>
    <r>
      <rPr>
        <sz val="8.5"/>
        <rFont val="Calibri"/>
        <family val="2"/>
      </rPr>
      <t>Tampa de encaixe para eletrocalha, galvanizada a fogo, L= 300 mm</t>
    </r>
  </si>
  <si>
    <r>
      <rPr>
        <sz val="8.5"/>
        <rFont val="Calibri"/>
        <family val="2"/>
      </rPr>
      <t>38.22.670</t>
    </r>
  </si>
  <si>
    <r>
      <rPr>
        <sz val="8.5"/>
        <rFont val="Calibri"/>
        <family val="2"/>
      </rPr>
      <t>Tampa de encaixe para eletrocalha, galvanizada a fogo, L= 400 mm</t>
    </r>
  </si>
  <si>
    <r>
      <rPr>
        <sz val="8.5"/>
        <rFont val="Calibri"/>
        <family val="2"/>
      </rPr>
      <t>38.23</t>
    </r>
  </si>
  <si>
    <r>
      <rPr>
        <sz val="8.5"/>
        <rFont val="Calibri"/>
        <family val="2"/>
      </rPr>
      <t>Eletrocalha e acessorios..</t>
    </r>
  </si>
  <si>
    <r>
      <rPr>
        <sz val="8.5"/>
        <rFont val="Calibri"/>
        <family val="2"/>
      </rPr>
      <t>38.23.010</t>
    </r>
  </si>
  <si>
    <r>
      <rPr>
        <sz val="8.5"/>
        <rFont val="Calibri"/>
        <family val="2"/>
      </rPr>
      <t>Suporte para eletrocalha, galvanizado a fogo, 50x50 mm</t>
    </r>
  </si>
  <si>
    <r>
      <rPr>
        <sz val="8.5"/>
        <rFont val="Calibri"/>
        <family val="2"/>
      </rPr>
      <t>38.23.020</t>
    </r>
  </si>
  <si>
    <r>
      <rPr>
        <sz val="8.5"/>
        <rFont val="Calibri"/>
        <family val="2"/>
      </rPr>
      <t>Suporte para eletrocalha, galvanizado a fogo, 100x50 mm</t>
    </r>
  </si>
  <si>
    <r>
      <rPr>
        <sz val="8.5"/>
        <rFont val="Calibri"/>
        <family val="2"/>
      </rPr>
      <t>38.23.030</t>
    </r>
  </si>
  <si>
    <r>
      <rPr>
        <sz val="8.5"/>
        <rFont val="Calibri"/>
        <family val="2"/>
      </rPr>
      <t>Suporte para eletrocalha, galvanizado a fogo, 150x50 mm</t>
    </r>
  </si>
  <si>
    <r>
      <rPr>
        <sz val="8.5"/>
        <rFont val="Calibri"/>
        <family val="2"/>
      </rPr>
      <t>38.23.040</t>
    </r>
  </si>
  <si>
    <r>
      <rPr>
        <sz val="8.5"/>
        <rFont val="Calibri"/>
        <family val="2"/>
      </rPr>
      <t>Suporte para eletrocalha, galvanizado a fogo, 200x50 mm</t>
    </r>
  </si>
  <si>
    <r>
      <rPr>
        <sz val="8.5"/>
        <rFont val="Calibri"/>
        <family val="2"/>
      </rPr>
      <t>38.23.050</t>
    </r>
  </si>
  <si>
    <r>
      <rPr>
        <sz val="8.5"/>
        <rFont val="Calibri"/>
        <family val="2"/>
      </rPr>
      <t>Suporte para eletrocalha, galvanizado a fogo, 250x50 mm</t>
    </r>
  </si>
  <si>
    <r>
      <rPr>
        <sz val="8.5"/>
        <rFont val="Calibri"/>
        <family val="2"/>
      </rPr>
      <t>38.23.060</t>
    </r>
  </si>
  <si>
    <r>
      <rPr>
        <sz val="8.5"/>
        <rFont val="Calibri"/>
        <family val="2"/>
      </rPr>
      <t>Suporte para eletrocalha, galvanizado a fogo, 300x50 mm</t>
    </r>
  </si>
  <si>
    <r>
      <rPr>
        <sz val="8.5"/>
        <rFont val="Calibri"/>
        <family val="2"/>
      </rPr>
      <t>38.23.110</t>
    </r>
  </si>
  <si>
    <r>
      <rPr>
        <sz val="8.5"/>
        <rFont val="Calibri"/>
        <family val="2"/>
      </rPr>
      <t>Suporte para eletrocalha, galvanizado a fogo, 100x100 mm</t>
    </r>
  </si>
  <si>
    <r>
      <rPr>
        <sz val="8.5"/>
        <rFont val="Calibri"/>
        <family val="2"/>
      </rPr>
      <t>38.23.120</t>
    </r>
  </si>
  <si>
    <r>
      <rPr>
        <sz val="8.5"/>
        <rFont val="Calibri"/>
        <family val="2"/>
      </rPr>
      <t>Suporte para eletrocalha, galvanizado a fogo, 150x100 mm</t>
    </r>
  </si>
  <si>
    <r>
      <rPr>
        <sz val="8.5"/>
        <rFont val="Calibri"/>
        <family val="2"/>
      </rPr>
      <t>38.23.130</t>
    </r>
  </si>
  <si>
    <r>
      <rPr>
        <sz val="8.5"/>
        <rFont val="Calibri"/>
        <family val="2"/>
      </rPr>
      <t>Suporte para eletrocalha, galvanizado a fogo, 200x100 mm</t>
    </r>
  </si>
  <si>
    <r>
      <rPr>
        <sz val="8.5"/>
        <rFont val="Calibri"/>
        <family val="2"/>
      </rPr>
      <t>38.23.140</t>
    </r>
  </si>
  <si>
    <r>
      <rPr>
        <sz val="8.5"/>
        <rFont val="Calibri"/>
        <family val="2"/>
      </rPr>
      <t>Suporte para eletrocalha, galvanizado a fogo, 250x100 mm</t>
    </r>
  </si>
  <si>
    <r>
      <rPr>
        <sz val="8.5"/>
        <rFont val="Calibri"/>
        <family val="2"/>
      </rPr>
      <t>38.23.150</t>
    </r>
  </si>
  <si>
    <r>
      <rPr>
        <sz val="8.5"/>
        <rFont val="Calibri"/>
        <family val="2"/>
      </rPr>
      <t>Suporte para eletrocalha, galvanizado a fogo, 300x100 mm</t>
    </r>
  </si>
  <si>
    <r>
      <rPr>
        <sz val="8.5"/>
        <rFont val="Calibri"/>
        <family val="2"/>
      </rPr>
      <t>38.23.160</t>
    </r>
  </si>
  <si>
    <r>
      <rPr>
        <sz val="8.5"/>
        <rFont val="Calibri"/>
        <family val="2"/>
      </rPr>
      <t>Suporte para eletrocalha, galvanizado a fogo, 400x100 mm</t>
    </r>
  </si>
  <si>
    <r>
      <rPr>
        <sz val="8.5"/>
        <rFont val="Calibri"/>
        <family val="2"/>
      </rPr>
      <t>38.23.210</t>
    </r>
  </si>
  <si>
    <r>
      <rPr>
        <sz val="8.5"/>
        <rFont val="Calibri"/>
        <family val="2"/>
      </rPr>
      <t>Mão francesa simples, galvanizada a fogo, L= 200 mm</t>
    </r>
  </si>
  <si>
    <r>
      <rPr>
        <sz val="8.5"/>
        <rFont val="Calibri"/>
        <family val="2"/>
      </rPr>
      <t>38.23.220</t>
    </r>
  </si>
  <si>
    <r>
      <rPr>
        <sz val="8.5"/>
        <rFont val="Calibri"/>
        <family val="2"/>
      </rPr>
      <t>Mão francesa simples, galvanizada a fogo, L= 300 mm</t>
    </r>
  </si>
  <si>
    <r>
      <rPr>
        <sz val="8.5"/>
        <rFont val="Calibri"/>
        <family val="2"/>
      </rPr>
      <t>38.23.230</t>
    </r>
  </si>
  <si>
    <r>
      <rPr>
        <sz val="8.5"/>
        <rFont val="Calibri"/>
        <family val="2"/>
      </rPr>
      <t>Mão francesa simples, galvanizada a fogo, L= 400 mm</t>
    </r>
  </si>
  <si>
    <r>
      <rPr>
        <sz val="8.5"/>
        <rFont val="Calibri"/>
        <family val="2"/>
      </rPr>
      <t>38.23.240</t>
    </r>
  </si>
  <si>
    <r>
      <rPr>
        <sz val="8.5"/>
        <rFont val="Calibri"/>
        <family val="2"/>
      </rPr>
      <t>Mão francesa simples, galvanizada a fogo, L= 500 mm</t>
    </r>
  </si>
  <si>
    <r>
      <rPr>
        <sz val="8.5"/>
        <rFont val="Calibri"/>
        <family val="2"/>
      </rPr>
      <t>38.23.310</t>
    </r>
  </si>
  <si>
    <r>
      <rPr>
        <sz val="8.5"/>
        <rFont val="Calibri"/>
        <family val="2"/>
      </rPr>
      <t>Mão francesa dupla, galvanizada a fogo, L= 300 mm</t>
    </r>
  </si>
  <si>
    <r>
      <rPr>
        <sz val="8.5"/>
        <rFont val="Calibri"/>
        <family val="2"/>
      </rPr>
      <t>38.23.320</t>
    </r>
  </si>
  <si>
    <r>
      <rPr>
        <sz val="8.5"/>
        <rFont val="Calibri"/>
        <family val="2"/>
      </rPr>
      <t>Mão francesa dupla, galvanizada a fogo, L= 400 mm</t>
    </r>
  </si>
  <si>
    <r>
      <rPr>
        <sz val="8.5"/>
        <rFont val="Calibri"/>
        <family val="2"/>
      </rPr>
      <t>38.23.330</t>
    </r>
  </si>
  <si>
    <r>
      <rPr>
        <sz val="8.5"/>
        <rFont val="Calibri"/>
        <family val="2"/>
      </rPr>
      <t>Mão francesa dupla, galvanizada a fogo, L= 500 mm</t>
    </r>
  </si>
  <si>
    <r>
      <rPr>
        <sz val="8.5"/>
        <rFont val="Calibri"/>
        <family val="2"/>
      </rPr>
      <t>CONDUTOR E ENFIACAO DE ENERGIA ELETRICA E TELEFONIA</t>
    </r>
  </si>
  <si>
    <r>
      <rPr>
        <sz val="8.5"/>
        <rFont val="Calibri"/>
        <family val="2"/>
      </rPr>
      <t>39.02</t>
    </r>
  </si>
  <si>
    <r>
      <rPr>
        <sz val="8.5"/>
        <rFont val="Calibri"/>
        <family val="2"/>
      </rPr>
      <t>Cabo de cobre, isolamento 450V / 750 V, isolacao em PVC 70°C</t>
    </r>
  </si>
  <si>
    <r>
      <rPr>
        <sz val="8.5"/>
        <rFont val="Calibri"/>
        <family val="2"/>
      </rPr>
      <t>39.02.010</t>
    </r>
  </si>
  <si>
    <r>
      <rPr>
        <sz val="8.5"/>
        <rFont val="Calibri"/>
        <family val="2"/>
      </rPr>
      <t>Cabo de cobre de 1,5 mm², isolamento 750 V ‐ isolação em PVC 70°C</t>
    </r>
  </si>
  <si>
    <r>
      <rPr>
        <sz val="8.5"/>
        <rFont val="Calibri"/>
        <family val="2"/>
      </rPr>
      <t>39.02.016</t>
    </r>
  </si>
  <si>
    <r>
      <rPr>
        <sz val="8.5"/>
        <rFont val="Calibri"/>
        <family val="2"/>
      </rPr>
      <t>Cabo de cobre de 2,5 mm², isolamento 750 V ‐ isolação em PVC 70°C</t>
    </r>
  </si>
  <si>
    <r>
      <rPr>
        <sz val="8.5"/>
        <rFont val="Calibri"/>
        <family val="2"/>
      </rPr>
      <t>39.02.020</t>
    </r>
  </si>
  <si>
    <r>
      <rPr>
        <sz val="8.5"/>
        <rFont val="Calibri"/>
        <family val="2"/>
      </rPr>
      <t>Cabo de cobre de 4 mm², isolamento 750 V ‐ isolação em PVC 70°C</t>
    </r>
  </si>
  <si>
    <r>
      <rPr>
        <sz val="8.5"/>
        <rFont val="Calibri"/>
        <family val="2"/>
      </rPr>
      <t>39.02.030</t>
    </r>
  </si>
  <si>
    <r>
      <rPr>
        <sz val="8.5"/>
        <rFont val="Calibri"/>
        <family val="2"/>
      </rPr>
      <t>Cabo de cobre de 6 mm², isolamento 750 V ‐ isolação em PVC 70°C</t>
    </r>
  </si>
  <si>
    <r>
      <rPr>
        <sz val="8.5"/>
        <rFont val="Calibri"/>
        <family val="2"/>
      </rPr>
      <t>39.02.040</t>
    </r>
  </si>
  <si>
    <r>
      <rPr>
        <sz val="8.5"/>
        <rFont val="Calibri"/>
        <family val="2"/>
      </rPr>
      <t>Cabo de cobre de 10 mm², isolamento 750 V ‐ isolação em PVC 70°C</t>
    </r>
  </si>
  <si>
    <r>
      <rPr>
        <sz val="8.5"/>
        <rFont val="Calibri"/>
        <family val="2"/>
      </rPr>
      <t>39.03</t>
    </r>
  </si>
  <si>
    <r>
      <rPr>
        <sz val="8.5"/>
        <rFont val="Calibri"/>
        <family val="2"/>
      </rPr>
      <t>Cabo de cobre, isolamento 0,6/1kV, isolacao em PVC 70°C</t>
    </r>
  </si>
  <si>
    <r>
      <rPr>
        <sz val="8.5"/>
        <rFont val="Calibri"/>
        <family val="2"/>
      </rPr>
      <t>39.03.160</t>
    </r>
  </si>
  <si>
    <r>
      <rPr>
        <sz val="8.5"/>
        <rFont val="Calibri"/>
        <family val="2"/>
      </rPr>
      <t>Cabo de cobre de 1,5 mm², isolamento 0,6/1 kV ‐ isolação em PVC 70°C</t>
    </r>
  </si>
  <si>
    <r>
      <rPr>
        <sz val="8.5"/>
        <rFont val="Calibri"/>
        <family val="2"/>
      </rPr>
      <t>39.03.170</t>
    </r>
  </si>
  <si>
    <r>
      <rPr>
        <sz val="8.5"/>
        <rFont val="Calibri"/>
        <family val="2"/>
      </rPr>
      <t>Cabo de cobre de 2,5 mm², isolamento 0,6/1 kV ‐ isolação em PVC 70°C</t>
    </r>
  </si>
  <si>
    <r>
      <rPr>
        <sz val="8.5"/>
        <rFont val="Calibri"/>
        <family val="2"/>
      </rPr>
      <t>39.03.174</t>
    </r>
  </si>
  <si>
    <r>
      <rPr>
        <sz val="8.5"/>
        <rFont val="Calibri"/>
        <family val="2"/>
      </rPr>
      <t>Cabo de cobre de 4 mm², isolamento 0,6/1 kV ‐ isolação em PVC 70°C.</t>
    </r>
  </si>
  <si>
    <r>
      <rPr>
        <sz val="8.5"/>
        <rFont val="Calibri"/>
        <family val="2"/>
      </rPr>
      <t>39.03.178</t>
    </r>
  </si>
  <si>
    <r>
      <rPr>
        <sz val="8.5"/>
        <rFont val="Calibri"/>
        <family val="2"/>
      </rPr>
      <t>Cabo de cobre de 6 mm², isolamento 0,6/1 kV ‐ isolação em PVC 70°C</t>
    </r>
  </si>
  <si>
    <r>
      <rPr>
        <sz val="8.5"/>
        <rFont val="Calibri"/>
        <family val="2"/>
      </rPr>
      <t>39.03.182</t>
    </r>
  </si>
  <si>
    <r>
      <rPr>
        <sz val="8.5"/>
        <rFont val="Calibri"/>
        <family val="2"/>
      </rPr>
      <t>Cabo de cobre de 10 mm², isolamento 0,6/1 kV ‐ isolação em PVC 70°C</t>
    </r>
  </si>
  <si>
    <r>
      <rPr>
        <sz val="8.5"/>
        <rFont val="Calibri"/>
        <family val="2"/>
      </rPr>
      <t>39.04</t>
    </r>
  </si>
  <si>
    <r>
      <rPr>
        <sz val="8.5"/>
        <rFont val="Calibri"/>
        <family val="2"/>
      </rPr>
      <t>Cabo de cobre nu, tempera mole, classe 2</t>
    </r>
  </si>
  <si>
    <r>
      <rPr>
        <sz val="8.5"/>
        <rFont val="Calibri"/>
        <family val="2"/>
      </rPr>
      <t>39.04.040</t>
    </r>
  </si>
  <si>
    <r>
      <rPr>
        <sz val="8.5"/>
        <rFont val="Calibri"/>
        <family val="2"/>
      </rPr>
      <t>Cabo de cobre nu, têmpera mole, classe 2, de 10 mm²</t>
    </r>
  </si>
  <si>
    <r>
      <rPr>
        <sz val="8.5"/>
        <rFont val="Calibri"/>
        <family val="2"/>
      </rPr>
      <t>39.04.050</t>
    </r>
  </si>
  <si>
    <r>
      <rPr>
        <sz val="8.5"/>
        <rFont val="Calibri"/>
        <family val="2"/>
      </rPr>
      <t>Cabo de cobre nu, têmpera mole, classe 2, de 16 mm²</t>
    </r>
  </si>
  <si>
    <r>
      <rPr>
        <sz val="8.5"/>
        <rFont val="Calibri"/>
        <family val="2"/>
      </rPr>
      <t>39.04.060</t>
    </r>
  </si>
  <si>
    <r>
      <rPr>
        <sz val="8.5"/>
        <rFont val="Calibri"/>
        <family val="2"/>
      </rPr>
      <t>Cabo de cobre nu, têmpera mole, classe 2, de 25 mm²</t>
    </r>
  </si>
  <si>
    <r>
      <rPr>
        <sz val="8.5"/>
        <rFont val="Calibri"/>
        <family val="2"/>
      </rPr>
      <t>39.04.070</t>
    </r>
  </si>
  <si>
    <r>
      <rPr>
        <sz val="8.5"/>
        <rFont val="Calibri"/>
        <family val="2"/>
      </rPr>
      <t>Cabo de cobre nu, têmpera mole, classe 2, de 35 mm²</t>
    </r>
  </si>
  <si>
    <r>
      <rPr>
        <sz val="8.5"/>
        <rFont val="Calibri"/>
        <family val="2"/>
      </rPr>
      <t>39.04.080</t>
    </r>
  </si>
  <si>
    <r>
      <rPr>
        <sz val="8.5"/>
        <rFont val="Calibri"/>
        <family val="2"/>
      </rPr>
      <t>Cabo de cobre nu, têmpera mole, classe 2, de 50 mm²</t>
    </r>
  </si>
  <si>
    <r>
      <rPr>
        <sz val="8.5"/>
        <rFont val="Calibri"/>
        <family val="2"/>
      </rPr>
      <t>39.04.100</t>
    </r>
  </si>
  <si>
    <r>
      <rPr>
        <sz val="8.5"/>
        <rFont val="Calibri"/>
        <family val="2"/>
      </rPr>
      <t>Cabo de cobre nu, têmpera mole, classe 2, de 70 mm²</t>
    </r>
  </si>
  <si>
    <r>
      <rPr>
        <sz val="8.5"/>
        <rFont val="Calibri"/>
        <family val="2"/>
      </rPr>
      <t>39.04.120</t>
    </r>
  </si>
  <si>
    <r>
      <rPr>
        <sz val="8.5"/>
        <rFont val="Calibri"/>
        <family val="2"/>
      </rPr>
      <t>Cabo de cobre nu, têmpera mole, classe 2, de 95 mm²</t>
    </r>
  </si>
  <si>
    <r>
      <rPr>
        <sz val="8.5"/>
        <rFont val="Calibri"/>
        <family val="2"/>
      </rPr>
      <t>39.04.180</t>
    </r>
  </si>
  <si>
    <r>
      <rPr>
        <sz val="8.5"/>
        <rFont val="Calibri"/>
        <family val="2"/>
      </rPr>
      <t>Cabo de cobre nu, têmpera mole, classe 2, de 185 mm²</t>
    </r>
  </si>
  <si>
    <r>
      <rPr>
        <sz val="8.5"/>
        <rFont val="Calibri"/>
        <family val="2"/>
      </rPr>
      <t>39.05</t>
    </r>
  </si>
  <si>
    <r>
      <rPr>
        <sz val="8.5"/>
        <rFont val="Calibri"/>
        <family val="2"/>
      </rPr>
      <t>Cabo de cobre tripolar, isolamento 8,7/15 kV, isolacao EPR 90°C</t>
    </r>
  </si>
  <si>
    <r>
      <rPr>
        <sz val="8.5"/>
        <rFont val="Calibri"/>
        <family val="2"/>
      </rPr>
      <t>39.05.070</t>
    </r>
  </si>
  <si>
    <r>
      <rPr>
        <sz val="8.5"/>
        <rFont val="Calibri"/>
        <family val="2"/>
      </rPr>
      <t>Cabo de cobre de 3x35 mm², isolamento 8,7/15 kV ‐ isolação EPR 90°C</t>
    </r>
  </si>
  <si>
    <r>
      <rPr>
        <sz val="8.5"/>
        <rFont val="Calibri"/>
        <family val="2"/>
      </rPr>
      <t>39.06</t>
    </r>
  </si>
  <si>
    <r>
      <rPr>
        <sz val="8.5"/>
        <rFont val="Calibri"/>
        <family val="2"/>
      </rPr>
      <t>Cabo de cobre unipolar, isolamento 8,7/15 kV, isolacao EPR 90°C</t>
    </r>
  </si>
  <si>
    <r>
      <rPr>
        <sz val="8.5"/>
        <rFont val="Calibri"/>
        <family val="2"/>
      </rPr>
      <t>39.06.060</t>
    </r>
  </si>
  <si>
    <r>
      <rPr>
        <sz val="8.5"/>
        <rFont val="Calibri"/>
        <family val="2"/>
      </rPr>
      <t>Cabo de cobre de 25 mm², isolamento 8,7/15 kV ‐ isolação EPR 90°C</t>
    </r>
  </si>
  <si>
    <r>
      <rPr>
        <sz val="8.5"/>
        <rFont val="Calibri"/>
        <family val="2"/>
      </rPr>
      <t>39.06.070</t>
    </r>
  </si>
  <si>
    <r>
      <rPr>
        <sz val="8.5"/>
        <rFont val="Calibri"/>
        <family val="2"/>
      </rPr>
      <t>Cabo de cobre de 35 mm², isolamento 8,7/15 kV ‐ isolação EPR 90°C</t>
    </r>
  </si>
  <si>
    <r>
      <rPr>
        <sz val="8.5"/>
        <rFont val="Calibri"/>
        <family val="2"/>
      </rPr>
      <t>39.06.074</t>
    </r>
  </si>
  <si>
    <r>
      <rPr>
        <sz val="8.5"/>
        <rFont val="Calibri"/>
        <family val="2"/>
      </rPr>
      <t>Cabo de cobre de 50 mm², isolamento 8,7/15 kV ‐ isolação EPR 90°C</t>
    </r>
  </si>
  <si>
    <r>
      <rPr>
        <sz val="8.5"/>
        <rFont val="Calibri"/>
        <family val="2"/>
      </rPr>
      <t>39.06.084</t>
    </r>
  </si>
  <si>
    <r>
      <rPr>
        <sz val="8.5"/>
        <rFont val="Calibri"/>
        <family val="2"/>
      </rPr>
      <t>Cabo de cobre de 120 mm², isolamento 8,7/15 kV ‐ isolação EPR 90°C</t>
    </r>
  </si>
  <si>
    <r>
      <rPr>
        <sz val="8.5"/>
        <rFont val="Calibri"/>
        <family val="2"/>
      </rPr>
      <t>39.09</t>
    </r>
  </si>
  <si>
    <r>
      <rPr>
        <sz val="8.5"/>
        <rFont val="Calibri"/>
        <family val="2"/>
      </rPr>
      <t>Conectores</t>
    </r>
  </si>
  <si>
    <r>
      <rPr>
        <sz val="8.5"/>
        <rFont val="Calibri"/>
        <family val="2"/>
      </rPr>
      <t>39.09.010</t>
    </r>
  </si>
  <si>
    <r>
      <rPr>
        <sz val="8.5"/>
        <rFont val="Calibri"/>
        <family val="2"/>
      </rPr>
      <t>Conector terminal tipo BNC para cabo coaxial RG 59</t>
    </r>
  </si>
  <si>
    <r>
      <rPr>
        <sz val="8.5"/>
        <rFont val="Calibri"/>
        <family val="2"/>
      </rPr>
      <t>39.09.015</t>
    </r>
  </si>
  <si>
    <r>
      <rPr>
        <sz val="8.5"/>
        <rFont val="Calibri"/>
        <family val="2"/>
      </rPr>
      <t>Conector de emenda tipo BNC para cabo coaxial RG 59</t>
    </r>
  </si>
  <si>
    <r>
      <rPr>
        <sz val="8.5"/>
        <rFont val="Calibri"/>
        <family val="2"/>
      </rPr>
      <t>39.09.020</t>
    </r>
  </si>
  <si>
    <r>
      <rPr>
        <sz val="8.5"/>
        <rFont val="Calibri"/>
        <family val="2"/>
      </rPr>
      <t>Conector split‐bolt para cabo de 25 mm², latão, simples</t>
    </r>
  </si>
  <si>
    <r>
      <rPr>
        <sz val="8.5"/>
        <rFont val="Calibri"/>
        <family val="2"/>
      </rPr>
      <t>39.09.040</t>
    </r>
  </si>
  <si>
    <r>
      <rPr>
        <sz val="8.5"/>
        <rFont val="Calibri"/>
        <family val="2"/>
      </rPr>
      <t>Conector split‐bolt para cabo de 35 mm², latão, simples</t>
    </r>
  </si>
  <si>
    <r>
      <rPr>
        <sz val="8.5"/>
        <rFont val="Calibri"/>
        <family val="2"/>
      </rPr>
      <t>39.09.060</t>
    </r>
  </si>
  <si>
    <r>
      <rPr>
        <sz val="8.5"/>
        <rFont val="Calibri"/>
        <family val="2"/>
      </rPr>
      <t>Conector split‐bolt para cabo de 50 mm², latão, simples</t>
    </r>
  </si>
  <si>
    <r>
      <rPr>
        <sz val="8.5"/>
        <rFont val="Calibri"/>
        <family val="2"/>
      </rPr>
      <t>39.09.100</t>
    </r>
  </si>
  <si>
    <r>
      <rPr>
        <sz val="8.5"/>
        <rFont val="Calibri"/>
        <family val="2"/>
      </rPr>
      <t>Conector split‐bolt para cabo de 25 mm², latão, com rabicho</t>
    </r>
  </si>
  <si>
    <r>
      <rPr>
        <sz val="8.5"/>
        <rFont val="Calibri"/>
        <family val="2"/>
      </rPr>
      <t>39.09.120</t>
    </r>
  </si>
  <si>
    <r>
      <rPr>
        <sz val="8.5"/>
        <rFont val="Calibri"/>
        <family val="2"/>
      </rPr>
      <t>Conector split‐bolt para cabo de 35 mm², latão, com rabicho</t>
    </r>
  </si>
  <si>
    <r>
      <rPr>
        <sz val="8.5"/>
        <rFont val="Calibri"/>
        <family val="2"/>
      </rPr>
      <t>39.09.140</t>
    </r>
  </si>
  <si>
    <r>
      <rPr>
        <sz val="8.5"/>
        <rFont val="Calibri"/>
        <family val="2"/>
      </rPr>
      <t>Conector split‐bolt para cabo de 50 mm², latão, com rabicho</t>
    </r>
  </si>
  <si>
    <r>
      <rPr>
        <sz val="8.5"/>
        <rFont val="Calibri"/>
        <family val="2"/>
      </rPr>
      <t>39.10</t>
    </r>
  </si>
  <si>
    <r>
      <rPr>
        <sz val="8.5"/>
        <rFont val="Calibri"/>
        <family val="2"/>
      </rPr>
      <t>Terminais de pressao e compressao</t>
    </r>
  </si>
  <si>
    <r>
      <rPr>
        <sz val="8.5"/>
        <rFont val="Calibri"/>
        <family val="2"/>
      </rPr>
      <t>39.10.050</t>
    </r>
  </si>
  <si>
    <r>
      <rPr>
        <sz val="8.5"/>
        <rFont val="Calibri"/>
        <family val="2"/>
      </rPr>
      <t>Terminal de compressão para cabo de 2,5 mm²</t>
    </r>
  </si>
  <si>
    <r>
      <rPr>
        <sz val="8.5"/>
        <rFont val="Calibri"/>
        <family val="2"/>
      </rPr>
      <t>39.10.060</t>
    </r>
  </si>
  <si>
    <r>
      <rPr>
        <sz val="8.5"/>
        <rFont val="Calibri"/>
        <family val="2"/>
      </rPr>
      <t>Terminal de pressão/compressão para cabo de 6 até 10 mm²</t>
    </r>
  </si>
  <si>
    <r>
      <rPr>
        <sz val="8.5"/>
        <rFont val="Calibri"/>
        <family val="2"/>
      </rPr>
      <t>39.10.080</t>
    </r>
  </si>
  <si>
    <r>
      <rPr>
        <sz val="8.5"/>
        <rFont val="Calibri"/>
        <family val="2"/>
      </rPr>
      <t>Terminal de pressão/compressão para cabo de 16 mm²</t>
    </r>
  </si>
  <si>
    <r>
      <rPr>
        <sz val="8.5"/>
        <rFont val="Calibri"/>
        <family val="2"/>
      </rPr>
      <t>39.10.120</t>
    </r>
  </si>
  <si>
    <r>
      <rPr>
        <sz val="8.5"/>
        <rFont val="Calibri"/>
        <family val="2"/>
      </rPr>
      <t>Terminal de pressão/compressão para cabo de 25 mm²</t>
    </r>
  </si>
  <si>
    <r>
      <rPr>
        <sz val="8.5"/>
        <rFont val="Calibri"/>
        <family val="2"/>
      </rPr>
      <t>39.10.130</t>
    </r>
  </si>
  <si>
    <r>
      <rPr>
        <sz val="8.5"/>
        <rFont val="Calibri"/>
        <family val="2"/>
      </rPr>
      <t>Terminal de pressão/compressão para cabo de 35 mm²</t>
    </r>
  </si>
  <si>
    <r>
      <rPr>
        <sz val="8.5"/>
        <rFont val="Calibri"/>
        <family val="2"/>
      </rPr>
      <t>39.10.160</t>
    </r>
  </si>
  <si>
    <r>
      <rPr>
        <sz val="8.5"/>
        <rFont val="Calibri"/>
        <family val="2"/>
      </rPr>
      <t>Terminal de pressão/compressão para cabo de 50 mm²</t>
    </r>
  </si>
  <si>
    <r>
      <rPr>
        <sz val="8.5"/>
        <rFont val="Calibri"/>
        <family val="2"/>
      </rPr>
      <t>39.10.200</t>
    </r>
  </si>
  <si>
    <r>
      <rPr>
        <sz val="8.5"/>
        <rFont val="Calibri"/>
        <family val="2"/>
      </rPr>
      <t>Terminal de pressão/compressão para cabo de 70 mm²</t>
    </r>
  </si>
  <si>
    <r>
      <rPr>
        <sz val="8.5"/>
        <rFont val="Calibri"/>
        <family val="2"/>
      </rPr>
      <t>39.10.240</t>
    </r>
  </si>
  <si>
    <r>
      <rPr>
        <sz val="8.5"/>
        <rFont val="Calibri"/>
        <family val="2"/>
      </rPr>
      <t>Terminal de pressão/compressão para cabo de 95 mm²</t>
    </r>
  </si>
  <si>
    <r>
      <rPr>
        <sz val="8.5"/>
        <rFont val="Calibri"/>
        <family val="2"/>
      </rPr>
      <t>39.10.246</t>
    </r>
  </si>
  <si>
    <r>
      <rPr>
        <sz val="8.5"/>
        <rFont val="Calibri"/>
        <family val="2"/>
      </rPr>
      <t>Terminal de pressão/compressão para cabo de 120 mm²</t>
    </r>
  </si>
  <si>
    <r>
      <rPr>
        <sz val="8.5"/>
        <rFont val="Calibri"/>
        <family val="2"/>
      </rPr>
      <t>39.10.250</t>
    </r>
  </si>
  <si>
    <r>
      <rPr>
        <sz val="8.5"/>
        <rFont val="Calibri"/>
        <family val="2"/>
      </rPr>
      <t>Terminal de pressão/compressão para cabo de 150 mm²</t>
    </r>
  </si>
  <si>
    <r>
      <rPr>
        <sz val="8.5"/>
        <rFont val="Calibri"/>
        <family val="2"/>
      </rPr>
      <t>39.10.280</t>
    </r>
  </si>
  <si>
    <r>
      <rPr>
        <sz val="8.5"/>
        <rFont val="Calibri"/>
        <family val="2"/>
      </rPr>
      <t>Terminal de pressão/compressão para cabo de 185 mm²</t>
    </r>
  </si>
  <si>
    <r>
      <rPr>
        <sz val="8.5"/>
        <rFont val="Calibri"/>
        <family val="2"/>
      </rPr>
      <t>39.10.300</t>
    </r>
  </si>
  <si>
    <r>
      <rPr>
        <sz val="8.5"/>
        <rFont val="Calibri"/>
        <family val="2"/>
      </rPr>
      <t>Terminal de pressão/compressão para cabo de 240 mm²</t>
    </r>
  </si>
  <si>
    <r>
      <rPr>
        <sz val="8.5"/>
        <rFont val="Calibri"/>
        <family val="2"/>
      </rPr>
      <t>39.11</t>
    </r>
  </si>
  <si>
    <r>
      <rPr>
        <sz val="8.5"/>
        <rFont val="Calibri"/>
        <family val="2"/>
      </rPr>
      <t>Fios e cabos telefônicos</t>
    </r>
  </si>
  <si>
    <r>
      <rPr>
        <sz val="8.5"/>
        <rFont val="Calibri"/>
        <family val="2"/>
      </rPr>
      <t>39.11.020</t>
    </r>
  </si>
  <si>
    <r>
      <rPr>
        <sz val="8.5"/>
        <rFont val="Calibri"/>
        <family val="2"/>
      </rPr>
      <t xml:space="preserve">Cabo telefônico CI, com 10 pares de 0,50 mm, para centrais telefônicas,
</t>
    </r>
    <r>
      <rPr>
        <sz val="8.5"/>
        <rFont val="Calibri"/>
        <family val="2"/>
      </rPr>
      <t>equipamentos e rede interna</t>
    </r>
  </si>
  <si>
    <r>
      <rPr>
        <sz val="8.5"/>
        <rFont val="Calibri"/>
        <family val="2"/>
      </rPr>
      <t>39.11.040</t>
    </r>
  </si>
  <si>
    <r>
      <rPr>
        <sz val="8.5"/>
        <rFont val="Calibri"/>
        <family val="2"/>
      </rPr>
      <t xml:space="preserve">Cabo telefônico CI, com 20 pares de 0,50 mm, para centrais telefônicas,
</t>
    </r>
    <r>
      <rPr>
        <sz val="8.5"/>
        <rFont val="Calibri"/>
        <family val="2"/>
      </rPr>
      <t>equipamentos e rede interna</t>
    </r>
  </si>
  <si>
    <r>
      <rPr>
        <sz val="8.5"/>
        <rFont val="Calibri"/>
        <family val="2"/>
      </rPr>
      <t>39.11.080</t>
    </r>
  </si>
  <si>
    <r>
      <rPr>
        <sz val="8.5"/>
        <rFont val="Calibri"/>
        <family val="2"/>
      </rPr>
      <t xml:space="preserve">Cabo telefônico CI, com 50 pares de 0,50 mm, para centrais telefônicas,
</t>
    </r>
    <r>
      <rPr>
        <sz val="8.5"/>
        <rFont val="Calibri"/>
        <family val="2"/>
      </rPr>
      <t>equipamentos e rede interna</t>
    </r>
  </si>
  <si>
    <r>
      <rPr>
        <sz val="8.5"/>
        <rFont val="Calibri"/>
        <family val="2"/>
      </rPr>
      <t>39.11.090</t>
    </r>
  </si>
  <si>
    <r>
      <rPr>
        <sz val="8.5"/>
        <rFont val="Calibri"/>
        <family val="2"/>
      </rPr>
      <t>Fio telefônico tipo FI‐60, para ligação de aparelhos telefônicos</t>
    </r>
  </si>
  <si>
    <r>
      <rPr>
        <sz val="8.5"/>
        <rFont val="Calibri"/>
        <family val="2"/>
      </rPr>
      <t>39.11.091</t>
    </r>
  </si>
  <si>
    <r>
      <rPr>
        <sz val="8.5"/>
        <rFont val="Calibri"/>
        <family val="2"/>
      </rPr>
      <t xml:space="preserve">Cabo telefônico CI, com 01 par de 0,40 mm, para centrais telefônicas,
</t>
    </r>
    <r>
      <rPr>
        <sz val="8.5"/>
        <rFont val="Calibri"/>
        <family val="2"/>
      </rPr>
      <t>equipamentos e rede interna</t>
    </r>
  </si>
  <si>
    <r>
      <rPr>
        <sz val="8.5"/>
        <rFont val="Calibri"/>
        <family val="2"/>
      </rPr>
      <t>39.11.110</t>
    </r>
  </si>
  <si>
    <r>
      <rPr>
        <sz val="8.5"/>
        <rFont val="Calibri"/>
        <family val="2"/>
      </rPr>
      <t>Fio telefônico externo tipo FE‐160</t>
    </r>
  </si>
  <si>
    <r>
      <rPr>
        <sz val="8.5"/>
        <rFont val="Calibri"/>
        <family val="2"/>
      </rPr>
      <t>39.11.120</t>
    </r>
  </si>
  <si>
    <r>
      <rPr>
        <sz val="8.5"/>
        <rFont val="Calibri"/>
        <family val="2"/>
      </rPr>
      <t xml:space="preserve">Cabo telefônico CTP‐APL‐SN, com 10 pares de 0,50 mm, para cotos de
</t>
    </r>
    <r>
      <rPr>
        <sz val="8.5"/>
        <rFont val="Calibri"/>
        <family val="2"/>
      </rPr>
      <t>transição em caixas e entradas</t>
    </r>
  </si>
  <si>
    <r>
      <rPr>
        <sz val="8.5"/>
        <rFont val="Calibri"/>
        <family val="2"/>
      </rPr>
      <t>39.11.190</t>
    </r>
  </si>
  <si>
    <r>
      <rPr>
        <sz val="8.5"/>
        <rFont val="Calibri"/>
        <family val="2"/>
      </rPr>
      <t xml:space="preserve">Cabo telefônico CCE‐APL, com 4 pares de 0,50 mm, para conexões em rede
</t>
    </r>
    <r>
      <rPr>
        <sz val="8.5"/>
        <rFont val="Calibri"/>
        <family val="2"/>
      </rPr>
      <t>externa</t>
    </r>
  </si>
  <si>
    <r>
      <rPr>
        <sz val="8.5"/>
        <rFont val="Calibri"/>
        <family val="2"/>
      </rPr>
      <t>39.11.210</t>
    </r>
  </si>
  <si>
    <r>
      <rPr>
        <sz val="8.5"/>
        <rFont val="Calibri"/>
        <family val="2"/>
      </rPr>
      <t xml:space="preserve">Cabo telefônico secundário de distribuição CTP‐APL, com 20 pares de 0,50
</t>
    </r>
    <r>
      <rPr>
        <sz val="8.5"/>
        <rFont val="Calibri"/>
        <family val="2"/>
      </rPr>
      <t>mm, para rede externa</t>
    </r>
  </si>
  <si>
    <r>
      <rPr>
        <sz val="8.5"/>
        <rFont val="Calibri"/>
        <family val="2"/>
      </rPr>
      <t>39.11.230</t>
    </r>
  </si>
  <si>
    <r>
      <rPr>
        <sz val="8.5"/>
        <rFont val="Calibri"/>
        <family val="2"/>
      </rPr>
      <t xml:space="preserve">Cabo telefônico secundário de distribuição CTP‐APL, com 50 pares de 0,50
</t>
    </r>
    <r>
      <rPr>
        <sz val="8.5"/>
        <rFont val="Calibri"/>
        <family val="2"/>
      </rPr>
      <t>mm, para rede externa</t>
    </r>
  </si>
  <si>
    <r>
      <rPr>
        <sz val="8.5"/>
        <rFont val="Calibri"/>
        <family val="2"/>
      </rPr>
      <t>39.11.240</t>
    </r>
  </si>
  <si>
    <r>
      <rPr>
        <sz val="8.5"/>
        <rFont val="Calibri"/>
        <family val="2"/>
      </rPr>
      <t xml:space="preserve">Cabo telefônico secundário de distribuição CTP‐APL, com 100 pares de 0,50
</t>
    </r>
    <r>
      <rPr>
        <sz val="8.5"/>
        <rFont val="Calibri"/>
        <family val="2"/>
      </rPr>
      <t>mm, para rede externa</t>
    </r>
  </si>
  <si>
    <r>
      <rPr>
        <sz val="8.5"/>
        <rFont val="Calibri"/>
        <family val="2"/>
      </rPr>
      <t>39.11.270</t>
    </r>
  </si>
  <si>
    <r>
      <rPr>
        <sz val="8.5"/>
        <rFont val="Calibri"/>
        <family val="2"/>
      </rPr>
      <t xml:space="preserve">Cabo telefônico secundário de distribuição CTP‐APL‐G, com 10 pares de 0,50
</t>
    </r>
    <r>
      <rPr>
        <sz val="8.5"/>
        <rFont val="Calibri"/>
        <family val="2"/>
      </rPr>
      <t>mm, para rede subterrânea</t>
    </r>
  </si>
  <si>
    <r>
      <rPr>
        <sz val="8.5"/>
        <rFont val="Calibri"/>
        <family val="2"/>
      </rPr>
      <t>39.11.280</t>
    </r>
  </si>
  <si>
    <r>
      <rPr>
        <sz val="8.5"/>
        <rFont val="Calibri"/>
        <family val="2"/>
      </rPr>
      <t xml:space="preserve">Cabo telefônico secundário de distribuição CTP‐APL‐G, com 20 pares de 0,50
</t>
    </r>
    <r>
      <rPr>
        <sz val="8.5"/>
        <rFont val="Calibri"/>
        <family val="2"/>
      </rPr>
      <t>mm, para rede subterrânea</t>
    </r>
  </si>
  <si>
    <r>
      <rPr>
        <sz val="8.5"/>
        <rFont val="Calibri"/>
        <family val="2"/>
      </rPr>
      <t>39.11.300</t>
    </r>
  </si>
  <si>
    <r>
      <rPr>
        <sz val="8.5"/>
        <rFont val="Calibri"/>
        <family val="2"/>
      </rPr>
      <t xml:space="preserve">Cabo telefônico secundário de distribuição CTP‐APL‐G, com 50 pares de 0,50
</t>
    </r>
    <r>
      <rPr>
        <sz val="8.5"/>
        <rFont val="Calibri"/>
        <family val="2"/>
      </rPr>
      <t>mm, para rede subterrânea</t>
    </r>
  </si>
  <si>
    <r>
      <rPr>
        <sz val="8.5"/>
        <rFont val="Calibri"/>
        <family val="2"/>
      </rPr>
      <t>39.11.400</t>
    </r>
  </si>
  <si>
    <r>
      <rPr>
        <sz val="8.5"/>
        <rFont val="Calibri"/>
        <family val="2"/>
      </rPr>
      <t xml:space="preserve">Cabo telefônico secundário de distribuição CTP‐APL, com 10 pares de 0,65
</t>
    </r>
    <r>
      <rPr>
        <sz val="8.5"/>
        <rFont val="Calibri"/>
        <family val="2"/>
      </rPr>
      <t>mm, para rede externa</t>
    </r>
  </si>
  <si>
    <r>
      <rPr>
        <sz val="8.5"/>
        <rFont val="Calibri"/>
        <family val="2"/>
      </rPr>
      <t>39.11.410</t>
    </r>
  </si>
  <si>
    <r>
      <rPr>
        <sz val="8.5"/>
        <rFont val="Calibri"/>
        <family val="2"/>
      </rPr>
      <t xml:space="preserve">Cabo telefônico secundário de distribuição CTP‐APL, com 20 pares de 0,65
</t>
    </r>
    <r>
      <rPr>
        <sz val="8.5"/>
        <rFont val="Calibri"/>
        <family val="2"/>
      </rPr>
      <t>mm, para rede externa</t>
    </r>
  </si>
  <si>
    <r>
      <rPr>
        <sz val="8.5"/>
        <rFont val="Calibri"/>
        <family val="2"/>
      </rPr>
      <t>39.11.430</t>
    </r>
  </si>
  <si>
    <r>
      <rPr>
        <sz val="8.5"/>
        <rFont val="Calibri"/>
        <family val="2"/>
      </rPr>
      <t xml:space="preserve">Cabo telefônico secundário de distribuição CTP‐APL, com 50 pares de 0,65
</t>
    </r>
    <r>
      <rPr>
        <sz val="8.5"/>
        <rFont val="Calibri"/>
        <family val="2"/>
      </rPr>
      <t>mm, para rede externa</t>
    </r>
  </si>
  <si>
    <r>
      <rPr>
        <sz val="8.5"/>
        <rFont val="Calibri"/>
        <family val="2"/>
      </rPr>
      <t>39.12</t>
    </r>
  </si>
  <si>
    <r>
      <rPr>
        <sz val="8.5"/>
        <rFont val="Calibri"/>
        <family val="2"/>
      </rPr>
      <t>Cabo de cobre flexivel, isolamento 600 V, isolacao em VC/E 105°C</t>
    </r>
  </si>
  <si>
    <r>
      <rPr>
        <sz val="8.5"/>
        <rFont val="Calibri"/>
        <family val="2"/>
      </rPr>
      <t>39.12.510</t>
    </r>
  </si>
  <si>
    <r>
      <rPr>
        <sz val="8.5"/>
        <rFont val="Calibri"/>
        <family val="2"/>
      </rPr>
      <t xml:space="preserve">Cabo de cobre flexível blindado de 2 x 1,5 mm², isolamento 600V, isolação em
</t>
    </r>
    <r>
      <rPr>
        <sz val="8.5"/>
        <rFont val="Calibri"/>
        <family val="2"/>
      </rPr>
      <t>VC/E 105°C ‐ para detecção de incêndio</t>
    </r>
  </si>
  <si>
    <r>
      <rPr>
        <sz val="8.5"/>
        <rFont val="Calibri"/>
        <family val="2"/>
      </rPr>
      <t>39.12.520</t>
    </r>
  </si>
  <si>
    <r>
      <rPr>
        <sz val="8.5"/>
        <rFont val="Calibri"/>
        <family val="2"/>
      </rPr>
      <t xml:space="preserve">Cabo de cobre flexível blindado de 3 x 1,5 mm², isolamento 600V, isolação em
</t>
    </r>
    <r>
      <rPr>
        <sz val="8.5"/>
        <rFont val="Calibri"/>
        <family val="2"/>
      </rPr>
      <t>VC/E 105°C ‐ para detecção de incêndio</t>
    </r>
  </si>
  <si>
    <r>
      <rPr>
        <sz val="8.5"/>
        <rFont val="Calibri"/>
        <family val="2"/>
      </rPr>
      <t>39.12.530</t>
    </r>
  </si>
  <si>
    <r>
      <rPr>
        <sz val="8.5"/>
        <rFont val="Calibri"/>
        <family val="2"/>
      </rPr>
      <t xml:space="preserve">Cabo de cobre flexível blindado de 2 x 2,5 mm², isolamento 600V, isolação em
</t>
    </r>
    <r>
      <rPr>
        <sz val="8.5"/>
        <rFont val="Calibri"/>
        <family val="2"/>
      </rPr>
      <t>VC/E 105°C ‐ para detecção de incêndio</t>
    </r>
  </si>
  <si>
    <r>
      <rPr>
        <sz val="8.5"/>
        <rFont val="Calibri"/>
        <family val="2"/>
      </rPr>
      <t>39.14</t>
    </r>
  </si>
  <si>
    <r>
      <rPr>
        <sz val="8.5"/>
        <rFont val="Calibri"/>
        <family val="2"/>
      </rPr>
      <t>Cabo de aluminio nu com alma de aco</t>
    </r>
  </si>
  <si>
    <r>
      <rPr>
        <sz val="8.5"/>
        <rFont val="Calibri"/>
        <family val="2"/>
      </rPr>
      <t>39.14.010</t>
    </r>
  </si>
  <si>
    <r>
      <rPr>
        <sz val="8.5"/>
        <rFont val="Calibri"/>
        <family val="2"/>
      </rPr>
      <t>Cabo de alumínio nu com alma de aço CAA, 1/0 AWG ‐ Raven</t>
    </r>
  </si>
  <si>
    <r>
      <rPr>
        <sz val="8.5"/>
        <rFont val="Calibri"/>
        <family val="2"/>
      </rPr>
      <t>39.14.050</t>
    </r>
  </si>
  <si>
    <r>
      <rPr>
        <sz val="8.5"/>
        <rFont val="Calibri"/>
        <family val="2"/>
      </rPr>
      <t>Cabo de alumínio nu com alma de aço CAA, 4 AWG ‐ Swan</t>
    </r>
  </si>
  <si>
    <r>
      <rPr>
        <sz val="8.5"/>
        <rFont val="Calibri"/>
        <family val="2"/>
      </rPr>
      <t>39.15</t>
    </r>
  </si>
  <si>
    <r>
      <rPr>
        <sz val="8.5"/>
        <rFont val="Calibri"/>
        <family val="2"/>
      </rPr>
      <t>Cabo de aluminio nu sem alma de aco</t>
    </r>
  </si>
  <si>
    <r>
      <rPr>
        <sz val="8.5"/>
        <rFont val="Calibri"/>
        <family val="2"/>
      </rPr>
      <t>39.15.040</t>
    </r>
  </si>
  <si>
    <r>
      <rPr>
        <sz val="8.5"/>
        <rFont val="Calibri"/>
        <family val="2"/>
      </rPr>
      <t>Cabo de alumínio nu sem alma de aço CA, 2 AWG ‐ Iris</t>
    </r>
  </si>
  <si>
    <r>
      <rPr>
        <sz val="8.5"/>
        <rFont val="Calibri"/>
        <family val="2"/>
      </rPr>
      <t>39.15.070</t>
    </r>
  </si>
  <si>
    <r>
      <rPr>
        <sz val="8.5"/>
        <rFont val="Calibri"/>
        <family val="2"/>
      </rPr>
      <t>Cabo de alumínio nu sem alma de aço CA, 2/0 AWG ‐ Aster</t>
    </r>
  </si>
  <si>
    <r>
      <rPr>
        <sz val="8.5"/>
        <rFont val="Calibri"/>
        <family val="2"/>
      </rPr>
      <t>39.18</t>
    </r>
  </si>
  <si>
    <r>
      <rPr>
        <sz val="8.5"/>
        <rFont val="Calibri"/>
        <family val="2"/>
      </rPr>
      <t>Cabo para transmissao de dados</t>
    </r>
  </si>
  <si>
    <r>
      <rPr>
        <sz val="8.5"/>
        <rFont val="Calibri"/>
        <family val="2"/>
      </rPr>
      <t>39.18.100</t>
    </r>
  </si>
  <si>
    <r>
      <rPr>
        <sz val="8.5"/>
        <rFont val="Calibri"/>
        <family val="2"/>
      </rPr>
      <t>Cabo coaxial tipo RG 6</t>
    </r>
  </si>
  <si>
    <r>
      <rPr>
        <sz val="8.5"/>
        <rFont val="Calibri"/>
        <family val="2"/>
      </rPr>
      <t>39.18.104</t>
    </r>
  </si>
  <si>
    <r>
      <rPr>
        <sz val="8.5"/>
        <rFont val="Calibri"/>
        <family val="2"/>
      </rPr>
      <t>Cabo coaxial tipo RG 11</t>
    </r>
  </si>
  <si>
    <r>
      <rPr>
        <sz val="8.5"/>
        <rFont val="Calibri"/>
        <family val="2"/>
      </rPr>
      <t>39.18.106</t>
    </r>
  </si>
  <si>
    <r>
      <rPr>
        <sz val="8.5"/>
        <rFont val="Calibri"/>
        <family val="2"/>
      </rPr>
      <t>Cabo coaxial tipo RG 59</t>
    </r>
  </si>
  <si>
    <r>
      <rPr>
        <sz val="8.5"/>
        <rFont val="Calibri"/>
        <family val="2"/>
      </rPr>
      <t>39.18.110</t>
    </r>
  </si>
  <si>
    <r>
      <rPr>
        <sz val="8.5"/>
        <rFont val="Calibri"/>
        <family val="2"/>
      </rPr>
      <t>Cabo coaxial tipo RGC 6</t>
    </r>
  </si>
  <si>
    <r>
      <rPr>
        <sz val="8.5"/>
        <rFont val="Calibri"/>
        <family val="2"/>
      </rPr>
      <t>39.18.114</t>
    </r>
  </si>
  <si>
    <r>
      <rPr>
        <sz val="8.5"/>
        <rFont val="Calibri"/>
        <family val="2"/>
      </rPr>
      <t>Cabo coaxial tipo RGC 59</t>
    </r>
  </si>
  <si>
    <r>
      <rPr>
        <sz val="8.5"/>
        <rFont val="Calibri"/>
        <family val="2"/>
      </rPr>
      <t>39.18.120</t>
    </r>
  </si>
  <si>
    <r>
      <rPr>
        <sz val="8.5"/>
        <rFont val="Calibri"/>
        <family val="2"/>
      </rPr>
      <t>Cabo para rede U/UTP 23 AWG com 4 pares ‐ categoria 6A</t>
    </r>
  </si>
  <si>
    <r>
      <rPr>
        <sz val="8.5"/>
        <rFont val="Calibri"/>
        <family val="2"/>
      </rPr>
      <t>39.18.126</t>
    </r>
  </si>
  <si>
    <r>
      <rPr>
        <sz val="8.5"/>
        <rFont val="Calibri"/>
        <family val="2"/>
      </rPr>
      <t>Cabo para rede 24 AWG com 4 pares, categoria 6</t>
    </r>
  </si>
  <si>
    <r>
      <rPr>
        <sz val="8.5"/>
        <rFont val="Calibri"/>
        <family val="2"/>
      </rPr>
      <t>39.20</t>
    </r>
  </si>
  <si>
    <r>
      <rPr>
        <sz val="8.5"/>
        <rFont val="Calibri"/>
        <family val="2"/>
      </rPr>
      <t>Reparos, conservacoes e complementos ‐ GRUPO 39</t>
    </r>
  </si>
  <si>
    <r>
      <rPr>
        <sz val="8.5"/>
        <rFont val="Calibri"/>
        <family val="2"/>
      </rPr>
      <t>39.20.005</t>
    </r>
  </si>
  <si>
    <r>
      <rPr>
        <sz val="8.5"/>
        <rFont val="Calibri"/>
        <family val="2"/>
      </rPr>
      <t>Conector prensa‐cabo de 3/4´</t>
    </r>
  </si>
  <si>
    <r>
      <rPr>
        <sz val="8.5"/>
        <rFont val="Calibri"/>
        <family val="2"/>
      </rPr>
      <t>39.20.010</t>
    </r>
  </si>
  <si>
    <r>
      <rPr>
        <sz val="8.5"/>
        <rFont val="Calibri"/>
        <family val="2"/>
      </rPr>
      <t>Recolocação de condutor aparente com diâmetro externo até 6,5 mm</t>
    </r>
  </si>
  <si>
    <r>
      <rPr>
        <sz val="8.5"/>
        <rFont val="Calibri"/>
        <family val="2"/>
      </rPr>
      <t>39.20.030</t>
    </r>
  </si>
  <si>
    <r>
      <rPr>
        <sz val="8.5"/>
        <rFont val="Calibri"/>
        <family val="2"/>
      </rPr>
      <t>Recolocação de condutor aparente com diâmetro externo acima de 6,5 mm</t>
    </r>
  </si>
  <si>
    <r>
      <rPr>
        <sz val="8.5"/>
        <rFont val="Calibri"/>
        <family val="2"/>
      </rPr>
      <t>39.21</t>
    </r>
  </si>
  <si>
    <r>
      <rPr>
        <sz val="8.5"/>
        <rFont val="Calibri"/>
        <family val="2"/>
      </rPr>
      <t>Cabo de cobre flexivel, isolamento 0,6/1 kV, isolacao em HEPR 90°C</t>
    </r>
  </si>
  <si>
    <r>
      <rPr>
        <sz val="8.5"/>
        <rFont val="Calibri"/>
        <family val="2"/>
      </rPr>
      <t>39.21.010</t>
    </r>
  </si>
  <si>
    <r>
      <rPr>
        <sz val="8.5"/>
        <rFont val="Calibri"/>
        <family val="2"/>
      </rPr>
      <t>Cabo de cobre flexível de 1,5 mm², isolamento 0,6/1kV ‐ isolação HEPR 90°C</t>
    </r>
  </si>
  <si>
    <r>
      <rPr>
        <sz val="8.5"/>
        <rFont val="Calibri"/>
        <family val="2"/>
      </rPr>
      <t>39.21.020</t>
    </r>
  </si>
  <si>
    <r>
      <rPr>
        <sz val="8.5"/>
        <rFont val="Calibri"/>
        <family val="2"/>
      </rPr>
      <t>Cabo de cobre flexível de 2,5 mm², isolamento 0,6/1kV ‐ isolação HEPR 90°C</t>
    </r>
  </si>
  <si>
    <r>
      <rPr>
        <sz val="8.5"/>
        <rFont val="Calibri"/>
        <family val="2"/>
      </rPr>
      <t>39.21.030</t>
    </r>
  </si>
  <si>
    <r>
      <rPr>
        <sz val="8.5"/>
        <rFont val="Calibri"/>
        <family val="2"/>
      </rPr>
      <t>Cabo de cobre flexível de 4 mm², isolamento 0,6/1kV ‐ isolação HEPR 90°C</t>
    </r>
  </si>
  <si>
    <r>
      <rPr>
        <sz val="8.5"/>
        <rFont val="Calibri"/>
        <family val="2"/>
      </rPr>
      <t>39.21.040</t>
    </r>
  </si>
  <si>
    <r>
      <rPr>
        <sz val="8.5"/>
        <rFont val="Calibri"/>
        <family val="2"/>
      </rPr>
      <t>Cabo de cobre flexível de 6 mm², isolamento 0,6/1kV ‐ isolação HEPR 90°C</t>
    </r>
  </si>
  <si>
    <r>
      <rPr>
        <sz val="8.5"/>
        <rFont val="Calibri"/>
        <family val="2"/>
      </rPr>
      <t>39.21.050</t>
    </r>
  </si>
  <si>
    <r>
      <rPr>
        <sz val="8.5"/>
        <rFont val="Calibri"/>
        <family val="2"/>
      </rPr>
      <t>Cabo de cobre flexível de 10 mm², isolamento 0,6/1kV ‐ isolação HEPR 90°C</t>
    </r>
  </si>
  <si>
    <r>
      <rPr>
        <sz val="8.5"/>
        <rFont val="Calibri"/>
        <family val="2"/>
      </rPr>
      <t>39.21.060</t>
    </r>
  </si>
  <si>
    <r>
      <rPr>
        <sz val="8.5"/>
        <rFont val="Calibri"/>
        <family val="2"/>
      </rPr>
      <t>Cabo de cobre flexível de 16 mm², isolamento 0,6/1kV ‐ isolação HEPR 90°C</t>
    </r>
  </si>
  <si>
    <r>
      <rPr>
        <sz val="8.5"/>
        <rFont val="Calibri"/>
        <family val="2"/>
      </rPr>
      <t>39.21.070</t>
    </r>
  </si>
  <si>
    <r>
      <rPr>
        <sz val="8.5"/>
        <rFont val="Calibri"/>
        <family val="2"/>
      </rPr>
      <t>Cabo de cobre flexível de 25 mm², isolamento 0,6/1kV ‐ isolação HEPR 90°C</t>
    </r>
  </si>
  <si>
    <r>
      <rPr>
        <sz val="8.5"/>
        <rFont val="Calibri"/>
        <family val="2"/>
      </rPr>
      <t>39.21.080</t>
    </r>
  </si>
  <si>
    <r>
      <rPr>
        <sz val="8.5"/>
        <rFont val="Calibri"/>
        <family val="2"/>
      </rPr>
      <t>Cabo de cobre flexível de 35 mm², isolamento 0,6/1kV ‐ isolação HEPR 90°C</t>
    </r>
  </si>
  <si>
    <r>
      <rPr>
        <sz val="8.5"/>
        <rFont val="Calibri"/>
        <family val="2"/>
      </rPr>
      <t>39.21.090</t>
    </r>
  </si>
  <si>
    <r>
      <rPr>
        <sz val="8.5"/>
        <rFont val="Calibri"/>
        <family val="2"/>
      </rPr>
      <t>Cabo de cobre flexível de 50 mm², isolamento 0,6/1kV ‐ isolação HEPR 90°C</t>
    </r>
  </si>
  <si>
    <r>
      <rPr>
        <sz val="8.5"/>
        <rFont val="Calibri"/>
        <family val="2"/>
      </rPr>
      <t>39.21.100</t>
    </r>
  </si>
  <si>
    <r>
      <rPr>
        <sz val="8.5"/>
        <rFont val="Calibri"/>
        <family val="2"/>
      </rPr>
      <t>Cabo de cobre flexível de 70 mm², isolamento 0,6/1kV ‐ isolação HEPR 90°C</t>
    </r>
  </si>
  <si>
    <r>
      <rPr>
        <sz val="8.5"/>
        <rFont val="Calibri"/>
        <family val="2"/>
      </rPr>
      <t>39.21.110</t>
    </r>
  </si>
  <si>
    <r>
      <rPr>
        <sz val="8.5"/>
        <rFont val="Calibri"/>
        <family val="2"/>
      </rPr>
      <t>Cabo de cobre flexível de 95 mm², isolamento 0,6/1kV ‐ isolação HEPR 90°C</t>
    </r>
  </si>
  <si>
    <r>
      <rPr>
        <sz val="8.5"/>
        <rFont val="Calibri"/>
        <family val="2"/>
      </rPr>
      <t>39.21.120</t>
    </r>
  </si>
  <si>
    <r>
      <rPr>
        <sz val="8.5"/>
        <rFont val="Calibri"/>
        <family val="2"/>
      </rPr>
      <t>Cabo de cobre flexível de 120 mm², isolamento 0,6/1kV ‐ isolação HEPR 90°C</t>
    </r>
  </si>
  <si>
    <r>
      <rPr>
        <sz val="8.5"/>
        <rFont val="Calibri"/>
        <family val="2"/>
      </rPr>
      <t>39.21.125</t>
    </r>
  </si>
  <si>
    <r>
      <rPr>
        <sz val="8.5"/>
        <rFont val="Calibri"/>
        <family val="2"/>
      </rPr>
      <t>Cabo de cobre flexível de 150 mm², isolamento 0,6/1 kV ‐ isolação HEPR 90°C</t>
    </r>
  </si>
  <si>
    <r>
      <rPr>
        <sz val="8.5"/>
        <rFont val="Calibri"/>
        <family val="2"/>
      </rPr>
      <t>39.21.130</t>
    </r>
  </si>
  <si>
    <r>
      <rPr>
        <sz val="8.5"/>
        <rFont val="Calibri"/>
        <family val="2"/>
      </rPr>
      <t>Cabo de cobre flexível de 185 mm², isolamento 0,6/1kV ‐ isolação HEPR 90°C</t>
    </r>
  </si>
  <si>
    <r>
      <rPr>
        <sz val="8.5"/>
        <rFont val="Calibri"/>
        <family val="2"/>
      </rPr>
      <t>39.21.140</t>
    </r>
  </si>
  <si>
    <r>
      <rPr>
        <sz val="8.5"/>
        <rFont val="Calibri"/>
        <family val="2"/>
      </rPr>
      <t>Cabo de cobre flexível de 240 mm², isolamento 0,6/1kV ‐ isolação HEPR 90°C</t>
    </r>
  </si>
  <si>
    <r>
      <rPr>
        <sz val="8.5"/>
        <rFont val="Calibri"/>
        <family val="2"/>
      </rPr>
      <t>39.21.201</t>
    </r>
  </si>
  <si>
    <r>
      <rPr>
        <sz val="8.5"/>
        <rFont val="Calibri"/>
        <family val="2"/>
      </rPr>
      <t xml:space="preserve">Cabo de cobre flexível de 2 x 2,5 mm², isolamento 0,6/1 kV ‐ isolação HEPR
</t>
    </r>
    <r>
      <rPr>
        <sz val="8.5"/>
        <rFont val="Calibri"/>
        <family val="2"/>
      </rPr>
      <t>90°C</t>
    </r>
  </si>
  <si>
    <r>
      <rPr>
        <sz val="8.5"/>
        <rFont val="Calibri"/>
        <family val="2"/>
      </rPr>
      <t>39.21.230</t>
    </r>
  </si>
  <si>
    <r>
      <rPr>
        <sz val="8.5"/>
        <rFont val="Calibri"/>
        <family val="2"/>
      </rPr>
      <t xml:space="preserve">Cabo de cobre flexível de 3 x 1,5 mm², isolamento 0,6/1 kV ‐ isolação HEPR
</t>
    </r>
    <r>
      <rPr>
        <sz val="8.5"/>
        <rFont val="Calibri"/>
        <family val="2"/>
      </rPr>
      <t>90°C</t>
    </r>
  </si>
  <si>
    <r>
      <rPr>
        <sz val="8.5"/>
        <rFont val="Calibri"/>
        <family val="2"/>
      </rPr>
      <t>39.21.231</t>
    </r>
  </si>
  <si>
    <r>
      <rPr>
        <sz val="8.5"/>
        <rFont val="Calibri"/>
        <family val="2"/>
      </rPr>
      <t xml:space="preserve">Cabo de cobre flexível de 3 x 2,5 mm², isolamento 0,6/1 kV ‐ isolação HEPR
</t>
    </r>
    <r>
      <rPr>
        <sz val="8.5"/>
        <rFont val="Calibri"/>
        <family val="2"/>
      </rPr>
      <t>90°C</t>
    </r>
  </si>
  <si>
    <r>
      <rPr>
        <sz val="8.5"/>
        <rFont val="Calibri"/>
        <family val="2"/>
      </rPr>
      <t>39.21.234</t>
    </r>
  </si>
  <si>
    <r>
      <rPr>
        <sz val="8.5"/>
        <rFont val="Calibri"/>
        <family val="2"/>
      </rPr>
      <t xml:space="preserve">Cabo de cobre flexível de 3 x 10 mm², isolamento 0,6/1 kV ‐ isolação HEPR
</t>
    </r>
    <r>
      <rPr>
        <sz val="8.5"/>
        <rFont val="Calibri"/>
        <family val="2"/>
      </rPr>
      <t>90°C</t>
    </r>
  </si>
  <si>
    <r>
      <rPr>
        <sz val="8.5"/>
        <rFont val="Calibri"/>
        <family val="2"/>
      </rPr>
      <t>39.21.236</t>
    </r>
  </si>
  <si>
    <r>
      <rPr>
        <sz val="8.5"/>
        <rFont val="Calibri"/>
        <family val="2"/>
      </rPr>
      <t xml:space="preserve">Cabo de cobre flexível de 3 x 25 mm², isolamento 0,6/1 kV ‐ isolação HEPR
</t>
    </r>
    <r>
      <rPr>
        <sz val="8.5"/>
        <rFont val="Calibri"/>
        <family val="2"/>
      </rPr>
      <t>90°C</t>
    </r>
  </si>
  <si>
    <r>
      <rPr>
        <sz val="8.5"/>
        <rFont val="Calibri"/>
        <family val="2"/>
      </rPr>
      <t>39.21.237</t>
    </r>
  </si>
  <si>
    <r>
      <rPr>
        <sz val="8.5"/>
        <rFont val="Calibri"/>
        <family val="2"/>
      </rPr>
      <t xml:space="preserve">Cabo de cobre flexível de 3 x 35 mm², isolamento 0,6/1 kV ‐ isolação HEPR
</t>
    </r>
    <r>
      <rPr>
        <sz val="8.5"/>
        <rFont val="Calibri"/>
        <family val="2"/>
      </rPr>
      <t>90°C</t>
    </r>
  </si>
  <si>
    <r>
      <rPr>
        <sz val="8.5"/>
        <rFont val="Calibri"/>
        <family val="2"/>
      </rPr>
      <t>39.21.254</t>
    </r>
  </si>
  <si>
    <r>
      <rPr>
        <sz val="8.5"/>
        <rFont val="Calibri"/>
        <family val="2"/>
      </rPr>
      <t xml:space="preserve">Cabo de cobre flexível de 4 x 10 mm², isolamento 0,6/1 kV ‐ isolação HEPR
</t>
    </r>
    <r>
      <rPr>
        <sz val="8.5"/>
        <rFont val="Calibri"/>
        <family val="2"/>
      </rPr>
      <t>90°C</t>
    </r>
  </si>
  <si>
    <r>
      <rPr>
        <sz val="8.5"/>
        <rFont val="Calibri"/>
        <family val="2"/>
      </rPr>
      <t>39.24</t>
    </r>
  </si>
  <si>
    <r>
      <rPr>
        <sz val="8.5"/>
        <rFont val="Calibri"/>
        <family val="2"/>
      </rPr>
      <t>Cabo de cobre flexivel, isolamento 500 V, isolacao PP 70°C</t>
    </r>
  </si>
  <si>
    <r>
      <rPr>
        <sz val="8.5"/>
        <rFont val="Calibri"/>
        <family val="2"/>
      </rPr>
      <t>39.24.151</t>
    </r>
  </si>
  <si>
    <r>
      <rPr>
        <sz val="8.5"/>
        <rFont val="Calibri"/>
        <family val="2"/>
      </rPr>
      <t>Cabo de cobre flexível de 3 x 1,5 mm², isolamento 500 V ‐ isolação PP 70°C</t>
    </r>
  </si>
  <si>
    <r>
      <rPr>
        <sz val="8.5"/>
        <rFont val="Calibri"/>
        <family val="2"/>
      </rPr>
      <t>39.24.152</t>
    </r>
  </si>
  <si>
    <r>
      <rPr>
        <sz val="8.5"/>
        <rFont val="Calibri"/>
        <family val="2"/>
      </rPr>
      <t>Cabo de cobre flexível de 3 x 2,5 mm², isolamento 500 V ‐ isolação PP 70°C</t>
    </r>
  </si>
  <si>
    <r>
      <rPr>
        <sz val="8.5"/>
        <rFont val="Calibri"/>
        <family val="2"/>
      </rPr>
      <t>39.24.153</t>
    </r>
  </si>
  <si>
    <r>
      <rPr>
        <sz val="8.5"/>
        <rFont val="Calibri"/>
        <family val="2"/>
      </rPr>
      <t>Cabo de cobre flexível de 3 x 4 mm², isolamento 500 V ‐ isolação PP 70°C</t>
    </r>
  </si>
  <si>
    <r>
      <rPr>
        <sz val="8.5"/>
        <rFont val="Calibri"/>
        <family val="2"/>
      </rPr>
      <t>39.24.154</t>
    </r>
  </si>
  <si>
    <r>
      <rPr>
        <sz val="8.5"/>
        <rFont val="Calibri"/>
        <family val="2"/>
      </rPr>
      <t>Cabo de cobre flexível de 3 x 6 mm², isolamento 500 V ‐ isolação PP 70°C</t>
    </r>
  </si>
  <si>
    <r>
      <rPr>
        <sz val="8.5"/>
        <rFont val="Calibri"/>
        <family val="2"/>
      </rPr>
      <t>39.24.173</t>
    </r>
  </si>
  <si>
    <r>
      <rPr>
        <sz val="8.5"/>
        <rFont val="Calibri"/>
        <family val="2"/>
      </rPr>
      <t>Cabo de cobre flexível de 4 x 4 mm², isolamento 500 V ‐ isolação PP 70°C</t>
    </r>
  </si>
  <si>
    <r>
      <rPr>
        <sz val="8.5"/>
        <rFont val="Calibri"/>
        <family val="2"/>
      </rPr>
      <t>39.24.174</t>
    </r>
  </si>
  <si>
    <r>
      <rPr>
        <sz val="8.5"/>
        <rFont val="Calibri"/>
        <family val="2"/>
      </rPr>
      <t>Cabo de cobre flexível de 4 x 6 mm², isolamento 500 V ‐ isolação PP 70°C</t>
    </r>
  </si>
  <si>
    <r>
      <rPr>
        <sz val="8.5"/>
        <rFont val="Calibri"/>
        <family val="2"/>
      </rPr>
      <t>39.25</t>
    </r>
  </si>
  <si>
    <r>
      <rPr>
        <sz val="8.5"/>
        <rFont val="Calibri"/>
        <family val="2"/>
      </rPr>
      <t>Cabo de cobre unipolar, isolamento 15/25 kV, isolacao EPR 90 °C / 105 °C</t>
    </r>
  </si>
  <si>
    <r>
      <rPr>
        <sz val="8.5"/>
        <rFont val="Calibri"/>
        <family val="2"/>
      </rPr>
      <t>39.25.020</t>
    </r>
  </si>
  <si>
    <r>
      <rPr>
        <sz val="8.5"/>
        <rFont val="Calibri"/>
        <family val="2"/>
      </rPr>
      <t>Cabo de cobre de 35 mm², isolamento 15/25 kV ‐ isolação EPR 105°C</t>
    </r>
  </si>
  <si>
    <r>
      <rPr>
        <sz val="8.5"/>
        <rFont val="Calibri"/>
        <family val="2"/>
      </rPr>
      <t>39.25.030</t>
    </r>
  </si>
  <si>
    <r>
      <rPr>
        <sz val="8.5"/>
        <rFont val="Calibri"/>
        <family val="2"/>
      </rPr>
      <t>Cabo de cobre de 50 mm², isolamento 15/25 kV ‐ isolação EPR 105°C</t>
    </r>
  </si>
  <si>
    <r>
      <rPr>
        <sz val="8.5"/>
        <rFont val="Calibri"/>
        <family val="2"/>
      </rPr>
      <t>39.26</t>
    </r>
  </si>
  <si>
    <r>
      <rPr>
        <sz val="8.5"/>
        <rFont val="Calibri"/>
        <family val="2"/>
      </rPr>
      <t xml:space="preserve">Cabo de cobre flexivel, isolamento 0,6/1kV ‐ isolacao HEPR 90° C ‐ baixa
</t>
    </r>
    <r>
      <rPr>
        <sz val="8.5"/>
        <rFont val="Calibri"/>
        <family val="2"/>
      </rPr>
      <t>emissao fumaca e gases</t>
    </r>
  </si>
  <si>
    <r>
      <rPr>
        <sz val="8.5"/>
        <rFont val="Calibri"/>
        <family val="2"/>
      </rPr>
      <t>39.26.010</t>
    </r>
  </si>
  <si>
    <r>
      <rPr>
        <sz val="8.5"/>
        <rFont val="Calibri"/>
        <family val="2"/>
      </rPr>
      <t xml:space="preserve">Cabo de cobre flexível de 1,5 mm², isolamento 0,6/1 kV ‐ isolação HEPR 90°C ‐
</t>
    </r>
    <r>
      <rPr>
        <sz val="8.5"/>
        <rFont val="Calibri"/>
        <family val="2"/>
      </rPr>
      <t>baixa emissão de fumaça e gases</t>
    </r>
  </si>
  <si>
    <r>
      <rPr>
        <sz val="8.5"/>
        <rFont val="Calibri"/>
        <family val="2"/>
      </rPr>
      <t>39.26.020</t>
    </r>
  </si>
  <si>
    <r>
      <rPr>
        <sz val="8.5"/>
        <rFont val="Calibri"/>
        <family val="2"/>
      </rPr>
      <t xml:space="preserve">Cabo de cobre flexível de 2,5 mm², isolamento 0,6/1 kV ‐ isolação HEPR 90°C ‐
</t>
    </r>
    <r>
      <rPr>
        <sz val="8.5"/>
        <rFont val="Calibri"/>
        <family val="2"/>
      </rPr>
      <t>baixa emissão de fumaça e gases</t>
    </r>
  </si>
  <si>
    <r>
      <rPr>
        <sz val="8.5"/>
        <rFont val="Calibri"/>
        <family val="2"/>
      </rPr>
      <t>39.26.030</t>
    </r>
  </si>
  <si>
    <r>
      <rPr>
        <sz val="8.5"/>
        <rFont val="Calibri"/>
        <family val="2"/>
      </rPr>
      <t xml:space="preserve">Cabo de cobre flexível de 4 mm², isolamento 0,6/1 kV ‐  isolação HEPR 90°C ‐
</t>
    </r>
    <r>
      <rPr>
        <sz val="8.5"/>
        <rFont val="Calibri"/>
        <family val="2"/>
      </rPr>
      <t>baixa emissão de fumaça e gases</t>
    </r>
  </si>
  <si>
    <r>
      <rPr>
        <sz val="8.5"/>
        <rFont val="Calibri"/>
        <family val="2"/>
      </rPr>
      <t>39.26.040</t>
    </r>
  </si>
  <si>
    <r>
      <rPr>
        <sz val="8.5"/>
        <rFont val="Calibri"/>
        <family val="2"/>
      </rPr>
      <t xml:space="preserve">Cabo de cobre flexível de 6 mm², isolamento 0,6/1 kV ‐ isolação HEPR 90°C ‐
</t>
    </r>
    <r>
      <rPr>
        <sz val="8.5"/>
        <rFont val="Calibri"/>
        <family val="2"/>
      </rPr>
      <t>baixa emissão de fumaça e gases</t>
    </r>
  </si>
  <si>
    <r>
      <rPr>
        <sz val="8.5"/>
        <rFont val="Calibri"/>
        <family val="2"/>
      </rPr>
      <t>39.26.050</t>
    </r>
  </si>
  <si>
    <r>
      <rPr>
        <sz val="8.5"/>
        <rFont val="Calibri"/>
        <family val="2"/>
      </rPr>
      <t xml:space="preserve">Cabo de cobre flexível de 10 mm², isolamento 0,6/1 kV ‐ isolação HEPR 90°C ‐
</t>
    </r>
    <r>
      <rPr>
        <sz val="8.5"/>
        <rFont val="Calibri"/>
        <family val="2"/>
      </rPr>
      <t>baixa emissão de fumaça e gases</t>
    </r>
  </si>
  <si>
    <r>
      <rPr>
        <sz val="8.5"/>
        <rFont val="Calibri"/>
        <family val="2"/>
      </rPr>
      <t>39.26.060</t>
    </r>
  </si>
  <si>
    <r>
      <rPr>
        <sz val="8.5"/>
        <rFont val="Calibri"/>
        <family val="2"/>
      </rPr>
      <t xml:space="preserve">Cabo de cobre flexível de 16 mm², isolamento 0,6/1 kV ‐ isolação HEPR 90°C ‐
</t>
    </r>
    <r>
      <rPr>
        <sz val="8.5"/>
        <rFont val="Calibri"/>
        <family val="2"/>
      </rPr>
      <t>baixa emissão de fumaça e gases</t>
    </r>
  </si>
  <si>
    <r>
      <rPr>
        <sz val="8.5"/>
        <rFont val="Calibri"/>
        <family val="2"/>
      </rPr>
      <t>39.26.070</t>
    </r>
  </si>
  <si>
    <r>
      <rPr>
        <sz val="8.5"/>
        <rFont val="Calibri"/>
        <family val="2"/>
      </rPr>
      <t xml:space="preserve">Cabo de cobre flexível de 25 mm², isolamento 0,6/1 kV ‐ isolação HEPR 90°C ‐
</t>
    </r>
    <r>
      <rPr>
        <sz val="8.5"/>
        <rFont val="Calibri"/>
        <family val="2"/>
      </rPr>
      <t>baixa emissão de fumaça e gases</t>
    </r>
  </si>
  <si>
    <r>
      <rPr>
        <sz val="8.5"/>
        <rFont val="Calibri"/>
        <family val="2"/>
      </rPr>
      <t>39.26.080</t>
    </r>
  </si>
  <si>
    <r>
      <rPr>
        <sz val="8.5"/>
        <rFont val="Calibri"/>
        <family val="2"/>
      </rPr>
      <t xml:space="preserve">Cabo de cobre flexível de 35 mm², isolamento 0,6/1 kV ‐ isolação HEPR 90°C ‐
</t>
    </r>
    <r>
      <rPr>
        <sz val="8.5"/>
        <rFont val="Calibri"/>
        <family val="2"/>
      </rPr>
      <t>baixa emissão de fumaça e gases</t>
    </r>
  </si>
  <si>
    <r>
      <rPr>
        <sz val="8.5"/>
        <rFont val="Calibri"/>
        <family val="2"/>
      </rPr>
      <t>39.26.090</t>
    </r>
  </si>
  <si>
    <r>
      <rPr>
        <sz val="8.5"/>
        <rFont val="Calibri"/>
        <family val="2"/>
      </rPr>
      <t xml:space="preserve">Cabo de cobre flexível de 50 mm², isolamento 0,6/1 kV ‐ isolação HEPR 90°C ‐
</t>
    </r>
    <r>
      <rPr>
        <sz val="8.5"/>
        <rFont val="Calibri"/>
        <family val="2"/>
      </rPr>
      <t>baixa emissão de fumaça e gases</t>
    </r>
  </si>
  <si>
    <r>
      <rPr>
        <sz val="8.5"/>
        <rFont val="Calibri"/>
        <family val="2"/>
      </rPr>
      <t>39.26.100</t>
    </r>
  </si>
  <si>
    <r>
      <rPr>
        <sz val="8.5"/>
        <rFont val="Calibri"/>
        <family val="2"/>
      </rPr>
      <t xml:space="preserve">Cabo de cobre flexível de 70 mm², isolamento 0,6/1 kV ‐ isolação HEPR 90°C ‐
</t>
    </r>
    <r>
      <rPr>
        <sz val="8.5"/>
        <rFont val="Calibri"/>
        <family val="2"/>
      </rPr>
      <t>baixa emissão de fumaça e gases</t>
    </r>
  </si>
  <si>
    <r>
      <rPr>
        <sz val="8.5"/>
        <rFont val="Calibri"/>
        <family val="2"/>
      </rPr>
      <t>39.26.110</t>
    </r>
  </si>
  <si>
    <r>
      <rPr>
        <sz val="8.5"/>
        <rFont val="Calibri"/>
        <family val="2"/>
      </rPr>
      <t xml:space="preserve">Cabo de cobre flexível de 95 mm², isolamento 0,6/1 kV ‐ isolação HEPR 90°C ‐
</t>
    </r>
    <r>
      <rPr>
        <sz val="8.5"/>
        <rFont val="Calibri"/>
        <family val="2"/>
      </rPr>
      <t>baixa emissão de fumaça e gases</t>
    </r>
  </si>
  <si>
    <r>
      <rPr>
        <sz val="8.5"/>
        <rFont val="Calibri"/>
        <family val="2"/>
      </rPr>
      <t>39.26.120</t>
    </r>
  </si>
  <si>
    <r>
      <rPr>
        <sz val="8.5"/>
        <rFont val="Calibri"/>
        <family val="2"/>
      </rPr>
      <t xml:space="preserve">Cabo de cobre flexível de 120 mm², isolamento 0,6/1 kV ‐ isolação HEPR 90°C ‐
</t>
    </r>
    <r>
      <rPr>
        <sz val="8.5"/>
        <rFont val="Calibri"/>
        <family val="2"/>
      </rPr>
      <t>baixa emissão de fumaça e gases</t>
    </r>
  </si>
  <si>
    <r>
      <rPr>
        <sz val="8.5"/>
        <rFont val="Calibri"/>
        <family val="2"/>
      </rPr>
      <t>39.26.130</t>
    </r>
  </si>
  <si>
    <r>
      <rPr>
        <sz val="8.5"/>
        <rFont val="Calibri"/>
        <family val="2"/>
      </rPr>
      <t xml:space="preserve">Cabo de cobre flexível de 150 mm², isolamento 0,6/1 kV ‐ isolação HEPR 90°C ‐
</t>
    </r>
    <r>
      <rPr>
        <sz val="8.5"/>
        <rFont val="Calibri"/>
        <family val="2"/>
      </rPr>
      <t>baixa emissão de fumaça e gases</t>
    </r>
  </si>
  <si>
    <r>
      <rPr>
        <sz val="8.5"/>
        <rFont val="Calibri"/>
        <family val="2"/>
      </rPr>
      <t>39.26.140</t>
    </r>
  </si>
  <si>
    <r>
      <rPr>
        <sz val="8.5"/>
        <rFont val="Calibri"/>
        <family val="2"/>
      </rPr>
      <t xml:space="preserve">Cabo de cobre flexível de 185 mm², isolamento 0,6/1 kV ‐ isolação HEPR 90°C ‐
</t>
    </r>
    <r>
      <rPr>
        <sz val="8.5"/>
        <rFont val="Calibri"/>
        <family val="2"/>
      </rPr>
      <t>baixa emissão de fumaça e gases</t>
    </r>
  </si>
  <si>
    <r>
      <rPr>
        <sz val="8.5"/>
        <rFont val="Calibri"/>
        <family val="2"/>
      </rPr>
      <t>39.26.150</t>
    </r>
  </si>
  <si>
    <r>
      <rPr>
        <sz val="8.5"/>
        <rFont val="Calibri"/>
        <family val="2"/>
      </rPr>
      <t xml:space="preserve">Cabo de cobre flexível de 240 mm², isolamento 0,6/1 kV ‐ isolação HEPR 90°C ‐
</t>
    </r>
    <r>
      <rPr>
        <sz val="8.5"/>
        <rFont val="Calibri"/>
        <family val="2"/>
      </rPr>
      <t>baixa emissão de fumaça e gases</t>
    </r>
  </si>
  <si>
    <r>
      <rPr>
        <sz val="8.5"/>
        <rFont val="Calibri"/>
        <family val="2"/>
      </rPr>
      <t>39.27</t>
    </r>
  </si>
  <si>
    <r>
      <rPr>
        <sz val="8.5"/>
        <rFont val="Calibri"/>
        <family val="2"/>
      </rPr>
      <t>Cabo optico</t>
    </r>
  </si>
  <si>
    <r>
      <rPr>
        <sz val="8.5"/>
        <rFont val="Calibri"/>
        <family val="2"/>
      </rPr>
      <t>39.27.010</t>
    </r>
  </si>
  <si>
    <r>
      <rPr>
        <sz val="8.5"/>
        <rFont val="Calibri"/>
        <family val="2"/>
      </rPr>
      <t>Cabo óptico de terminação, 2 fibras, 50/125 µm ‐ uso interno/externo</t>
    </r>
  </si>
  <si>
    <r>
      <rPr>
        <sz val="8.5"/>
        <rFont val="Calibri"/>
        <family val="2"/>
      </rPr>
      <t>39.27.020</t>
    </r>
  </si>
  <si>
    <r>
      <rPr>
        <sz val="8.5"/>
        <rFont val="Calibri"/>
        <family val="2"/>
      </rPr>
      <t>Cabo óptico multimodo, 4 fibras, 50/125 µm ‐ uso interno/externo</t>
    </r>
  </si>
  <si>
    <r>
      <rPr>
        <sz val="8.5"/>
        <rFont val="Calibri"/>
        <family val="2"/>
      </rPr>
      <t>39.27.030</t>
    </r>
  </si>
  <si>
    <r>
      <rPr>
        <sz val="8.5"/>
        <rFont val="Calibri"/>
        <family val="2"/>
      </rPr>
      <t>Cabo óptico multimodo, 6 fibras, 50/125 µm ‐ uso interno/externo</t>
    </r>
  </si>
  <si>
    <r>
      <rPr>
        <sz val="8.5"/>
        <rFont val="Calibri"/>
        <family val="2"/>
      </rPr>
      <t>39.27.110</t>
    </r>
  </si>
  <si>
    <r>
      <rPr>
        <sz val="8.5"/>
        <rFont val="Calibri"/>
        <family val="2"/>
      </rPr>
      <t>Cabo óptico multimodo, núcleo geleado, 4 fibras, 50/125 µm ‐ uso externo</t>
    </r>
  </si>
  <si>
    <r>
      <rPr>
        <sz val="8.5"/>
        <rFont val="Calibri"/>
        <family val="2"/>
      </rPr>
      <t>39.27.120</t>
    </r>
  </si>
  <si>
    <r>
      <rPr>
        <sz val="8.5"/>
        <rFont val="Calibri"/>
        <family val="2"/>
      </rPr>
      <t>Cabo óptico multimodo, núcleo geleado, 6 fibras, 50/125 µm ‐ uso externo</t>
    </r>
  </si>
  <si>
    <r>
      <rPr>
        <sz val="8.5"/>
        <rFont val="Calibri"/>
        <family val="2"/>
      </rPr>
      <t>39.29</t>
    </r>
  </si>
  <si>
    <r>
      <rPr>
        <sz val="8.5"/>
        <rFont val="Calibri"/>
        <family val="2"/>
      </rPr>
      <t xml:space="preserve">Cabo de cobre flexivel, isolamento 750 V ‐ isolacao 70°C, baixa emissao de
</t>
    </r>
    <r>
      <rPr>
        <sz val="8.5"/>
        <rFont val="Calibri"/>
        <family val="2"/>
      </rPr>
      <t>fumaca e gases</t>
    </r>
  </si>
  <si>
    <r>
      <rPr>
        <sz val="8.5"/>
        <rFont val="Calibri"/>
        <family val="2"/>
      </rPr>
      <t>39.29.110</t>
    </r>
  </si>
  <si>
    <r>
      <rPr>
        <sz val="8.5"/>
        <rFont val="Calibri"/>
        <family val="2"/>
      </rPr>
      <t xml:space="preserve">Cabo de cobre flexível de 1,5 mm², isolamento 750 V ‐ isolação LSHF/A 70°C ‐
</t>
    </r>
    <r>
      <rPr>
        <sz val="8.5"/>
        <rFont val="Calibri"/>
        <family val="2"/>
      </rPr>
      <t>baixa emissão de fumaça e gases</t>
    </r>
  </si>
  <si>
    <r>
      <rPr>
        <sz val="8.5"/>
        <rFont val="Calibri"/>
        <family val="2"/>
      </rPr>
      <t>39.29.111</t>
    </r>
  </si>
  <si>
    <r>
      <rPr>
        <sz val="8.5"/>
        <rFont val="Calibri"/>
        <family val="2"/>
      </rPr>
      <t xml:space="preserve">Cabo de cobre flexível de 2,5 mm², isolamento 750 V ‐ isolação LSHF/A 70°C ‐
</t>
    </r>
    <r>
      <rPr>
        <sz val="8.5"/>
        <rFont val="Calibri"/>
        <family val="2"/>
      </rPr>
      <t>baixa emissão de fumaça e gases</t>
    </r>
  </si>
  <si>
    <r>
      <rPr>
        <sz val="8.5"/>
        <rFont val="Calibri"/>
        <family val="2"/>
      </rPr>
      <t>39.29.112</t>
    </r>
  </si>
  <si>
    <r>
      <rPr>
        <sz val="8.5"/>
        <rFont val="Calibri"/>
        <family val="2"/>
      </rPr>
      <t xml:space="preserve">Cabo de cobre flexível de 4 mm², isolamento 750 V ‐ isolação LSHF/A 70°C ‐
</t>
    </r>
    <r>
      <rPr>
        <sz val="8.5"/>
        <rFont val="Calibri"/>
        <family val="2"/>
      </rPr>
      <t>baixa emissão de fumaça e gases</t>
    </r>
  </si>
  <si>
    <r>
      <rPr>
        <sz val="8.5"/>
        <rFont val="Calibri"/>
        <family val="2"/>
      </rPr>
      <t>39.29.113</t>
    </r>
  </si>
  <si>
    <r>
      <rPr>
        <sz val="8.5"/>
        <rFont val="Calibri"/>
        <family val="2"/>
      </rPr>
      <t xml:space="preserve">Cabo de cobre flexível de 6 mm², isolamento 750 V ‐ isolação LSHF/A 70°C ‐
</t>
    </r>
    <r>
      <rPr>
        <sz val="8.5"/>
        <rFont val="Calibri"/>
        <family val="2"/>
      </rPr>
      <t>baixa emissão de fumaça e gases</t>
    </r>
  </si>
  <si>
    <r>
      <rPr>
        <sz val="8.5"/>
        <rFont val="Calibri"/>
        <family val="2"/>
      </rPr>
      <t>39.29.114</t>
    </r>
  </si>
  <si>
    <r>
      <rPr>
        <sz val="8.5"/>
        <rFont val="Calibri"/>
        <family val="2"/>
      </rPr>
      <t xml:space="preserve">Cabo de cobre flexível de 10 mm², isolamento 750 V ‐ isolação LSHF/A 70°C ‐
</t>
    </r>
    <r>
      <rPr>
        <sz val="8.5"/>
        <rFont val="Calibri"/>
        <family val="2"/>
      </rPr>
      <t>baixa emissão de fumaça e gases</t>
    </r>
  </si>
  <si>
    <r>
      <rPr>
        <sz val="8.5"/>
        <rFont val="Calibri"/>
        <family val="2"/>
      </rPr>
      <t>39.30</t>
    </r>
  </si>
  <si>
    <r>
      <rPr>
        <sz val="8.5"/>
        <rFont val="Calibri"/>
        <family val="2"/>
      </rPr>
      <t>Fios e cabos ‐ audio e video</t>
    </r>
  </si>
  <si>
    <r>
      <rPr>
        <sz val="8.5"/>
        <rFont val="Calibri"/>
        <family val="2"/>
      </rPr>
      <t>39.30.010</t>
    </r>
  </si>
  <si>
    <r>
      <rPr>
        <sz val="8.5"/>
        <rFont val="Calibri"/>
        <family val="2"/>
      </rPr>
      <t>Cabo torcido flexível de 2 x 2,5 mm², isolação em PVC antichama</t>
    </r>
  </si>
  <si>
    <r>
      <rPr>
        <sz val="8.5"/>
        <rFont val="Calibri"/>
        <family val="2"/>
      </rPr>
      <t>DISTRIBUICAO DE FORCA E COMANDO DE ENERGIA ELETRICA E TELEFONIA</t>
    </r>
  </si>
  <si>
    <r>
      <rPr>
        <sz val="8.5"/>
        <rFont val="Calibri"/>
        <family val="2"/>
      </rPr>
      <t>40.01</t>
    </r>
  </si>
  <si>
    <r>
      <rPr>
        <sz val="8.5"/>
        <rFont val="Calibri"/>
        <family val="2"/>
      </rPr>
      <t>Caixa de passagem estampada</t>
    </r>
  </si>
  <si>
    <r>
      <rPr>
        <sz val="8.5"/>
        <rFont val="Calibri"/>
        <family val="2"/>
      </rPr>
      <t>40.01.020</t>
    </r>
  </si>
  <si>
    <r>
      <rPr>
        <sz val="8.5"/>
        <rFont val="Calibri"/>
        <family val="2"/>
      </rPr>
      <t>Caixa de ferro estampada 4´ x 2´</t>
    </r>
  </si>
  <si>
    <r>
      <rPr>
        <sz val="8.5"/>
        <rFont val="Calibri"/>
        <family val="2"/>
      </rPr>
      <t>40.01.040</t>
    </r>
  </si>
  <si>
    <r>
      <rPr>
        <sz val="8.5"/>
        <rFont val="Calibri"/>
        <family val="2"/>
      </rPr>
      <t>Caixa de ferro estampada 4´ x 4´</t>
    </r>
  </si>
  <si>
    <r>
      <rPr>
        <sz val="8.5"/>
        <rFont val="Calibri"/>
        <family val="2"/>
      </rPr>
      <t>40.01.080</t>
    </r>
  </si>
  <si>
    <r>
      <rPr>
        <sz val="8.5"/>
        <rFont val="Calibri"/>
        <family val="2"/>
      </rPr>
      <t>Caixa de ferro estampada octogonal fundo móvel 4´ x 4´</t>
    </r>
  </si>
  <si>
    <r>
      <rPr>
        <sz val="8.5"/>
        <rFont val="Calibri"/>
        <family val="2"/>
      </rPr>
      <t>40.01.090</t>
    </r>
  </si>
  <si>
    <r>
      <rPr>
        <sz val="8.5"/>
        <rFont val="Calibri"/>
        <family val="2"/>
      </rPr>
      <t>Caixa de ferro estampada octogonal de 3´ x 3´</t>
    </r>
  </si>
  <si>
    <r>
      <rPr>
        <sz val="8.5"/>
        <rFont val="Calibri"/>
        <family val="2"/>
      </rPr>
      <t>40.02</t>
    </r>
  </si>
  <si>
    <r>
      <rPr>
        <sz val="8.5"/>
        <rFont val="Calibri"/>
        <family val="2"/>
      </rPr>
      <t>Caixa de passagem com tampa</t>
    </r>
  </si>
  <si>
    <r>
      <rPr>
        <sz val="8.5"/>
        <rFont val="Calibri"/>
        <family val="2"/>
      </rPr>
      <t>40.02.010</t>
    </r>
  </si>
  <si>
    <r>
      <rPr>
        <sz val="8.5"/>
        <rFont val="Calibri"/>
        <family val="2"/>
      </rPr>
      <t>Caixa de tomada em alumínio para piso 4´ x 4´</t>
    </r>
  </si>
  <si>
    <r>
      <rPr>
        <sz val="8.5"/>
        <rFont val="Calibri"/>
        <family val="2"/>
      </rPr>
      <t>40.02.020</t>
    </r>
  </si>
  <si>
    <r>
      <rPr>
        <sz val="8.5"/>
        <rFont val="Calibri"/>
        <family val="2"/>
      </rPr>
      <t>Caixa de passagem em chapa, com tampa parafusada, 100 x 100 x 80 mm</t>
    </r>
  </si>
  <si>
    <r>
      <rPr>
        <sz val="8.5"/>
        <rFont val="Calibri"/>
        <family val="2"/>
      </rPr>
      <t>40.02.040</t>
    </r>
  </si>
  <si>
    <r>
      <rPr>
        <sz val="8.5"/>
        <rFont val="Calibri"/>
        <family val="2"/>
      </rPr>
      <t>Caixa de passagem em chapa, com tampa parafusada, 150 x 150 x 80 mm</t>
    </r>
  </si>
  <si>
    <r>
      <rPr>
        <sz val="8.5"/>
        <rFont val="Calibri"/>
        <family val="2"/>
      </rPr>
      <t>40.02.060</t>
    </r>
  </si>
  <si>
    <r>
      <rPr>
        <sz val="8.5"/>
        <rFont val="Calibri"/>
        <family val="2"/>
      </rPr>
      <t>Caixa de passagem em chapa, com tampa parafusada, 200 x 200 x 100 mm</t>
    </r>
  </si>
  <si>
    <r>
      <rPr>
        <sz val="8.5"/>
        <rFont val="Calibri"/>
        <family val="2"/>
      </rPr>
      <t>40.02.080</t>
    </r>
  </si>
  <si>
    <r>
      <rPr>
        <sz val="8.5"/>
        <rFont val="Calibri"/>
        <family val="2"/>
      </rPr>
      <t>Caixa de passagem em chapa, com tampa parafusada, 300 x 300 x 120 mm</t>
    </r>
  </si>
  <si>
    <r>
      <rPr>
        <sz val="8.5"/>
        <rFont val="Calibri"/>
        <family val="2"/>
      </rPr>
      <t>40.02.100</t>
    </r>
  </si>
  <si>
    <r>
      <rPr>
        <sz val="8.5"/>
        <rFont val="Calibri"/>
        <family val="2"/>
      </rPr>
      <t>Caixa de passagem em chapa, com tampa parafusada, 400 x 400 x 150 mm</t>
    </r>
  </si>
  <si>
    <r>
      <rPr>
        <sz val="8.5"/>
        <rFont val="Calibri"/>
        <family val="2"/>
      </rPr>
      <t>40.02.120</t>
    </r>
  </si>
  <si>
    <r>
      <rPr>
        <sz val="8.5"/>
        <rFont val="Calibri"/>
        <family val="2"/>
      </rPr>
      <t>Caixa de passagem em chapa, com tampa parafusada, 500 x 500 x 150 mm</t>
    </r>
  </si>
  <si>
    <r>
      <rPr>
        <sz val="8.5"/>
        <rFont val="Calibri"/>
        <family val="2"/>
      </rPr>
      <t>40.02.440</t>
    </r>
  </si>
  <si>
    <r>
      <rPr>
        <sz val="8.5"/>
        <rFont val="Calibri"/>
        <family val="2"/>
      </rPr>
      <t xml:space="preserve">Caixa em alumínio fundido à prova de tempo, umidade, gases, vapores e pó,
</t>
    </r>
    <r>
      <rPr>
        <sz val="8.5"/>
        <rFont val="Calibri"/>
        <family val="2"/>
      </rPr>
      <t>150 x 150 x 150 mm</t>
    </r>
  </si>
  <si>
    <r>
      <rPr>
        <sz val="8.5"/>
        <rFont val="Calibri"/>
        <family val="2"/>
      </rPr>
      <t>40.02.450</t>
    </r>
  </si>
  <si>
    <r>
      <rPr>
        <sz val="8.5"/>
        <rFont val="Calibri"/>
        <family val="2"/>
      </rPr>
      <t xml:space="preserve">Caixa em alumínio fundido à prova de tempo, umidade, gases, vapores e pó,
</t>
    </r>
    <r>
      <rPr>
        <sz val="8.5"/>
        <rFont val="Calibri"/>
        <family val="2"/>
      </rPr>
      <t>200 x 200 x 200 mm</t>
    </r>
  </si>
  <si>
    <r>
      <rPr>
        <sz val="8.5"/>
        <rFont val="Calibri"/>
        <family val="2"/>
      </rPr>
      <t>40.02.460</t>
    </r>
  </si>
  <si>
    <r>
      <rPr>
        <sz val="8.5"/>
        <rFont val="Calibri"/>
        <family val="2"/>
      </rPr>
      <t xml:space="preserve">Caixa em alumínio fundido à prova de tempo, umidade, gases, vapores e pó,
</t>
    </r>
    <r>
      <rPr>
        <sz val="8.5"/>
        <rFont val="Calibri"/>
        <family val="2"/>
      </rPr>
      <t>240 x 240 x 150 mm</t>
    </r>
  </si>
  <si>
    <r>
      <rPr>
        <sz val="8.5"/>
        <rFont val="Calibri"/>
        <family val="2"/>
      </rPr>
      <t>40.02.470</t>
    </r>
  </si>
  <si>
    <r>
      <rPr>
        <sz val="8.5"/>
        <rFont val="Calibri"/>
        <family val="2"/>
      </rPr>
      <t xml:space="preserve">Caixa em alumínio fundido à prova de tempo, umidade, gases, vapores e pó,
</t>
    </r>
    <r>
      <rPr>
        <sz val="8.5"/>
        <rFont val="Calibri"/>
        <family val="2"/>
      </rPr>
      <t>445 x 350 x 220 mm</t>
    </r>
  </si>
  <si>
    <r>
      <rPr>
        <sz val="8.5"/>
        <rFont val="Calibri"/>
        <family val="2"/>
      </rPr>
      <t>40.02.600</t>
    </r>
  </si>
  <si>
    <r>
      <rPr>
        <sz val="8.5"/>
        <rFont val="Calibri"/>
        <family val="2"/>
      </rPr>
      <t>Caixa de passagem em alumínio fundido à prova de tempo, 100 x 100 mm</t>
    </r>
  </si>
  <si>
    <r>
      <rPr>
        <sz val="8.5"/>
        <rFont val="Calibri"/>
        <family val="2"/>
      </rPr>
      <t>40.02.610</t>
    </r>
  </si>
  <si>
    <r>
      <rPr>
        <sz val="8.5"/>
        <rFont val="Calibri"/>
        <family val="2"/>
      </rPr>
      <t>Caixa de passagem em alumínio fundido à prova de tempo, 200 x 200 mm</t>
    </r>
  </si>
  <si>
    <r>
      <rPr>
        <sz val="8.5"/>
        <rFont val="Calibri"/>
        <family val="2"/>
      </rPr>
      <t>40.02.620</t>
    </r>
  </si>
  <si>
    <r>
      <rPr>
        <sz val="8.5"/>
        <rFont val="Calibri"/>
        <family val="2"/>
      </rPr>
      <t>Caixa de passagem em alumínio fundido à prova de tempo, 300 x 300 mm</t>
    </r>
  </si>
  <si>
    <r>
      <rPr>
        <sz val="8.5"/>
        <rFont val="Calibri"/>
        <family val="2"/>
      </rPr>
      <t>40.04</t>
    </r>
  </si>
  <si>
    <r>
      <rPr>
        <sz val="8.5"/>
        <rFont val="Calibri"/>
        <family val="2"/>
      </rPr>
      <t>Tomadas</t>
    </r>
  </si>
  <si>
    <r>
      <rPr>
        <sz val="8.5"/>
        <rFont val="Calibri"/>
        <family val="2"/>
      </rPr>
      <t>40.04.080</t>
    </r>
  </si>
  <si>
    <r>
      <rPr>
        <sz val="8.5"/>
        <rFont val="Calibri"/>
        <family val="2"/>
      </rPr>
      <t>Tomada para telefone 4P, padrão TELEBRÁS, com placa</t>
    </r>
  </si>
  <si>
    <r>
      <rPr>
        <sz val="8.5"/>
        <rFont val="Calibri"/>
        <family val="2"/>
      </rPr>
      <t>40.04.090</t>
    </r>
  </si>
  <si>
    <r>
      <rPr>
        <sz val="8.5"/>
        <rFont val="Calibri"/>
        <family val="2"/>
      </rPr>
      <t>Tomada RJ 11 para telefone, sem placa</t>
    </r>
  </si>
  <si>
    <r>
      <rPr>
        <sz val="8.5"/>
        <rFont val="Calibri"/>
        <family val="2"/>
      </rPr>
      <t>40.04.096</t>
    </r>
  </si>
  <si>
    <r>
      <rPr>
        <sz val="8.5"/>
        <rFont val="Calibri"/>
        <family val="2"/>
      </rPr>
      <t>Tomada RJ 45 para rede de dados, com placa</t>
    </r>
  </si>
  <si>
    <r>
      <rPr>
        <sz val="8.5"/>
        <rFont val="Calibri"/>
        <family val="2"/>
      </rPr>
      <t>40.04.140</t>
    </r>
  </si>
  <si>
    <r>
      <rPr>
        <sz val="8.5"/>
        <rFont val="Calibri"/>
        <family val="2"/>
      </rPr>
      <t>Tomada 3P+T de 32 A, blindada industrial de sobrepor negativa</t>
    </r>
  </si>
  <si>
    <r>
      <rPr>
        <sz val="8.5"/>
        <rFont val="Calibri"/>
        <family val="2"/>
      </rPr>
      <t>40.04.146</t>
    </r>
  </si>
  <si>
    <r>
      <rPr>
        <sz val="8.5"/>
        <rFont val="Calibri"/>
        <family val="2"/>
      </rPr>
      <t>Tomada 3P+T de 63 A, blindada industrial de embutir</t>
    </r>
  </si>
  <si>
    <r>
      <rPr>
        <sz val="8.5"/>
        <rFont val="Calibri"/>
        <family val="2"/>
      </rPr>
      <t>40.04.230</t>
    </r>
  </si>
  <si>
    <r>
      <rPr>
        <sz val="8.5"/>
        <rFont val="Calibri"/>
        <family val="2"/>
      </rPr>
      <t>Tomada de canaleta/perfilado universal 2P+T, com caixa e tampa</t>
    </r>
  </si>
  <si>
    <r>
      <rPr>
        <sz val="8.5"/>
        <rFont val="Calibri"/>
        <family val="2"/>
      </rPr>
      <t>40.04.340</t>
    </r>
  </si>
  <si>
    <r>
      <rPr>
        <sz val="8.5"/>
        <rFont val="Calibri"/>
        <family val="2"/>
      </rPr>
      <t>Plugue e tomada 2P+T de 16 A de sobrepor ‐ 380 / 440 V</t>
    </r>
  </si>
  <si>
    <r>
      <rPr>
        <sz val="8.5"/>
        <rFont val="Calibri"/>
        <family val="2"/>
      </rPr>
      <t>40.04.390</t>
    </r>
  </si>
  <si>
    <r>
      <rPr>
        <sz val="8.5"/>
        <rFont val="Calibri"/>
        <family val="2"/>
      </rPr>
      <t xml:space="preserve">Tomada de energia quadrada com rabicho de 10 A ‐ 250 V , para instalação
</t>
    </r>
    <r>
      <rPr>
        <sz val="8.5"/>
        <rFont val="Calibri"/>
        <family val="2"/>
      </rPr>
      <t>em painel / rodapé / caixa de tomadas</t>
    </r>
  </si>
  <si>
    <r>
      <rPr>
        <sz val="8.5"/>
        <rFont val="Calibri"/>
        <family val="2"/>
      </rPr>
      <t>40.04.450</t>
    </r>
  </si>
  <si>
    <r>
      <rPr>
        <sz val="8.5"/>
        <rFont val="Calibri"/>
        <family val="2"/>
      </rPr>
      <t>Tomada 2P+T de 10 A ‐ 250 V, completa</t>
    </r>
  </si>
  <si>
    <r>
      <rPr>
        <sz val="8.5"/>
        <rFont val="Calibri"/>
        <family val="2"/>
      </rPr>
      <t>40.04.460</t>
    </r>
  </si>
  <si>
    <r>
      <rPr>
        <sz val="8.5"/>
        <rFont val="Calibri"/>
        <family val="2"/>
      </rPr>
      <t>Tomada 2P+T de 20 A ‐ 250 V, completa</t>
    </r>
  </si>
  <si>
    <r>
      <rPr>
        <sz val="8.5"/>
        <rFont val="Calibri"/>
        <family val="2"/>
      </rPr>
      <t>40.04.470</t>
    </r>
  </si>
  <si>
    <r>
      <rPr>
        <sz val="8.5"/>
        <rFont val="Calibri"/>
        <family val="2"/>
      </rPr>
      <t>Conjunto 2 tomadas 2P+T de 10 A, completo</t>
    </r>
  </si>
  <si>
    <r>
      <rPr>
        <sz val="8.5"/>
        <rFont val="Calibri"/>
        <family val="2"/>
      </rPr>
      <t>40.04.480</t>
    </r>
  </si>
  <si>
    <r>
      <rPr>
        <sz val="8.5"/>
        <rFont val="Calibri"/>
        <family val="2"/>
      </rPr>
      <t>Conjunto 1 interruptor simples e 1 tomada 2P+T de 10 A, completo</t>
    </r>
  </si>
  <si>
    <r>
      <rPr>
        <sz val="8.5"/>
        <rFont val="Calibri"/>
        <family val="2"/>
      </rPr>
      <t>40.04.490</t>
    </r>
  </si>
  <si>
    <r>
      <rPr>
        <sz val="8.5"/>
        <rFont val="Calibri"/>
        <family val="2"/>
      </rPr>
      <t>Conjunto 2 interruptores simples e 1 tomada 2P+T de 10 A, completo</t>
    </r>
  </si>
  <si>
    <r>
      <rPr>
        <sz val="8.5"/>
        <rFont val="Calibri"/>
        <family val="2"/>
      </rPr>
      <t>40.04.492</t>
    </r>
  </si>
  <si>
    <r>
      <rPr>
        <sz val="8.5"/>
        <rFont val="Calibri"/>
        <family val="2"/>
      </rPr>
      <t xml:space="preserve">Conjunto 4´ x 4´ de 1 interruptor simples, 1 tomada universal e 1 tomada de 3
</t>
    </r>
    <r>
      <rPr>
        <sz val="8.5"/>
        <rFont val="Calibri"/>
        <family val="2"/>
      </rPr>
      <t>polos</t>
    </r>
  </si>
  <si>
    <r>
      <rPr>
        <sz val="8.5"/>
        <rFont val="Calibri"/>
        <family val="2"/>
      </rPr>
      <t>40.05</t>
    </r>
  </si>
  <si>
    <r>
      <rPr>
        <sz val="8.5"/>
        <rFont val="Calibri"/>
        <family val="2"/>
      </rPr>
      <t>Interruptores e minuterias</t>
    </r>
  </si>
  <si>
    <r>
      <rPr>
        <sz val="8.5"/>
        <rFont val="Calibri"/>
        <family val="2"/>
      </rPr>
      <t>40.05.020</t>
    </r>
  </si>
  <si>
    <r>
      <rPr>
        <sz val="8.5"/>
        <rFont val="Calibri"/>
        <family val="2"/>
      </rPr>
      <t>Interruptor com 1 tecla simples e placa</t>
    </r>
  </si>
  <si>
    <r>
      <rPr>
        <sz val="8.5"/>
        <rFont val="Calibri"/>
        <family val="2"/>
      </rPr>
      <t>40.05.040</t>
    </r>
  </si>
  <si>
    <r>
      <rPr>
        <sz val="8.5"/>
        <rFont val="Calibri"/>
        <family val="2"/>
      </rPr>
      <t>Interruptor com 2 teclas simples e placa</t>
    </r>
  </si>
  <si>
    <r>
      <rPr>
        <sz val="8.5"/>
        <rFont val="Calibri"/>
        <family val="2"/>
      </rPr>
      <t>40.05.060</t>
    </r>
  </si>
  <si>
    <r>
      <rPr>
        <sz val="8.5"/>
        <rFont val="Calibri"/>
        <family val="2"/>
      </rPr>
      <t>Interruptor com 3 teclas simples e placa</t>
    </r>
  </si>
  <si>
    <r>
      <rPr>
        <sz val="8.5"/>
        <rFont val="Calibri"/>
        <family val="2"/>
      </rPr>
      <t>40.05.080</t>
    </r>
  </si>
  <si>
    <r>
      <rPr>
        <sz val="8.5"/>
        <rFont val="Calibri"/>
        <family val="2"/>
      </rPr>
      <t>Interruptor com 1 tecla paralelo e placa</t>
    </r>
  </si>
  <si>
    <r>
      <rPr>
        <sz val="8.5"/>
        <rFont val="Calibri"/>
        <family val="2"/>
      </rPr>
      <t>40.05.100</t>
    </r>
  </si>
  <si>
    <r>
      <rPr>
        <sz val="8.5"/>
        <rFont val="Calibri"/>
        <family val="2"/>
      </rPr>
      <t>Interruptor com 2 teclas paralelo e placa</t>
    </r>
  </si>
  <si>
    <r>
      <rPr>
        <sz val="8.5"/>
        <rFont val="Calibri"/>
        <family val="2"/>
      </rPr>
      <t>40.05.120</t>
    </r>
  </si>
  <si>
    <r>
      <rPr>
        <sz val="8.5"/>
        <rFont val="Calibri"/>
        <family val="2"/>
      </rPr>
      <t>Interruptor com 2 teclas, 1 simples, 1 paralelo e placa</t>
    </r>
  </si>
  <si>
    <r>
      <rPr>
        <sz val="8.5"/>
        <rFont val="Calibri"/>
        <family val="2"/>
      </rPr>
      <t>40.05.140</t>
    </r>
  </si>
  <si>
    <r>
      <rPr>
        <sz val="8.5"/>
        <rFont val="Calibri"/>
        <family val="2"/>
      </rPr>
      <t>Interruptor com 3 teclas, 2 simples, 1 paralelo e placa</t>
    </r>
  </si>
  <si>
    <r>
      <rPr>
        <sz val="8.5"/>
        <rFont val="Calibri"/>
        <family val="2"/>
      </rPr>
      <t>40.05.160</t>
    </r>
  </si>
  <si>
    <r>
      <rPr>
        <sz val="8.5"/>
        <rFont val="Calibri"/>
        <family val="2"/>
      </rPr>
      <t>Interruptor com 3 teclas, 1 simples, 2 paralelo e placa</t>
    </r>
  </si>
  <si>
    <r>
      <rPr>
        <sz val="8.5"/>
        <rFont val="Calibri"/>
        <family val="2"/>
      </rPr>
      <t>40.05.170</t>
    </r>
  </si>
  <si>
    <r>
      <rPr>
        <sz val="8.5"/>
        <rFont val="Calibri"/>
        <family val="2"/>
      </rPr>
      <t>Interruptor bipolar paralelo, 1 tecla dupla e placa</t>
    </r>
  </si>
  <si>
    <r>
      <rPr>
        <sz val="8.5"/>
        <rFont val="Calibri"/>
        <family val="2"/>
      </rPr>
      <t>40.05.180</t>
    </r>
  </si>
  <si>
    <r>
      <rPr>
        <sz val="8.5"/>
        <rFont val="Calibri"/>
        <family val="2"/>
      </rPr>
      <t>Interruptor bipolar simples, 1 tecla dupla e placa</t>
    </r>
  </si>
  <si>
    <r>
      <rPr>
        <sz val="8.5"/>
        <rFont val="Calibri"/>
        <family val="2"/>
      </rPr>
      <t>40.05.320</t>
    </r>
  </si>
  <si>
    <r>
      <rPr>
        <sz val="8.5"/>
        <rFont val="Calibri"/>
        <family val="2"/>
      </rPr>
      <t>Pulsador 2 A ‐ 250 V, para minuteria com placa</t>
    </r>
  </si>
  <si>
    <r>
      <rPr>
        <sz val="8.5"/>
        <rFont val="Calibri"/>
        <family val="2"/>
      </rPr>
      <t>40.05.330</t>
    </r>
  </si>
  <si>
    <r>
      <rPr>
        <sz val="8.5"/>
        <rFont val="Calibri"/>
        <family val="2"/>
      </rPr>
      <t>Variador de luminosidade rotativo até 1000 W, 127/220 V, com placa</t>
    </r>
  </si>
  <si>
    <r>
      <rPr>
        <sz val="8.5"/>
        <rFont val="Calibri"/>
        <family val="2"/>
      </rPr>
      <t>40.05.340</t>
    </r>
  </si>
  <si>
    <r>
      <rPr>
        <sz val="8.5"/>
        <rFont val="Calibri"/>
        <family val="2"/>
      </rPr>
      <t>Sensor de presença para teto, com fotocélula, para lâmpada qualquer</t>
    </r>
  </si>
  <si>
    <r>
      <rPr>
        <sz val="8.5"/>
        <rFont val="Calibri"/>
        <family val="2"/>
      </rPr>
      <t>40.05.350</t>
    </r>
  </si>
  <si>
    <r>
      <rPr>
        <sz val="8.5"/>
        <rFont val="Calibri"/>
        <family val="2"/>
      </rPr>
      <t xml:space="preserve">Sensor de presença infravermelho passivo e microondas, alcance de 12 m ‐
</t>
    </r>
    <r>
      <rPr>
        <sz val="8.5"/>
        <rFont val="Calibri"/>
        <family val="2"/>
      </rPr>
      <t>sem fio</t>
    </r>
  </si>
  <si>
    <r>
      <rPr>
        <sz val="8.5"/>
        <rFont val="Calibri"/>
        <family val="2"/>
      </rPr>
      <t>40.06</t>
    </r>
  </si>
  <si>
    <r>
      <rPr>
        <sz val="8.5"/>
        <rFont val="Calibri"/>
        <family val="2"/>
      </rPr>
      <t>Conduletes</t>
    </r>
  </si>
  <si>
    <r>
      <rPr>
        <sz val="8.5"/>
        <rFont val="Calibri"/>
        <family val="2"/>
      </rPr>
      <t>40.06.040</t>
    </r>
  </si>
  <si>
    <r>
      <rPr>
        <sz val="8.5"/>
        <rFont val="Calibri"/>
        <family val="2"/>
      </rPr>
      <t>Condulete metálico de 3/4´</t>
    </r>
  </si>
  <si>
    <r>
      <rPr>
        <sz val="8.5"/>
        <rFont val="Calibri"/>
        <family val="2"/>
      </rPr>
      <t>40.06.060</t>
    </r>
  </si>
  <si>
    <r>
      <rPr>
        <sz val="8.5"/>
        <rFont val="Calibri"/>
        <family val="2"/>
      </rPr>
      <t>Condulete metálico de 1´</t>
    </r>
  </si>
  <si>
    <r>
      <rPr>
        <sz val="8.5"/>
        <rFont val="Calibri"/>
        <family val="2"/>
      </rPr>
      <t>40.06.080</t>
    </r>
  </si>
  <si>
    <r>
      <rPr>
        <sz val="8.5"/>
        <rFont val="Calibri"/>
        <family val="2"/>
      </rPr>
      <t>Condulete metálico de 1 1/4´</t>
    </r>
  </si>
  <si>
    <r>
      <rPr>
        <sz val="8.5"/>
        <rFont val="Calibri"/>
        <family val="2"/>
      </rPr>
      <t>40.06.100</t>
    </r>
  </si>
  <si>
    <r>
      <rPr>
        <sz val="8.5"/>
        <rFont val="Calibri"/>
        <family val="2"/>
      </rPr>
      <t>Condulete metálico de 1 1/2´</t>
    </r>
  </si>
  <si>
    <r>
      <rPr>
        <sz val="8.5"/>
        <rFont val="Calibri"/>
        <family val="2"/>
      </rPr>
      <t>40.06.120</t>
    </r>
  </si>
  <si>
    <r>
      <rPr>
        <sz val="8.5"/>
        <rFont val="Calibri"/>
        <family val="2"/>
      </rPr>
      <t>Condulete metálico de 2´</t>
    </r>
  </si>
  <si>
    <r>
      <rPr>
        <sz val="8.5"/>
        <rFont val="Calibri"/>
        <family val="2"/>
      </rPr>
      <t>40.06.140</t>
    </r>
  </si>
  <si>
    <r>
      <rPr>
        <sz val="8.5"/>
        <rFont val="Calibri"/>
        <family val="2"/>
      </rPr>
      <t>Condulete metálico de 2 1/2´</t>
    </r>
  </si>
  <si>
    <r>
      <rPr>
        <sz val="8.5"/>
        <rFont val="Calibri"/>
        <family val="2"/>
      </rPr>
      <t>40.06.160</t>
    </r>
  </si>
  <si>
    <r>
      <rPr>
        <sz val="8.5"/>
        <rFont val="Calibri"/>
        <family val="2"/>
      </rPr>
      <t>Condulete metálico de 3´</t>
    </r>
  </si>
  <si>
    <r>
      <rPr>
        <sz val="8.5"/>
        <rFont val="Calibri"/>
        <family val="2"/>
      </rPr>
      <t>40.06.170</t>
    </r>
  </si>
  <si>
    <r>
      <rPr>
        <sz val="8.5"/>
        <rFont val="Calibri"/>
        <family val="2"/>
      </rPr>
      <t>Condulete metálico de 4´</t>
    </r>
  </si>
  <si>
    <r>
      <rPr>
        <sz val="8.5"/>
        <rFont val="Calibri"/>
        <family val="2"/>
      </rPr>
      <t>40.06.510</t>
    </r>
  </si>
  <si>
    <r>
      <rPr>
        <sz val="8.5"/>
        <rFont val="Calibri"/>
        <family val="2"/>
      </rPr>
      <t>Condulete em PVC de 1´ ‐ com tampa</t>
    </r>
  </si>
  <si>
    <r>
      <rPr>
        <sz val="8.5"/>
        <rFont val="Calibri"/>
        <family val="2"/>
      </rPr>
      <t>40.07</t>
    </r>
  </si>
  <si>
    <r>
      <rPr>
        <sz val="8.5"/>
        <rFont val="Calibri"/>
        <family val="2"/>
      </rPr>
      <t>Caixa de passagem em PVC</t>
    </r>
  </si>
  <si>
    <r>
      <rPr>
        <sz val="8.5"/>
        <rFont val="Calibri"/>
        <family val="2"/>
      </rPr>
      <t>40.07.010</t>
    </r>
  </si>
  <si>
    <r>
      <rPr>
        <sz val="8.5"/>
        <rFont val="Calibri"/>
        <family val="2"/>
      </rPr>
      <t>Caixa em PVC de 4´ x 2´</t>
    </r>
  </si>
  <si>
    <r>
      <rPr>
        <sz val="8.5"/>
        <rFont val="Calibri"/>
        <family val="2"/>
      </rPr>
      <t>40.07.020</t>
    </r>
  </si>
  <si>
    <r>
      <rPr>
        <sz val="8.5"/>
        <rFont val="Calibri"/>
        <family val="2"/>
      </rPr>
      <t>Caixa em PVC de 4´ x 4´</t>
    </r>
  </si>
  <si>
    <r>
      <rPr>
        <sz val="8.5"/>
        <rFont val="Calibri"/>
        <family val="2"/>
      </rPr>
      <t>40.07.040</t>
    </r>
  </si>
  <si>
    <r>
      <rPr>
        <sz val="8.5"/>
        <rFont val="Calibri"/>
        <family val="2"/>
      </rPr>
      <t>Caixa em PVC octogonal de 4´ x 4´</t>
    </r>
  </si>
  <si>
    <r>
      <rPr>
        <sz val="8.5"/>
        <rFont val="Calibri"/>
        <family val="2"/>
      </rPr>
      <t>40.10</t>
    </r>
  </si>
  <si>
    <r>
      <rPr>
        <sz val="8.5"/>
        <rFont val="Calibri"/>
        <family val="2"/>
      </rPr>
      <t>Contator</t>
    </r>
  </si>
  <si>
    <r>
      <rPr>
        <sz val="8.5"/>
        <rFont val="Calibri"/>
        <family val="2"/>
      </rPr>
      <t>40.10.016</t>
    </r>
  </si>
  <si>
    <r>
      <rPr>
        <sz val="8.5"/>
        <rFont val="Calibri"/>
        <family val="2"/>
      </rPr>
      <t>Contator de potência 12 A ‐ 1na+1nf</t>
    </r>
  </si>
  <si>
    <r>
      <rPr>
        <sz val="8.5"/>
        <rFont val="Calibri"/>
        <family val="2"/>
      </rPr>
      <t>40.10.020</t>
    </r>
  </si>
  <si>
    <r>
      <rPr>
        <sz val="8.5"/>
        <rFont val="Calibri"/>
        <family val="2"/>
      </rPr>
      <t>Contator de potência 9 A ‐ 2na+2nf</t>
    </r>
  </si>
  <si>
    <r>
      <rPr>
        <sz val="8.5"/>
        <rFont val="Calibri"/>
        <family val="2"/>
      </rPr>
      <t>40.10.040</t>
    </r>
  </si>
  <si>
    <r>
      <rPr>
        <sz val="8.5"/>
        <rFont val="Calibri"/>
        <family val="2"/>
      </rPr>
      <t>Contator de potência 12 A ‐ 2na+2nf</t>
    </r>
  </si>
  <si>
    <r>
      <rPr>
        <sz val="8.5"/>
        <rFont val="Calibri"/>
        <family val="2"/>
      </rPr>
      <t>40.10.060</t>
    </r>
  </si>
  <si>
    <r>
      <rPr>
        <sz val="8.5"/>
        <rFont val="Calibri"/>
        <family val="2"/>
      </rPr>
      <t>Contator de potência 16 A ‐ 2na+2nf</t>
    </r>
  </si>
  <si>
    <r>
      <rPr>
        <sz val="8.5"/>
        <rFont val="Calibri"/>
        <family val="2"/>
      </rPr>
      <t>40.10.080</t>
    </r>
  </si>
  <si>
    <r>
      <rPr>
        <sz val="8.5"/>
        <rFont val="Calibri"/>
        <family val="2"/>
      </rPr>
      <t>Contator de potência 22 A/25 A ‐ 2na+2nf</t>
    </r>
  </si>
  <si>
    <r>
      <rPr>
        <sz val="8.5"/>
        <rFont val="Calibri"/>
        <family val="2"/>
      </rPr>
      <t>40.10.100</t>
    </r>
  </si>
  <si>
    <r>
      <rPr>
        <sz val="8.5"/>
        <rFont val="Calibri"/>
        <family val="2"/>
      </rPr>
      <t>Contator de potência 32 A ‐ 2na+2nf</t>
    </r>
  </si>
  <si>
    <r>
      <rPr>
        <sz val="8.5"/>
        <rFont val="Calibri"/>
        <family val="2"/>
      </rPr>
      <t>40.10.106</t>
    </r>
  </si>
  <si>
    <r>
      <rPr>
        <sz val="8.5"/>
        <rFont val="Calibri"/>
        <family val="2"/>
      </rPr>
      <t>Contator de potência 38 A/40 A ‐ 2na+2nf</t>
    </r>
  </si>
  <si>
    <r>
      <rPr>
        <sz val="8.5"/>
        <rFont val="Calibri"/>
        <family val="2"/>
      </rPr>
      <t>40.10.110</t>
    </r>
  </si>
  <si>
    <r>
      <rPr>
        <sz val="8.5"/>
        <rFont val="Calibri"/>
        <family val="2"/>
      </rPr>
      <t>Contator de potência 50 A ‐ 2na+2nf</t>
    </r>
  </si>
  <si>
    <r>
      <rPr>
        <sz val="8.5"/>
        <rFont val="Calibri"/>
        <family val="2"/>
      </rPr>
      <t>40.10.132</t>
    </r>
  </si>
  <si>
    <r>
      <rPr>
        <sz val="8.5"/>
        <rFont val="Calibri"/>
        <family val="2"/>
      </rPr>
      <t>Contator de potência 65 A ‐ 2na+2nf</t>
    </r>
  </si>
  <si>
    <r>
      <rPr>
        <sz val="8.5"/>
        <rFont val="Calibri"/>
        <family val="2"/>
      </rPr>
      <t>40.10.136</t>
    </r>
  </si>
  <si>
    <r>
      <rPr>
        <sz val="8.5"/>
        <rFont val="Calibri"/>
        <family val="2"/>
      </rPr>
      <t>Contator de potência 110 A ‐ 2na+2nf</t>
    </r>
  </si>
  <si>
    <r>
      <rPr>
        <sz val="8.5"/>
        <rFont val="Calibri"/>
        <family val="2"/>
      </rPr>
      <t>40.10.140</t>
    </r>
  </si>
  <si>
    <r>
      <rPr>
        <sz val="8.5"/>
        <rFont val="Calibri"/>
        <family val="2"/>
      </rPr>
      <t>Contator de potência 150 A ‐ 2na+2nf</t>
    </r>
  </si>
  <si>
    <r>
      <rPr>
        <sz val="8.5"/>
        <rFont val="Calibri"/>
        <family val="2"/>
      </rPr>
      <t>40.10.150</t>
    </r>
  </si>
  <si>
    <r>
      <rPr>
        <sz val="8.5"/>
        <rFont val="Calibri"/>
        <family val="2"/>
      </rPr>
      <t>Contator de potência 220 A ‐ 2na+2nf</t>
    </r>
  </si>
  <si>
    <r>
      <rPr>
        <sz val="8.5"/>
        <rFont val="Calibri"/>
        <family val="2"/>
      </rPr>
      <t>40.10.500</t>
    </r>
  </si>
  <si>
    <r>
      <rPr>
        <sz val="8.5"/>
        <rFont val="Calibri"/>
        <family val="2"/>
      </rPr>
      <t>Minicontator auxiliar ‐ 4na</t>
    </r>
  </si>
  <si>
    <r>
      <rPr>
        <sz val="8.5"/>
        <rFont val="Calibri"/>
        <family val="2"/>
      </rPr>
      <t>40.10.510</t>
    </r>
  </si>
  <si>
    <r>
      <rPr>
        <sz val="8.5"/>
        <rFont val="Calibri"/>
        <family val="2"/>
      </rPr>
      <t>Contator auxiliar ‐ 2na+2nf</t>
    </r>
  </si>
  <si>
    <r>
      <rPr>
        <sz val="8.5"/>
        <rFont val="Calibri"/>
        <family val="2"/>
      </rPr>
      <t>40.10.520</t>
    </r>
  </si>
  <si>
    <r>
      <rPr>
        <sz val="8.5"/>
        <rFont val="Calibri"/>
        <family val="2"/>
      </rPr>
      <t>Contator auxiliar ‐ 4na+4nf</t>
    </r>
  </si>
  <si>
    <r>
      <rPr>
        <sz val="8.5"/>
        <rFont val="Calibri"/>
        <family val="2"/>
      </rPr>
      <t>40.11</t>
    </r>
  </si>
  <si>
    <r>
      <rPr>
        <sz val="8.5"/>
        <rFont val="Calibri"/>
        <family val="2"/>
      </rPr>
      <t>Rele</t>
    </r>
  </si>
  <si>
    <r>
      <rPr>
        <sz val="8.5"/>
        <rFont val="Calibri"/>
        <family val="2"/>
      </rPr>
      <t>40.11.010</t>
    </r>
  </si>
  <si>
    <r>
      <rPr>
        <sz val="8.5"/>
        <rFont val="Calibri"/>
        <family val="2"/>
      </rPr>
      <t>Relé fotoelétrico 50/60 Hz, 110/220 V, 1200 VA, completo</t>
    </r>
  </si>
  <si>
    <r>
      <rPr>
        <sz val="8.5"/>
        <rFont val="Calibri"/>
        <family val="2"/>
      </rPr>
      <t>40.11.020</t>
    </r>
  </si>
  <si>
    <r>
      <rPr>
        <sz val="8.5"/>
        <rFont val="Calibri"/>
        <family val="2"/>
      </rPr>
      <t xml:space="preserve">Relé bimetálico de sobrecarga para acoplamento direto, faixas de ajuste de
</t>
    </r>
    <r>
      <rPr>
        <sz val="8.5"/>
        <rFont val="Calibri"/>
        <family val="2"/>
      </rPr>
      <t>9/12 A</t>
    </r>
  </si>
  <si>
    <r>
      <rPr>
        <sz val="8.5"/>
        <rFont val="Calibri"/>
        <family val="2"/>
      </rPr>
      <t>40.11.030</t>
    </r>
  </si>
  <si>
    <r>
      <rPr>
        <sz val="8.5"/>
        <rFont val="Calibri"/>
        <family val="2"/>
      </rPr>
      <t xml:space="preserve">Relé bimetálico de sobrecarga para acoplamento direto, faixas de ajuste de
</t>
    </r>
    <r>
      <rPr>
        <sz val="8.5"/>
        <rFont val="Calibri"/>
        <family val="2"/>
      </rPr>
      <t>20/32 A até 50/63 A</t>
    </r>
  </si>
  <si>
    <r>
      <rPr>
        <sz val="8.5"/>
        <rFont val="Calibri"/>
        <family val="2"/>
      </rPr>
      <t>40.11.050</t>
    </r>
  </si>
  <si>
    <r>
      <rPr>
        <sz val="8.5"/>
        <rFont val="Calibri"/>
        <family val="2"/>
      </rPr>
      <t xml:space="preserve">Relé bimetálico de sobrecarga para acoplamento direto, faixas de ajuste
</t>
    </r>
    <r>
      <rPr>
        <sz val="8.5"/>
        <rFont val="Calibri"/>
        <family val="2"/>
      </rPr>
      <t>0,4/0,63 A até 16/25 A</t>
    </r>
  </si>
  <si>
    <r>
      <rPr>
        <sz val="8.5"/>
        <rFont val="Calibri"/>
        <family val="2"/>
      </rPr>
      <t>40.11.060</t>
    </r>
  </si>
  <si>
    <r>
      <rPr>
        <sz val="8.5"/>
        <rFont val="Calibri"/>
        <family val="2"/>
      </rPr>
      <t>Relé de tempo eletrônico de 0,6 até 6 s ‐ 220V ‐ 50/60 Hz</t>
    </r>
  </si>
  <si>
    <r>
      <rPr>
        <sz val="8.5"/>
        <rFont val="Calibri"/>
        <family val="2"/>
      </rPr>
      <t>40.11.070</t>
    </r>
  </si>
  <si>
    <r>
      <rPr>
        <sz val="8.5"/>
        <rFont val="Calibri"/>
        <family val="2"/>
      </rPr>
      <t xml:space="preserve">Relé supervisor trifásico contra falta de fase, inversão de fase e mínima
</t>
    </r>
    <r>
      <rPr>
        <sz val="8.5"/>
        <rFont val="Calibri"/>
        <family val="2"/>
      </rPr>
      <t>tensão</t>
    </r>
  </si>
  <si>
    <r>
      <rPr>
        <sz val="8.5"/>
        <rFont val="Calibri"/>
        <family val="2"/>
      </rPr>
      <t>40.11.120</t>
    </r>
  </si>
  <si>
    <r>
      <rPr>
        <sz val="8.5"/>
        <rFont val="Calibri"/>
        <family val="2"/>
      </rPr>
      <t>Relé de tempo eletrônico de 1,5 até 15 minutos ‐ 110V/220V ‐ 50/60Hz</t>
    </r>
  </si>
  <si>
    <r>
      <rPr>
        <sz val="8.5"/>
        <rFont val="Calibri"/>
        <family val="2"/>
      </rPr>
      <t>40.11.230</t>
    </r>
  </si>
  <si>
    <r>
      <rPr>
        <sz val="8.5"/>
        <rFont val="Calibri"/>
        <family val="2"/>
      </rPr>
      <t xml:space="preserve">Relé de sobrecarga eletrônico para acoplamento direto, faixa de ajuste de 55
</t>
    </r>
    <r>
      <rPr>
        <sz val="8.5"/>
        <rFont val="Calibri"/>
        <family val="2"/>
      </rPr>
      <t>A até 250 A</t>
    </r>
  </si>
  <si>
    <r>
      <rPr>
        <sz val="8.5"/>
        <rFont val="Calibri"/>
        <family val="2"/>
      </rPr>
      <t>40.11.240</t>
    </r>
  </si>
  <si>
    <r>
      <rPr>
        <sz val="8.5"/>
        <rFont val="Calibri"/>
        <family val="2"/>
      </rPr>
      <t>Relé de tempo eletrônico de 3 até 30s ‐ 220V ‐ 50/60Hz</t>
    </r>
  </si>
  <si>
    <r>
      <rPr>
        <sz val="8.5"/>
        <rFont val="Calibri"/>
        <family val="2"/>
      </rPr>
      <t>40.11.250</t>
    </r>
  </si>
  <si>
    <r>
      <rPr>
        <sz val="8.5"/>
        <rFont val="Calibri"/>
        <family val="2"/>
      </rPr>
      <t>Relé de impulso bipolar, 16 A, 250 V CA</t>
    </r>
  </si>
  <si>
    <r>
      <rPr>
        <sz val="8.5"/>
        <rFont val="Calibri"/>
        <family val="2"/>
      </rPr>
      <t>40.12</t>
    </r>
  </si>
  <si>
    <r>
      <rPr>
        <sz val="8.5"/>
        <rFont val="Calibri"/>
        <family val="2"/>
      </rPr>
      <t>Chave comutadora e seletora</t>
    </r>
  </si>
  <si>
    <r>
      <rPr>
        <sz val="8.5"/>
        <rFont val="Calibri"/>
        <family val="2"/>
      </rPr>
      <t>40.12.020</t>
    </r>
  </si>
  <si>
    <r>
      <rPr>
        <sz val="8.5"/>
        <rFont val="Calibri"/>
        <family val="2"/>
      </rPr>
      <t>Chave comutadora/seletora com 1 polo e 3 posições para 63 A</t>
    </r>
  </si>
  <si>
    <r>
      <rPr>
        <sz val="8.5"/>
        <rFont val="Calibri"/>
        <family val="2"/>
      </rPr>
      <t>40.12.030</t>
    </r>
  </si>
  <si>
    <r>
      <rPr>
        <sz val="8.5"/>
        <rFont val="Calibri"/>
        <family val="2"/>
      </rPr>
      <t>Chave comutadora/seletora com 1 polo e 3 posições para 25 A</t>
    </r>
  </si>
  <si>
    <r>
      <rPr>
        <sz val="8.5"/>
        <rFont val="Calibri"/>
        <family val="2"/>
      </rPr>
      <t>40.12.200</t>
    </r>
  </si>
  <si>
    <r>
      <rPr>
        <sz val="8.5"/>
        <rFont val="Calibri"/>
        <family val="2"/>
      </rPr>
      <t>Chave comutadora/seletora com 1 polo e 2 posições para 25 A</t>
    </r>
  </si>
  <si>
    <r>
      <rPr>
        <sz val="8.5"/>
        <rFont val="Calibri"/>
        <family val="2"/>
      </rPr>
      <t>40.12.210</t>
    </r>
  </si>
  <si>
    <r>
      <rPr>
        <sz val="8.5"/>
        <rFont val="Calibri"/>
        <family val="2"/>
      </rPr>
      <t>Chave comutadora/seletora com 3 polos e 3 posições para 25 A</t>
    </r>
  </si>
  <si>
    <r>
      <rPr>
        <sz val="8.5"/>
        <rFont val="Calibri"/>
        <family val="2"/>
      </rPr>
      <t>40.13</t>
    </r>
  </si>
  <si>
    <r>
      <rPr>
        <sz val="8.5"/>
        <rFont val="Calibri"/>
        <family val="2"/>
      </rPr>
      <t>Amperimetro</t>
    </r>
  </si>
  <si>
    <r>
      <rPr>
        <sz val="8.5"/>
        <rFont val="Calibri"/>
        <family val="2"/>
      </rPr>
      <t>40.13.010</t>
    </r>
  </si>
  <si>
    <r>
      <rPr>
        <sz val="8.5"/>
        <rFont val="Calibri"/>
        <family val="2"/>
      </rPr>
      <t>Chave comutadora para amperímetro</t>
    </r>
  </si>
  <si>
    <r>
      <rPr>
        <sz val="8.5"/>
        <rFont val="Calibri"/>
        <family val="2"/>
      </rPr>
      <t>40.13.040</t>
    </r>
  </si>
  <si>
    <r>
      <rPr>
        <sz val="8.5"/>
        <rFont val="Calibri"/>
        <family val="2"/>
      </rPr>
      <t xml:space="preserve">Amperímetro de ferro móvel de 96 x 96 mm, para ligação em transformador
</t>
    </r>
    <r>
      <rPr>
        <sz val="8.5"/>
        <rFont val="Calibri"/>
        <family val="2"/>
      </rPr>
      <t>de corrente, escala fixa de 0A/50 A até 0A/2 kA</t>
    </r>
  </si>
  <si>
    <r>
      <rPr>
        <sz val="8.5"/>
        <rFont val="Calibri"/>
        <family val="2"/>
      </rPr>
      <t>40.14</t>
    </r>
  </si>
  <si>
    <r>
      <rPr>
        <sz val="8.5"/>
        <rFont val="Calibri"/>
        <family val="2"/>
      </rPr>
      <t>Voltimetro</t>
    </r>
  </si>
  <si>
    <r>
      <rPr>
        <sz val="8.5"/>
        <rFont val="Calibri"/>
        <family val="2"/>
      </rPr>
      <t>40.14.010</t>
    </r>
  </si>
  <si>
    <r>
      <rPr>
        <sz val="8.5"/>
        <rFont val="Calibri"/>
        <family val="2"/>
      </rPr>
      <t>Chave comutadora para voltímetro</t>
    </r>
  </si>
  <si>
    <r>
      <rPr>
        <sz val="8.5"/>
        <rFont val="Calibri"/>
        <family val="2"/>
      </rPr>
      <t>40.14.030</t>
    </r>
  </si>
  <si>
    <r>
      <rPr>
        <sz val="8.5"/>
        <rFont val="Calibri"/>
        <family val="2"/>
      </rPr>
      <t xml:space="preserve">Voltímetro de ferro móvel de 96 x 96 mm, escalas variáveis de 0/150 V, 0/250
</t>
    </r>
    <r>
      <rPr>
        <sz val="8.5"/>
        <rFont val="Calibri"/>
        <family val="2"/>
      </rPr>
      <t>V, 0/300 V, 0/500 V e 0/600 V</t>
    </r>
  </si>
  <si>
    <r>
      <rPr>
        <sz val="8.5"/>
        <rFont val="Calibri"/>
        <family val="2"/>
      </rPr>
      <t>40.20</t>
    </r>
  </si>
  <si>
    <r>
      <rPr>
        <sz val="8.5"/>
        <rFont val="Calibri"/>
        <family val="2"/>
      </rPr>
      <t>Reparos, conservacoes e complementos ‐ GRUPO 40</t>
    </r>
  </si>
  <si>
    <r>
      <rPr>
        <sz val="8.5"/>
        <rFont val="Calibri"/>
        <family val="2"/>
      </rPr>
      <t>40.20.050</t>
    </r>
  </si>
  <si>
    <r>
      <rPr>
        <sz val="8.5"/>
        <rFont val="Calibri"/>
        <family val="2"/>
      </rPr>
      <t>Sinalizador com lâmpada</t>
    </r>
  </si>
  <si>
    <r>
      <rPr>
        <sz val="8.5"/>
        <rFont val="Calibri"/>
        <family val="2"/>
      </rPr>
      <t>40.20.060</t>
    </r>
  </si>
  <si>
    <r>
      <rPr>
        <sz val="8.5"/>
        <rFont val="Calibri"/>
        <family val="2"/>
      </rPr>
      <t>Botão de comando duplo sem sinalizador</t>
    </r>
  </si>
  <si>
    <r>
      <rPr>
        <sz val="8.5"/>
        <rFont val="Calibri"/>
        <family val="2"/>
      </rPr>
      <t>40.20.090</t>
    </r>
  </si>
  <si>
    <r>
      <rPr>
        <sz val="8.5"/>
        <rFont val="Calibri"/>
        <family val="2"/>
      </rPr>
      <t>Botoeira com retenção para quadro/painel</t>
    </r>
  </si>
  <si>
    <r>
      <rPr>
        <sz val="8.5"/>
        <rFont val="Calibri"/>
        <family val="2"/>
      </rPr>
      <t>40.20.100</t>
    </r>
  </si>
  <si>
    <r>
      <rPr>
        <sz val="8.5"/>
        <rFont val="Calibri"/>
        <family val="2"/>
      </rPr>
      <t>Botoeira de comando liga‐desliga, sem sinalização</t>
    </r>
  </si>
  <si>
    <r>
      <rPr>
        <sz val="8.5"/>
        <rFont val="Calibri"/>
        <family val="2"/>
      </rPr>
      <t>40.20.110</t>
    </r>
  </si>
  <si>
    <r>
      <rPr>
        <sz val="8.5"/>
        <rFont val="Calibri"/>
        <family val="2"/>
      </rPr>
      <t>Alarme sonoro bitonal 220 V para painel de comando</t>
    </r>
  </si>
  <si>
    <r>
      <rPr>
        <sz val="8.5"/>
        <rFont val="Calibri"/>
        <family val="2"/>
      </rPr>
      <t>40.20.120</t>
    </r>
  </si>
  <si>
    <r>
      <rPr>
        <sz val="8.5"/>
        <rFont val="Calibri"/>
        <family val="2"/>
      </rPr>
      <t>Placa de 4´ x 2´</t>
    </r>
  </si>
  <si>
    <r>
      <rPr>
        <sz val="8.5"/>
        <rFont val="Calibri"/>
        <family val="2"/>
      </rPr>
      <t>40.20.140</t>
    </r>
  </si>
  <si>
    <r>
      <rPr>
        <sz val="8.5"/>
        <rFont val="Calibri"/>
        <family val="2"/>
      </rPr>
      <t>Placa de 4´ x 4´</t>
    </r>
  </si>
  <si>
    <r>
      <rPr>
        <sz val="8.5"/>
        <rFont val="Calibri"/>
        <family val="2"/>
      </rPr>
      <t>40.20.200</t>
    </r>
  </si>
  <si>
    <r>
      <rPr>
        <sz val="8.5"/>
        <rFont val="Calibri"/>
        <family val="2"/>
      </rPr>
      <t>Chave de boia normalmente fechada ou aberta</t>
    </r>
  </si>
  <si>
    <r>
      <rPr>
        <sz val="8.5"/>
        <rFont val="Calibri"/>
        <family val="2"/>
      </rPr>
      <t>40.20.240</t>
    </r>
  </si>
  <si>
    <r>
      <rPr>
        <sz val="8.5"/>
        <rFont val="Calibri"/>
        <family val="2"/>
      </rPr>
      <t>Plugue com 2P+T de 10A, 250V</t>
    </r>
  </si>
  <si>
    <r>
      <rPr>
        <sz val="8.5"/>
        <rFont val="Calibri"/>
        <family val="2"/>
      </rPr>
      <t>40.20.250</t>
    </r>
  </si>
  <si>
    <r>
      <rPr>
        <sz val="8.5"/>
        <rFont val="Calibri"/>
        <family val="2"/>
      </rPr>
      <t>Plugue prolongador com 2P+T de 10A, 250V</t>
    </r>
  </si>
  <si>
    <r>
      <rPr>
        <sz val="8.5"/>
        <rFont val="Calibri"/>
        <family val="2"/>
      </rPr>
      <t>40.20.300</t>
    </r>
  </si>
  <si>
    <r>
      <rPr>
        <sz val="8.5"/>
        <rFont val="Calibri"/>
        <family val="2"/>
      </rPr>
      <t>Chave de nível tipo boia pendular (pera), com contato micro switch</t>
    </r>
  </si>
  <si>
    <r>
      <rPr>
        <sz val="8.5"/>
        <rFont val="Calibri"/>
        <family val="2"/>
      </rPr>
      <t>40.20.302</t>
    </r>
  </si>
  <si>
    <r>
      <rPr>
        <sz val="8.5"/>
        <rFont val="Calibri"/>
        <family val="2"/>
      </rPr>
      <t>Placa suporte (tampa) 4´ x 4´ para áreas úmidas, grau de proteção IP55</t>
    </r>
  </si>
  <si>
    <r>
      <rPr>
        <sz val="8.5"/>
        <rFont val="Calibri"/>
        <family val="2"/>
      </rPr>
      <t>40.20.310</t>
    </r>
  </si>
  <si>
    <r>
      <rPr>
        <sz val="8.5"/>
        <rFont val="Calibri"/>
        <family val="2"/>
      </rPr>
      <t>Placa/espelho em latão escovado 4´ x 4´, para 02 tomadas elétrica</t>
    </r>
  </si>
  <si>
    <r>
      <rPr>
        <sz val="8.5"/>
        <rFont val="Calibri"/>
        <family val="2"/>
      </rPr>
      <t>40.20.320</t>
    </r>
  </si>
  <si>
    <r>
      <rPr>
        <sz val="8.5"/>
        <rFont val="Calibri"/>
        <family val="2"/>
      </rPr>
      <t>Placa/espelho em latão escovado 4´ x 4´, para 01 tomada elétrica</t>
    </r>
  </si>
  <si>
    <r>
      <rPr>
        <sz val="8.5"/>
        <rFont val="Calibri"/>
        <family val="2"/>
      </rPr>
      <t>ILUMINACAO</t>
    </r>
  </si>
  <si>
    <r>
      <rPr>
        <sz val="8.5"/>
        <rFont val="Calibri"/>
        <family val="2"/>
      </rPr>
      <t>41.02</t>
    </r>
  </si>
  <si>
    <r>
      <rPr>
        <sz val="8.5"/>
        <rFont val="Calibri"/>
        <family val="2"/>
      </rPr>
      <t>Lampadas</t>
    </r>
  </si>
  <si>
    <r>
      <rPr>
        <sz val="8.5"/>
        <rFont val="Calibri"/>
        <family val="2"/>
      </rPr>
      <t>41.02.541</t>
    </r>
  </si>
  <si>
    <r>
      <rPr>
        <sz val="8.5"/>
        <rFont val="Calibri"/>
        <family val="2"/>
      </rPr>
      <t>Lâmpada LED tubular T8 com base G13, de 900 até 1050 Im ‐ 9 a 10 W</t>
    </r>
  </si>
  <si>
    <r>
      <rPr>
        <sz val="8.5"/>
        <rFont val="Calibri"/>
        <family val="2"/>
      </rPr>
      <t>41.02.551</t>
    </r>
  </si>
  <si>
    <r>
      <rPr>
        <sz val="8.5"/>
        <rFont val="Calibri"/>
        <family val="2"/>
      </rPr>
      <t>Lâmpada LED tubular T8 com base G13, de 1850 até 2000 Im ‐ 18 a 20 W</t>
    </r>
  </si>
  <si>
    <r>
      <rPr>
        <sz val="8.5"/>
        <rFont val="Calibri"/>
        <family val="2"/>
      </rPr>
      <t>41.02.562</t>
    </r>
  </si>
  <si>
    <r>
      <rPr>
        <sz val="8.5"/>
        <rFont val="Calibri"/>
        <family val="2"/>
      </rPr>
      <t>Lâmpada LED tubular T8 com base G13, de 3400 até 4000 Im ‐ 36 a 40 W</t>
    </r>
  </si>
  <si>
    <r>
      <rPr>
        <sz val="8.5"/>
        <rFont val="Calibri"/>
        <family val="2"/>
      </rPr>
      <t>41.02.580</t>
    </r>
  </si>
  <si>
    <r>
      <rPr>
        <sz val="8.5"/>
        <rFont val="Calibri"/>
        <family val="2"/>
      </rPr>
      <t>Lâmpada LED 13,5W, com base E‐27, 1400 até 1510 lm</t>
    </r>
  </si>
  <si>
    <r>
      <rPr>
        <sz val="8.5"/>
        <rFont val="Calibri"/>
        <family val="2"/>
      </rPr>
      <t>41.04</t>
    </r>
  </si>
  <si>
    <r>
      <rPr>
        <sz val="8.5"/>
        <rFont val="Calibri"/>
        <family val="2"/>
      </rPr>
      <t>Acessorios para iluminacao</t>
    </r>
  </si>
  <si>
    <r>
      <rPr>
        <sz val="8.5"/>
        <rFont val="Calibri"/>
        <family val="2"/>
      </rPr>
      <t>41.04.020</t>
    </r>
  </si>
  <si>
    <r>
      <rPr>
        <sz val="8.5"/>
        <rFont val="Calibri"/>
        <family val="2"/>
      </rPr>
      <t>Receptáculo de porcelana com parafuso de fixação com rosca E‐27</t>
    </r>
  </si>
  <si>
    <r>
      <rPr>
        <sz val="8.5"/>
        <rFont val="Calibri"/>
        <family val="2"/>
      </rPr>
      <t>41.04.050</t>
    </r>
  </si>
  <si>
    <r>
      <rPr>
        <sz val="8.5"/>
        <rFont val="Calibri"/>
        <family val="2"/>
      </rPr>
      <t xml:space="preserve">Trilho eletrificado de alimentação com 1 circuito, em alumínio com pintura na
</t>
    </r>
    <r>
      <rPr>
        <sz val="8.5"/>
        <rFont val="Calibri"/>
        <family val="2"/>
      </rPr>
      <t>cor branco, inclusive acessórios</t>
    </r>
  </si>
  <si>
    <r>
      <rPr>
        <sz val="8.5"/>
        <rFont val="Calibri"/>
        <family val="2"/>
      </rPr>
      <t>41.05</t>
    </r>
  </si>
  <si>
    <r>
      <rPr>
        <sz val="8.5"/>
        <rFont val="Calibri"/>
        <family val="2"/>
      </rPr>
      <t>Lampada de descarga de alta potencia</t>
    </r>
  </si>
  <si>
    <r>
      <rPr>
        <sz val="8.5"/>
        <rFont val="Calibri"/>
        <family val="2"/>
      </rPr>
      <t>41.05.710</t>
    </r>
  </si>
  <si>
    <r>
      <rPr>
        <sz val="8.5"/>
        <rFont val="Calibri"/>
        <family val="2"/>
      </rPr>
      <t>Lâmpada de vapor metálico tubular, base G12 de 70 W</t>
    </r>
  </si>
  <si>
    <r>
      <rPr>
        <sz val="8.5"/>
        <rFont val="Calibri"/>
        <family val="2"/>
      </rPr>
      <t>41.05.720</t>
    </r>
  </si>
  <si>
    <r>
      <rPr>
        <sz val="8.5"/>
        <rFont val="Calibri"/>
        <family val="2"/>
      </rPr>
      <t>Lâmpada de vapor metálico tubular, base G12 de 150 W</t>
    </r>
  </si>
  <si>
    <r>
      <rPr>
        <sz val="8.5"/>
        <rFont val="Calibri"/>
        <family val="2"/>
      </rPr>
      <t>41.05.800</t>
    </r>
  </si>
  <si>
    <r>
      <rPr>
        <sz val="8.5"/>
        <rFont val="Calibri"/>
        <family val="2"/>
      </rPr>
      <t>Lâmpada de vapor metálico tubular, base RX7s bilateral de 70 W</t>
    </r>
  </si>
  <si>
    <r>
      <rPr>
        <sz val="8.5"/>
        <rFont val="Calibri"/>
        <family val="2"/>
      </rPr>
      <t>41.06</t>
    </r>
  </si>
  <si>
    <r>
      <rPr>
        <sz val="8.5"/>
        <rFont val="Calibri"/>
        <family val="2"/>
      </rPr>
      <t>Lampada halogena</t>
    </r>
  </si>
  <si>
    <r>
      <rPr>
        <sz val="8.5"/>
        <rFont val="Calibri"/>
        <family val="2"/>
      </rPr>
      <t>41.06.100</t>
    </r>
  </si>
  <si>
    <r>
      <rPr>
        <sz val="8.5"/>
        <rFont val="Calibri"/>
        <family val="2"/>
      </rPr>
      <t>Lâmpada halógena refletora PAR20, base E27 de 50 W ‐ 220 V</t>
    </r>
  </si>
  <si>
    <r>
      <rPr>
        <sz val="8.5"/>
        <rFont val="Calibri"/>
        <family val="2"/>
      </rPr>
      <t>41.06.130</t>
    </r>
  </si>
  <si>
    <r>
      <rPr>
        <sz val="8.5"/>
        <rFont val="Calibri"/>
        <family val="2"/>
      </rPr>
      <t>Lâmpada halógena com refletor dicroico de 50 W ‐ 12 V</t>
    </r>
  </si>
  <si>
    <r>
      <rPr>
        <sz val="8.5"/>
        <rFont val="Calibri"/>
        <family val="2"/>
      </rPr>
      <t>41.06.410</t>
    </r>
  </si>
  <si>
    <r>
      <rPr>
        <sz val="8.5"/>
        <rFont val="Calibri"/>
        <family val="2"/>
      </rPr>
      <t>Lâmpada halógena tubular, base R7s bilateral de 300 W ‐ 110 ou 220 V</t>
    </r>
  </si>
  <si>
    <r>
      <rPr>
        <sz val="8.5"/>
        <rFont val="Calibri"/>
        <family val="2"/>
      </rPr>
      <t>41.07</t>
    </r>
  </si>
  <si>
    <r>
      <rPr>
        <sz val="8.5"/>
        <rFont val="Calibri"/>
        <family val="2"/>
      </rPr>
      <t>Lampada fluorescente</t>
    </r>
  </si>
  <si>
    <r>
      <rPr>
        <sz val="8.5"/>
        <rFont val="Calibri"/>
        <family val="2"/>
      </rPr>
      <t>41.07.020</t>
    </r>
  </si>
  <si>
    <r>
      <rPr>
        <sz val="8.5"/>
        <rFont val="Calibri"/>
        <family val="2"/>
      </rPr>
      <t>Lâmpada fluorescente tubular, base bipino bilateral de 15 W</t>
    </r>
  </si>
  <si>
    <r>
      <rPr>
        <sz val="8.5"/>
        <rFont val="Calibri"/>
        <family val="2"/>
      </rPr>
      <t>41.07.030</t>
    </r>
  </si>
  <si>
    <r>
      <rPr>
        <sz val="8.5"/>
        <rFont val="Calibri"/>
        <family val="2"/>
      </rPr>
      <t>Lâmpada fluorescente tubular, base bipino bilateral de 16 W</t>
    </r>
  </si>
  <si>
    <r>
      <rPr>
        <sz val="8.5"/>
        <rFont val="Calibri"/>
        <family val="2"/>
      </rPr>
      <t>41.07.050</t>
    </r>
  </si>
  <si>
    <r>
      <rPr>
        <sz val="8.5"/>
        <rFont val="Calibri"/>
        <family val="2"/>
      </rPr>
      <t>Lâmpada fluorescente tubular, base bipino bilateral de 20 W</t>
    </r>
  </si>
  <si>
    <r>
      <rPr>
        <sz val="8.5"/>
        <rFont val="Calibri"/>
        <family val="2"/>
      </rPr>
      <t>41.07.060</t>
    </r>
  </si>
  <si>
    <r>
      <rPr>
        <sz val="8.5"/>
        <rFont val="Calibri"/>
        <family val="2"/>
      </rPr>
      <t>Lâmpada fluorescente tubular, base bipino bilateral de 28 W</t>
    </r>
  </si>
  <si>
    <r>
      <rPr>
        <sz val="8.5"/>
        <rFont val="Calibri"/>
        <family val="2"/>
      </rPr>
      <t>41.07.070</t>
    </r>
  </si>
  <si>
    <r>
      <rPr>
        <sz val="8.5"/>
        <rFont val="Calibri"/>
        <family val="2"/>
      </rPr>
      <t>Lâmpada fluorescente tubular, base bipino bilateral de 32 W</t>
    </r>
  </si>
  <si>
    <r>
      <rPr>
        <sz val="8.5"/>
        <rFont val="Calibri"/>
        <family val="2"/>
      </rPr>
      <t>41.07.200</t>
    </r>
  </si>
  <si>
    <r>
      <rPr>
        <sz val="8.5"/>
        <rFont val="Calibri"/>
        <family val="2"/>
      </rPr>
      <t xml:space="preserve">Lâmpada fluorescente tubular, base bipino bilateral de 32 W, com camada
</t>
    </r>
    <r>
      <rPr>
        <sz val="8.5"/>
        <rFont val="Calibri"/>
        <family val="2"/>
      </rPr>
      <t>trifósforo</t>
    </r>
  </si>
  <si>
    <r>
      <rPr>
        <sz val="8.5"/>
        <rFont val="Calibri"/>
        <family val="2"/>
      </rPr>
      <t>41.07.420</t>
    </r>
  </si>
  <si>
    <r>
      <rPr>
        <sz val="8.5"/>
        <rFont val="Calibri"/>
        <family val="2"/>
      </rPr>
      <t xml:space="preserve">Lâmpada fluorescente compacta eletrônica "3U", base E27 de 15 W ‐ 110 ou
</t>
    </r>
    <r>
      <rPr>
        <sz val="8.5"/>
        <rFont val="Calibri"/>
        <family val="2"/>
      </rPr>
      <t>220 V</t>
    </r>
  </si>
  <si>
    <r>
      <rPr>
        <sz val="8.5"/>
        <rFont val="Calibri"/>
        <family val="2"/>
      </rPr>
      <t>41.07.430</t>
    </r>
  </si>
  <si>
    <r>
      <rPr>
        <sz val="8.5"/>
        <rFont val="Calibri"/>
        <family val="2"/>
      </rPr>
      <t xml:space="preserve">Lâmpada fluorescente compacta eletrônica "3U", base E27 de 20 W ‐ 110 ou
</t>
    </r>
    <r>
      <rPr>
        <sz val="8.5"/>
        <rFont val="Calibri"/>
        <family val="2"/>
      </rPr>
      <t>220 V</t>
    </r>
  </si>
  <si>
    <r>
      <rPr>
        <sz val="8.5"/>
        <rFont val="Calibri"/>
        <family val="2"/>
      </rPr>
      <t>41.07.440</t>
    </r>
  </si>
  <si>
    <r>
      <rPr>
        <sz val="8.5"/>
        <rFont val="Calibri"/>
        <family val="2"/>
      </rPr>
      <t xml:space="preserve">Lâmpada fluorescente compacta eletrônica "3U", base E27 de 23 W ‐ 110 ou
</t>
    </r>
    <r>
      <rPr>
        <sz val="8.5"/>
        <rFont val="Calibri"/>
        <family val="2"/>
      </rPr>
      <t>220 V</t>
    </r>
  </si>
  <si>
    <r>
      <rPr>
        <sz val="8.5"/>
        <rFont val="Calibri"/>
        <family val="2"/>
      </rPr>
      <t>41.07.450</t>
    </r>
  </si>
  <si>
    <r>
      <rPr>
        <sz val="8.5"/>
        <rFont val="Calibri"/>
        <family val="2"/>
      </rPr>
      <t xml:space="preserve">Lâmpada fluorescente compacta eletrônica "3U", base E27 de 25 W ‐ 110 ou
</t>
    </r>
    <r>
      <rPr>
        <sz val="8.5"/>
        <rFont val="Calibri"/>
        <family val="2"/>
      </rPr>
      <t>220 V</t>
    </r>
  </si>
  <si>
    <r>
      <rPr>
        <sz val="8.5"/>
        <rFont val="Calibri"/>
        <family val="2"/>
      </rPr>
      <t>41.07.800</t>
    </r>
  </si>
  <si>
    <r>
      <rPr>
        <sz val="8.5"/>
        <rFont val="Calibri"/>
        <family val="2"/>
      </rPr>
      <t>Lâmpada fluorescente compacta "1U", base G‐23 de 9 W</t>
    </r>
  </si>
  <si>
    <r>
      <rPr>
        <sz val="8.5"/>
        <rFont val="Calibri"/>
        <family val="2"/>
      </rPr>
      <t>41.07.810</t>
    </r>
  </si>
  <si>
    <r>
      <rPr>
        <sz val="8.5"/>
        <rFont val="Calibri"/>
        <family val="2"/>
      </rPr>
      <t>Lâmpada fluorescente compacta "2U", base G‐24D‐2 de 18 W</t>
    </r>
  </si>
  <si>
    <r>
      <rPr>
        <sz val="8.5"/>
        <rFont val="Calibri"/>
        <family val="2"/>
      </rPr>
      <t>41.07.820</t>
    </r>
  </si>
  <si>
    <r>
      <rPr>
        <sz val="8.5"/>
        <rFont val="Calibri"/>
        <family val="2"/>
      </rPr>
      <t>Lâmpada fluorescente compacta "2U", base G‐24D‐3 de 26 W</t>
    </r>
  </si>
  <si>
    <r>
      <rPr>
        <sz val="8.5"/>
        <rFont val="Calibri"/>
        <family val="2"/>
      </rPr>
      <t>41.07.830</t>
    </r>
  </si>
  <si>
    <r>
      <rPr>
        <sz val="8.5"/>
        <rFont val="Calibri"/>
        <family val="2"/>
      </rPr>
      <t>Lâmpada fluorescente compacta longa "1U", base 2G‐11 de 36 W</t>
    </r>
  </si>
  <si>
    <r>
      <rPr>
        <sz val="8.5"/>
        <rFont val="Calibri"/>
        <family val="2"/>
      </rPr>
      <t>41.07.860</t>
    </r>
  </si>
  <si>
    <r>
      <rPr>
        <sz val="8.5"/>
        <rFont val="Calibri"/>
        <family val="2"/>
      </rPr>
      <t>Lâmpada fluorescente compacta "2U", base G24q‐3 de 26 W</t>
    </r>
  </si>
  <si>
    <r>
      <rPr>
        <sz val="8.5"/>
        <rFont val="Calibri"/>
        <family val="2"/>
      </rPr>
      <t>41.08</t>
    </r>
  </si>
  <si>
    <r>
      <rPr>
        <sz val="8.5"/>
        <rFont val="Calibri"/>
        <family val="2"/>
      </rPr>
      <t>Reator e equipamentos para lampada de descarga de alta potencia</t>
    </r>
  </si>
  <si>
    <r>
      <rPr>
        <sz val="8.5"/>
        <rFont val="Calibri"/>
        <family val="2"/>
      </rPr>
      <t>41.08.010</t>
    </r>
  </si>
  <si>
    <r>
      <rPr>
        <sz val="8.5"/>
        <rFont val="Calibri"/>
        <family val="2"/>
      </rPr>
      <t>Transformador eletrônico para lâmpada halógena dicroica de 50 W ‐ 220 V</t>
    </r>
  </si>
  <si>
    <r>
      <rPr>
        <sz val="8.5"/>
        <rFont val="Calibri"/>
        <family val="2"/>
      </rPr>
      <t>41.08.230</t>
    </r>
  </si>
  <si>
    <r>
      <rPr>
        <sz val="8.5"/>
        <rFont val="Calibri"/>
        <family val="2"/>
      </rPr>
      <t xml:space="preserve">Reator eletromagnético de alto fator de potência, para lâmpada vapor de
</t>
    </r>
    <r>
      <rPr>
        <sz val="8.5"/>
        <rFont val="Calibri"/>
        <family val="2"/>
      </rPr>
      <t>sódio 150 W / 220 V</t>
    </r>
  </si>
  <si>
    <r>
      <rPr>
        <sz val="8.5"/>
        <rFont val="Calibri"/>
        <family val="2"/>
      </rPr>
      <t>41.08.250</t>
    </r>
  </si>
  <si>
    <r>
      <rPr>
        <sz val="8.5"/>
        <rFont val="Calibri"/>
        <family val="2"/>
      </rPr>
      <t xml:space="preserve">Reator eletromagnético de alto fator de potência, para lâmpada vapor de
</t>
    </r>
    <r>
      <rPr>
        <sz val="8.5"/>
        <rFont val="Calibri"/>
        <family val="2"/>
      </rPr>
      <t>sódio 250 W / 220 V</t>
    </r>
  </si>
  <si>
    <r>
      <rPr>
        <sz val="8.5"/>
        <rFont val="Calibri"/>
        <family val="2"/>
      </rPr>
      <t>41.08.270</t>
    </r>
  </si>
  <si>
    <r>
      <rPr>
        <sz val="8.5"/>
        <rFont val="Calibri"/>
        <family val="2"/>
      </rPr>
      <t xml:space="preserve">Reator eletromagnético de alto fator de potência, para lâmpada vapor de
</t>
    </r>
    <r>
      <rPr>
        <sz val="8.5"/>
        <rFont val="Calibri"/>
        <family val="2"/>
      </rPr>
      <t>sódio 400 W / 220 V</t>
    </r>
  </si>
  <si>
    <r>
      <rPr>
        <sz val="8.5"/>
        <rFont val="Calibri"/>
        <family val="2"/>
      </rPr>
      <t>41.08.280</t>
    </r>
  </si>
  <si>
    <r>
      <rPr>
        <sz val="8.5"/>
        <rFont val="Calibri"/>
        <family val="2"/>
      </rPr>
      <t xml:space="preserve">Reator eletromagnético de alto fator de potência, para lâmpada vapor de
</t>
    </r>
    <r>
      <rPr>
        <sz val="8.5"/>
        <rFont val="Calibri"/>
        <family val="2"/>
      </rPr>
      <t>sódio 1000 W / 220 V</t>
    </r>
  </si>
  <si>
    <r>
      <rPr>
        <sz val="8.5"/>
        <rFont val="Calibri"/>
        <family val="2"/>
      </rPr>
      <t>41.08.420</t>
    </r>
  </si>
  <si>
    <r>
      <rPr>
        <sz val="8.5"/>
        <rFont val="Calibri"/>
        <family val="2"/>
      </rPr>
      <t xml:space="preserve">Reator eletromagnético de alto fator de potência, para lâmpada vapor
</t>
    </r>
    <r>
      <rPr>
        <sz val="8.5"/>
        <rFont val="Calibri"/>
        <family val="2"/>
      </rPr>
      <t>metálico 70 W / 220 V</t>
    </r>
  </si>
  <si>
    <r>
      <rPr>
        <sz val="8.5"/>
        <rFont val="Calibri"/>
        <family val="2"/>
      </rPr>
      <t>41.08.440</t>
    </r>
  </si>
  <si>
    <r>
      <rPr>
        <sz val="8.5"/>
        <rFont val="Calibri"/>
        <family val="2"/>
      </rPr>
      <t xml:space="preserve">Reator eletromagnético de alto fator de potência, para lâmpada vapor
</t>
    </r>
    <r>
      <rPr>
        <sz val="8.5"/>
        <rFont val="Calibri"/>
        <family val="2"/>
      </rPr>
      <t>metálico 150 W / 220 V</t>
    </r>
  </si>
  <si>
    <r>
      <rPr>
        <sz val="8.5"/>
        <rFont val="Calibri"/>
        <family val="2"/>
      </rPr>
      <t>41.08.450</t>
    </r>
  </si>
  <si>
    <r>
      <rPr>
        <sz val="8.5"/>
        <rFont val="Calibri"/>
        <family val="2"/>
      </rPr>
      <t xml:space="preserve">Reator eletromagnético de alto fator de potência, para lâmpada vapor
</t>
    </r>
    <r>
      <rPr>
        <sz val="8.5"/>
        <rFont val="Calibri"/>
        <family val="2"/>
      </rPr>
      <t>metálico 250 W / 220 V</t>
    </r>
  </si>
  <si>
    <r>
      <rPr>
        <sz val="8.5"/>
        <rFont val="Calibri"/>
        <family val="2"/>
      </rPr>
      <t>41.08.460</t>
    </r>
  </si>
  <si>
    <r>
      <rPr>
        <sz val="8.5"/>
        <rFont val="Calibri"/>
        <family val="2"/>
      </rPr>
      <t xml:space="preserve">Reator eletromagnético de alto fator de potência, para lâmpada vapor
</t>
    </r>
    <r>
      <rPr>
        <sz val="8.5"/>
        <rFont val="Calibri"/>
        <family val="2"/>
      </rPr>
      <t>metálico 400 W / 220 V</t>
    </r>
  </si>
  <si>
    <r>
      <rPr>
        <sz val="8.5"/>
        <rFont val="Calibri"/>
        <family val="2"/>
      </rPr>
      <t>41.09</t>
    </r>
  </si>
  <si>
    <r>
      <rPr>
        <sz val="8.5"/>
        <rFont val="Calibri"/>
        <family val="2"/>
      </rPr>
      <t>Reator e equipamentos para lampada fluorescente</t>
    </r>
  </si>
  <si>
    <r>
      <rPr>
        <sz val="8.5"/>
        <rFont val="Calibri"/>
        <family val="2"/>
      </rPr>
      <t>41.09.720</t>
    </r>
  </si>
  <si>
    <r>
      <rPr>
        <sz val="8.5"/>
        <rFont val="Calibri"/>
        <family val="2"/>
      </rPr>
      <t>Reator eletrônico de alto fator de potência com partida instantânea, para 2 lâmpadas fluorescentes tubulares, base bipino bilateral, 16 W ‐ 127 V / 220 V</t>
    </r>
  </si>
  <si>
    <r>
      <rPr>
        <sz val="8.5"/>
        <rFont val="Calibri"/>
        <family val="2"/>
      </rPr>
      <t>41.09.740</t>
    </r>
  </si>
  <si>
    <r>
      <rPr>
        <sz val="8.5"/>
        <rFont val="Calibri"/>
        <family val="2"/>
      </rPr>
      <t>Reator eletrônico de alto fator de potência com partida instantânea, para 2 lâmpadas fluorescentes tubulares, base bipino bilateral, 28 W ‐ 127 V / 220 V</t>
    </r>
  </si>
  <si>
    <r>
      <rPr>
        <sz val="8.5"/>
        <rFont val="Calibri"/>
        <family val="2"/>
      </rPr>
      <t>41.09.750</t>
    </r>
  </si>
  <si>
    <r>
      <rPr>
        <sz val="8.5"/>
        <rFont val="Calibri"/>
        <family val="2"/>
      </rPr>
      <t>Reator eletrônico de alto fator de potência com partida instantânea, para 2 lâmpadas fluorescentes tubulares, base bipino bilateral, 32 W ‐ 127 V / 220 V</t>
    </r>
  </si>
  <si>
    <r>
      <rPr>
        <sz val="8.5"/>
        <rFont val="Calibri"/>
        <family val="2"/>
      </rPr>
      <t>41.09.830</t>
    </r>
  </si>
  <si>
    <r>
      <rPr>
        <sz val="8.5"/>
        <rFont val="Calibri"/>
        <family val="2"/>
      </rPr>
      <t>Reator eletrônico de alto fator de potência com partida instantânea, para 2 lâmpadas fluorescentes tubulares "HO", base bipino bilateral, 110 W ‐ 220 V</t>
    </r>
  </si>
  <si>
    <r>
      <rPr>
        <sz val="8.5"/>
        <rFont val="Calibri"/>
        <family val="2"/>
      </rPr>
      <t>41.09.870</t>
    </r>
  </si>
  <si>
    <r>
      <rPr>
        <sz val="8.5"/>
        <rFont val="Calibri"/>
        <family val="2"/>
      </rPr>
      <t>Reator eletrônico de alto fator de potência com partida instantânea, para uma lâmpada fluorescente compacta "2U", base G24q‐3, 26 W ‐ 220 V</t>
    </r>
  </si>
  <si>
    <r>
      <rPr>
        <sz val="8.5"/>
        <rFont val="Calibri"/>
        <family val="2"/>
      </rPr>
      <t>41.09.890</t>
    </r>
  </si>
  <si>
    <r>
      <rPr>
        <sz val="8.5"/>
        <rFont val="Calibri"/>
        <family val="2"/>
      </rPr>
      <t>Reator eletrônico de alto fator de potência com partida instantânea, para 2 lâmpadas fluorescentes compactas "2U", base G24q‐3, 26 W ‐ 220 V</t>
    </r>
  </si>
  <si>
    <r>
      <rPr>
        <sz val="8.5"/>
        <rFont val="Calibri"/>
        <family val="2"/>
      </rPr>
      <t>41.10</t>
    </r>
  </si>
  <si>
    <r>
      <rPr>
        <sz val="8.5"/>
        <rFont val="Calibri"/>
        <family val="2"/>
      </rPr>
      <t>Postes e acessorios</t>
    </r>
  </si>
  <si>
    <r>
      <rPr>
        <sz val="8.5"/>
        <rFont val="Calibri"/>
        <family val="2"/>
      </rPr>
      <t>41.10.060</t>
    </r>
  </si>
  <si>
    <r>
      <rPr>
        <sz val="8.5"/>
        <rFont val="Calibri"/>
        <family val="2"/>
      </rPr>
      <t xml:space="preserve">Braço em tubo de ferro galvanizado de 1" x 1,00 m para fixação de uma
</t>
    </r>
    <r>
      <rPr>
        <sz val="8.5"/>
        <rFont val="Calibri"/>
        <family val="2"/>
      </rPr>
      <t>luminária</t>
    </r>
  </si>
  <si>
    <r>
      <rPr>
        <sz val="8.5"/>
        <rFont val="Calibri"/>
        <family val="2"/>
      </rPr>
      <t>41.10.070</t>
    </r>
  </si>
  <si>
    <r>
      <rPr>
        <sz val="8.5"/>
        <rFont val="Calibri"/>
        <family val="2"/>
      </rPr>
      <t>Cruzeta reforçada em ferro galvanizado para fixação de quatro luminárias</t>
    </r>
  </si>
  <si>
    <r>
      <rPr>
        <sz val="8.5"/>
        <rFont val="Calibri"/>
        <family val="2"/>
      </rPr>
      <t>41.10.080</t>
    </r>
  </si>
  <si>
    <r>
      <rPr>
        <sz val="8.5"/>
        <rFont val="Calibri"/>
        <family val="2"/>
      </rPr>
      <t>Cruzeta reforçada em ferro galvanizado para fixação de duas luminárias</t>
    </r>
  </si>
  <si>
    <r>
      <rPr>
        <sz val="8.5"/>
        <rFont val="Calibri"/>
        <family val="2"/>
      </rPr>
      <t>41.10.260</t>
    </r>
  </si>
  <si>
    <r>
      <rPr>
        <sz val="8.5"/>
        <rFont val="Calibri"/>
        <family val="2"/>
      </rPr>
      <t xml:space="preserve">Poste telecônico curvo em aço SAE 1010/1020 galvanizado a fogo, altura de
</t>
    </r>
    <r>
      <rPr>
        <sz val="8.5"/>
        <rFont val="Calibri"/>
        <family val="2"/>
      </rPr>
      <t>8,00 m</t>
    </r>
  </si>
  <si>
    <r>
      <rPr>
        <sz val="8.5"/>
        <rFont val="Calibri"/>
        <family val="2"/>
      </rPr>
      <t>41.10.330</t>
    </r>
  </si>
  <si>
    <r>
      <rPr>
        <sz val="8.5"/>
        <rFont val="Calibri"/>
        <family val="2"/>
      </rPr>
      <t xml:space="preserve">Poste telecônico reto em aço SAE 1010/1020 galvanizado a fogo, altura de
</t>
    </r>
    <r>
      <rPr>
        <sz val="8.5"/>
        <rFont val="Calibri"/>
        <family val="2"/>
      </rPr>
      <t>10,00 m</t>
    </r>
  </si>
  <si>
    <r>
      <rPr>
        <sz val="8.5"/>
        <rFont val="Calibri"/>
        <family val="2"/>
      </rPr>
      <t>41.10.340</t>
    </r>
  </si>
  <si>
    <r>
      <rPr>
        <sz val="8.5"/>
        <rFont val="Calibri"/>
        <family val="2"/>
      </rPr>
      <t xml:space="preserve">Poste telecônico reto em aço SAE 1010/1020 galvanizado a fogo, altura de
</t>
    </r>
    <r>
      <rPr>
        <sz val="8.5"/>
        <rFont val="Calibri"/>
        <family val="2"/>
      </rPr>
      <t>8,00 m</t>
    </r>
  </si>
  <si>
    <r>
      <rPr>
        <sz val="8.5"/>
        <rFont val="Calibri"/>
        <family val="2"/>
      </rPr>
      <t>41.10.400</t>
    </r>
  </si>
  <si>
    <r>
      <rPr>
        <sz val="8.5"/>
        <rFont val="Calibri"/>
        <family val="2"/>
      </rPr>
      <t xml:space="preserve">Poste telecônico em aço SAE 1010/1020 galvanizado a fogo, com espera para
</t>
    </r>
    <r>
      <rPr>
        <sz val="8.5"/>
        <rFont val="Calibri"/>
        <family val="2"/>
      </rPr>
      <t>uma luminária, altura de 3,00 m</t>
    </r>
  </si>
  <si>
    <r>
      <rPr>
        <sz val="8.5"/>
        <rFont val="Calibri"/>
        <family val="2"/>
      </rPr>
      <t>41.10.410</t>
    </r>
  </si>
  <si>
    <r>
      <rPr>
        <sz val="8.5"/>
        <rFont val="Calibri"/>
        <family val="2"/>
      </rPr>
      <t xml:space="preserve">Poste telecônico em aço SAE 1010/1020 galvanizado a fogo, com espera para
</t>
    </r>
    <r>
      <rPr>
        <sz val="8.5"/>
        <rFont val="Calibri"/>
        <family val="2"/>
      </rPr>
      <t>duas luminárias, altura de 3,00 m</t>
    </r>
  </si>
  <si>
    <r>
      <rPr>
        <sz val="8.5"/>
        <rFont val="Calibri"/>
        <family val="2"/>
      </rPr>
      <t>41.10.430</t>
    </r>
  </si>
  <si>
    <r>
      <rPr>
        <sz val="8.5"/>
        <rFont val="Calibri"/>
        <family val="2"/>
      </rPr>
      <t xml:space="preserve">Poste telecônico reto em aço SAE 1010/1020 galvanizado a fogo, altura de
</t>
    </r>
    <r>
      <rPr>
        <sz val="8.5"/>
        <rFont val="Calibri"/>
        <family val="2"/>
      </rPr>
      <t>6,00 m</t>
    </r>
  </si>
  <si>
    <r>
      <rPr>
        <sz val="8.5"/>
        <rFont val="Calibri"/>
        <family val="2"/>
      </rPr>
      <t>41.10.490</t>
    </r>
  </si>
  <si>
    <r>
      <rPr>
        <sz val="8.5"/>
        <rFont val="Calibri"/>
        <family val="2"/>
      </rPr>
      <t xml:space="preserve">Poste telecônico reto em aço SAE 1010/1020 galvanizado a fogo, com base,
</t>
    </r>
    <r>
      <rPr>
        <sz val="8.5"/>
        <rFont val="Calibri"/>
        <family val="2"/>
      </rPr>
      <t>altura de 7,00 m</t>
    </r>
  </si>
  <si>
    <r>
      <rPr>
        <sz val="8.5"/>
        <rFont val="Calibri"/>
        <family val="2"/>
      </rPr>
      <t>41.10.500</t>
    </r>
  </si>
  <si>
    <r>
      <rPr>
        <sz val="8.5"/>
        <rFont val="Calibri"/>
        <family val="2"/>
      </rPr>
      <t xml:space="preserve">Poste telecônico reto em aço SAE 1010/1020 galvanizado a fogo, altura de
</t>
    </r>
    <r>
      <rPr>
        <sz val="8.5"/>
        <rFont val="Calibri"/>
        <family val="2"/>
      </rPr>
      <t>4,00 m</t>
    </r>
  </si>
  <si>
    <r>
      <rPr>
        <sz val="8.5"/>
        <rFont val="Calibri"/>
        <family val="2"/>
      </rPr>
      <t>41.11</t>
    </r>
  </si>
  <si>
    <r>
      <rPr>
        <sz val="8.5"/>
        <rFont val="Calibri"/>
        <family val="2"/>
      </rPr>
      <t>Aparelho de iluminacao publica e decorativa</t>
    </r>
  </si>
  <si>
    <r>
      <rPr>
        <sz val="8.5"/>
        <rFont val="Calibri"/>
        <family val="2"/>
      </rPr>
      <t>41.11.060</t>
    </r>
  </si>
  <si>
    <r>
      <rPr>
        <sz val="8.5"/>
        <rFont val="Calibri"/>
        <family val="2"/>
      </rPr>
      <t>Luminária fechada para iluminação pública tipo pétala pequena</t>
    </r>
  </si>
  <si>
    <r>
      <rPr>
        <sz val="8.5"/>
        <rFont val="Calibri"/>
        <family val="2"/>
      </rPr>
      <t>41.11.090</t>
    </r>
  </si>
  <si>
    <r>
      <rPr>
        <sz val="8.5"/>
        <rFont val="Calibri"/>
        <family val="2"/>
      </rPr>
      <t>Luminária com corpo em tubo de alumínio tipo balizador para uso externo</t>
    </r>
  </si>
  <si>
    <r>
      <rPr>
        <sz val="8.5"/>
        <rFont val="Calibri"/>
        <family val="2"/>
      </rPr>
      <t>41.11.094</t>
    </r>
  </si>
  <si>
    <r>
      <rPr>
        <sz val="8.5"/>
        <rFont val="Calibri"/>
        <family val="2"/>
      </rPr>
      <t xml:space="preserve">Luminária LED de embutir para caixa de luz 4 x 2cm, para uso externo, tipo
</t>
    </r>
    <r>
      <rPr>
        <sz val="8.5"/>
        <rFont val="Calibri"/>
        <family val="2"/>
      </rPr>
      <t>balizador de 3 W</t>
    </r>
  </si>
  <si>
    <r>
      <rPr>
        <sz val="8.5"/>
        <rFont val="Calibri"/>
        <family val="2"/>
      </rPr>
      <t>41.11.100</t>
    </r>
  </si>
  <si>
    <r>
      <rPr>
        <sz val="8.5"/>
        <rFont val="Calibri"/>
        <family val="2"/>
      </rPr>
      <t xml:space="preserve">Luminária retangular fechada para iluminação externa em poste, tipo pétala
</t>
    </r>
    <r>
      <rPr>
        <sz val="8.5"/>
        <rFont val="Calibri"/>
        <family val="2"/>
      </rPr>
      <t>grande</t>
    </r>
  </si>
  <si>
    <r>
      <rPr>
        <sz val="8.5"/>
        <rFont val="Calibri"/>
        <family val="2"/>
      </rPr>
      <t>41.11.110</t>
    </r>
  </si>
  <si>
    <r>
      <rPr>
        <sz val="8.5"/>
        <rFont val="Calibri"/>
        <family val="2"/>
      </rPr>
      <t xml:space="preserve">Luminária retangular fechada para iluminação externa em poste, tipo pétala
</t>
    </r>
    <r>
      <rPr>
        <sz val="8.5"/>
        <rFont val="Calibri"/>
        <family val="2"/>
      </rPr>
      <t>pequena</t>
    </r>
  </si>
  <si>
    <r>
      <rPr>
        <sz val="8.5"/>
        <rFont val="Calibri"/>
        <family val="2"/>
      </rPr>
      <t>41.11.115</t>
    </r>
  </si>
  <si>
    <r>
      <rPr>
        <sz val="8.5"/>
        <rFont val="Calibri"/>
        <family val="2"/>
      </rPr>
      <t xml:space="preserve">Luminária retangular tipo arandela externa para 2 lâmpadas, com difusor em
</t>
    </r>
    <r>
      <rPr>
        <sz val="8.5"/>
        <rFont val="Calibri"/>
        <family val="2"/>
      </rPr>
      <t>polietileno ou vidro leitoso</t>
    </r>
  </si>
  <si>
    <r>
      <rPr>
        <sz val="8.5"/>
        <rFont val="Calibri"/>
        <family val="2"/>
      </rPr>
      <t>41.11.440</t>
    </r>
  </si>
  <si>
    <r>
      <rPr>
        <sz val="8.5"/>
        <rFont val="Calibri"/>
        <family val="2"/>
      </rPr>
      <t>Suporte tubular de fixação em poste para 1 luminária tipo pétala</t>
    </r>
  </si>
  <si>
    <r>
      <rPr>
        <sz val="8.5"/>
        <rFont val="Calibri"/>
        <family val="2"/>
      </rPr>
      <t>41.11.450</t>
    </r>
  </si>
  <si>
    <r>
      <rPr>
        <sz val="8.5"/>
        <rFont val="Calibri"/>
        <family val="2"/>
      </rPr>
      <t>Suporte tubular de fixação em poste para 2 luminárias tipo pétala</t>
    </r>
  </si>
  <si>
    <r>
      <rPr>
        <sz val="8.5"/>
        <rFont val="Calibri"/>
        <family val="2"/>
      </rPr>
      <t>41.11.702</t>
    </r>
  </si>
  <si>
    <r>
      <rPr>
        <sz val="8.5"/>
        <rFont val="Calibri"/>
        <family val="2"/>
      </rPr>
      <t xml:space="preserve">Luminária LED solar integrada para poste, fluxo luminoso de 8000 lm,
</t>
    </r>
    <r>
      <rPr>
        <sz val="8.5"/>
        <rFont val="Calibri"/>
        <family val="2"/>
      </rPr>
      <t>eficiência mínima de 130,5 lm/W ‐ potência de 80 W</t>
    </r>
  </si>
  <si>
    <r>
      <rPr>
        <sz val="8.5"/>
        <rFont val="Calibri"/>
        <family val="2"/>
      </rPr>
      <t>41.11.703</t>
    </r>
  </si>
  <si>
    <r>
      <rPr>
        <sz val="8.5"/>
        <rFont val="Calibri"/>
        <family val="2"/>
      </rPr>
      <t xml:space="preserve">Luminária LED retangular para poste, fluxo luminoso de 14160 a 17475 lm,
</t>
    </r>
    <r>
      <rPr>
        <sz val="8.5"/>
        <rFont val="Calibri"/>
        <family val="2"/>
      </rPr>
      <t>eficiência mínima de 118 lm/W ‐ potência de 80 W/120 W</t>
    </r>
  </si>
  <si>
    <r>
      <rPr>
        <sz val="8.5"/>
        <rFont val="Calibri"/>
        <family val="2"/>
      </rPr>
      <t>41.11.704</t>
    </r>
  </si>
  <si>
    <r>
      <rPr>
        <sz val="8.5"/>
        <rFont val="Calibri"/>
        <family val="2"/>
      </rPr>
      <t xml:space="preserve">Luminária LED retangular para poste, fluxo luminoso de 14083 lm, eficiência
</t>
    </r>
    <r>
      <rPr>
        <sz val="8.5"/>
        <rFont val="Calibri"/>
        <family val="2"/>
      </rPr>
      <t>mínima 135 lm/W ‐ potência de 104 W</t>
    </r>
  </si>
  <si>
    <r>
      <rPr>
        <sz val="8.5"/>
        <rFont val="Calibri"/>
        <family val="2"/>
      </rPr>
      <t>41.11.707</t>
    </r>
  </si>
  <si>
    <r>
      <rPr>
        <sz val="8.5"/>
        <rFont val="Calibri"/>
        <family val="2"/>
      </rPr>
      <t xml:space="preserve">Luminária LED retangular para poste, fluxo luminoso de 27624 lm, eficiência
</t>
    </r>
    <r>
      <rPr>
        <sz val="8.5"/>
        <rFont val="Calibri"/>
        <family val="2"/>
      </rPr>
      <t>mínima 135 lm/W ‐ potência de 204 W</t>
    </r>
  </si>
  <si>
    <r>
      <rPr>
        <sz val="8.5"/>
        <rFont val="Calibri"/>
        <family val="2"/>
      </rPr>
      <t>41.11.711</t>
    </r>
  </si>
  <si>
    <r>
      <rPr>
        <sz val="8.5"/>
        <rFont val="Calibri"/>
        <family val="2"/>
      </rPr>
      <t>Luminária LED retangular para parede ou piso, fluxo luminoso de 11838 a 12150 lm, eficiência mínima 107 lm/W ‐ potência de 86 W/120 W</t>
    </r>
  </si>
  <si>
    <r>
      <rPr>
        <sz val="8.5"/>
        <rFont val="Calibri"/>
        <family val="2"/>
      </rPr>
      <t>41.11.712</t>
    </r>
  </si>
  <si>
    <r>
      <rPr>
        <sz val="8.5"/>
        <rFont val="Calibri"/>
        <family val="2"/>
      </rPr>
      <t xml:space="preserve">Luminária LED redonda de embutir para parede ou piso, área interna ou
</t>
    </r>
    <r>
      <rPr>
        <sz val="8.5"/>
        <rFont val="Calibri"/>
        <family val="2"/>
      </rPr>
      <t>externa, bivolt ‐ potência 6 W</t>
    </r>
  </si>
  <si>
    <r>
      <rPr>
        <sz val="8.5"/>
        <rFont val="Calibri"/>
        <family val="2"/>
      </rPr>
      <t>41.11.721</t>
    </r>
  </si>
  <si>
    <r>
      <rPr>
        <sz val="8.5"/>
        <rFont val="Calibri"/>
        <family val="2"/>
      </rPr>
      <t xml:space="preserve">Luminária LED retangular para poste, fluxo luminoso de 6250 a 6674 lm,
</t>
    </r>
    <r>
      <rPr>
        <sz val="8.5"/>
        <rFont val="Calibri"/>
        <family val="2"/>
      </rPr>
      <t>eficiência mínima 113 lm/W ‐ potência 40 W/59 W</t>
    </r>
  </si>
  <si>
    <r>
      <rPr>
        <sz val="8.5"/>
        <rFont val="Calibri"/>
        <family val="2"/>
      </rPr>
      <t>41.12</t>
    </r>
  </si>
  <si>
    <r>
      <rPr>
        <sz val="8.5"/>
        <rFont val="Calibri"/>
        <family val="2"/>
      </rPr>
      <t>Aparelho de iluminacao de longo alcance e especifica</t>
    </r>
  </si>
  <si>
    <r>
      <rPr>
        <sz val="8.5"/>
        <rFont val="Calibri"/>
        <family val="2"/>
      </rPr>
      <t>41.12.050</t>
    </r>
  </si>
  <si>
    <r>
      <rPr>
        <sz val="8.5"/>
        <rFont val="Calibri"/>
        <family val="2"/>
      </rPr>
      <t xml:space="preserve">Projetor retangular fechado, com alojamento para reator, para lâmpada vapor
</t>
    </r>
    <r>
      <rPr>
        <sz val="8.5"/>
        <rFont val="Calibri"/>
        <family val="2"/>
      </rPr>
      <t>metálico ou vapor de sódio de 150 W a 400 W</t>
    </r>
  </si>
  <si>
    <r>
      <rPr>
        <sz val="8.5"/>
        <rFont val="Calibri"/>
        <family val="2"/>
      </rPr>
      <t>41.12.060</t>
    </r>
  </si>
  <si>
    <r>
      <rPr>
        <sz val="8.5"/>
        <rFont val="Calibri"/>
        <family val="2"/>
      </rPr>
      <t xml:space="preserve">Projetor retangular fechado, para lâmpada vapor de sódio de 1.000 W ou
</t>
    </r>
    <r>
      <rPr>
        <sz val="8.5"/>
        <rFont val="Calibri"/>
        <family val="2"/>
      </rPr>
      <t>vapor metálico de 2.000 W</t>
    </r>
  </si>
  <si>
    <r>
      <rPr>
        <sz val="8.5"/>
        <rFont val="Calibri"/>
        <family val="2"/>
      </rPr>
      <t>41.12.070</t>
    </r>
  </si>
  <si>
    <r>
      <rPr>
        <sz val="8.5"/>
        <rFont val="Calibri"/>
        <family val="2"/>
      </rPr>
      <t xml:space="preserve">Projetor retangular fechado, para lâmpada vapor metálico de 70 W/150 W ou
</t>
    </r>
    <r>
      <rPr>
        <sz val="8.5"/>
        <rFont val="Calibri"/>
        <family val="2"/>
      </rPr>
      <t>halógena de 300 W/500 W</t>
    </r>
  </si>
  <si>
    <r>
      <rPr>
        <sz val="8.5"/>
        <rFont val="Calibri"/>
        <family val="2"/>
      </rPr>
      <t>41.12.080</t>
    </r>
  </si>
  <si>
    <r>
      <rPr>
        <sz val="8.5"/>
        <rFont val="Calibri"/>
        <family val="2"/>
      </rPr>
      <t xml:space="preserve">Projetor retangular fechado, para lâmpada vapor metálico ou vapor de sódio
</t>
    </r>
    <r>
      <rPr>
        <sz val="8.5"/>
        <rFont val="Calibri"/>
        <family val="2"/>
      </rPr>
      <t>de 250 W/400 W</t>
    </r>
  </si>
  <si>
    <r>
      <rPr>
        <sz val="8.5"/>
        <rFont val="Calibri"/>
        <family val="2"/>
      </rPr>
      <t>41.12.090</t>
    </r>
  </si>
  <si>
    <r>
      <rPr>
        <sz val="8.5"/>
        <rFont val="Calibri"/>
        <family val="2"/>
      </rPr>
      <t xml:space="preserve">Projetor cônico fechado, para lâmpadas vapor metálico, vapor de sódio de
</t>
    </r>
    <r>
      <rPr>
        <sz val="8.5"/>
        <rFont val="Calibri"/>
        <family val="2"/>
      </rPr>
      <t>250 W/400 W ou mista de 250 W/500 W</t>
    </r>
  </si>
  <si>
    <r>
      <rPr>
        <sz val="8.5"/>
        <rFont val="Calibri"/>
        <family val="2"/>
      </rPr>
      <t>41.12.210</t>
    </r>
  </si>
  <si>
    <r>
      <rPr>
        <sz val="8.5"/>
        <rFont val="Calibri"/>
        <family val="2"/>
      </rPr>
      <t xml:space="preserve">Projetor LED modular, fluxo luminoso de 26294 lm, eficiência mínima de 125
</t>
    </r>
    <r>
      <rPr>
        <sz val="8.5"/>
        <rFont val="Calibri"/>
        <family val="2"/>
      </rPr>
      <t>l/W ‐ 150 W/200 W</t>
    </r>
  </si>
  <si>
    <r>
      <rPr>
        <sz val="8.5"/>
        <rFont val="Calibri"/>
        <family val="2"/>
      </rPr>
      <t>41.13</t>
    </r>
  </si>
  <si>
    <r>
      <rPr>
        <sz val="8.5"/>
        <rFont val="Calibri"/>
        <family val="2"/>
      </rPr>
      <t>Aparelho de iluminacao a prova de tempo, gases e vapores</t>
    </r>
  </si>
  <si>
    <r>
      <rPr>
        <sz val="8.5"/>
        <rFont val="Calibri"/>
        <family val="2"/>
      </rPr>
      <t>41.13.030</t>
    </r>
  </si>
  <si>
    <r>
      <rPr>
        <sz val="8.5"/>
        <rFont val="Calibri"/>
        <family val="2"/>
      </rPr>
      <t>Luminária blindada retangular de embutir, para lâmpada de 160 W</t>
    </r>
  </si>
  <si>
    <r>
      <rPr>
        <sz val="8.5"/>
        <rFont val="Calibri"/>
        <family val="2"/>
      </rPr>
      <t>41.13.040</t>
    </r>
  </si>
  <si>
    <r>
      <rPr>
        <sz val="8.5"/>
        <rFont val="Calibri"/>
        <family val="2"/>
      </rPr>
      <t xml:space="preserve">Luminária blindada de sobrepor ou pendente em calha fechada, para 1
</t>
    </r>
    <r>
      <rPr>
        <sz val="8.5"/>
        <rFont val="Calibri"/>
        <family val="2"/>
      </rPr>
      <t>lâmpada fluorescente de 32 W/36 W/40 W</t>
    </r>
  </si>
  <si>
    <r>
      <rPr>
        <sz val="8.5"/>
        <rFont val="Calibri"/>
        <family val="2"/>
      </rPr>
      <t>41.13.050</t>
    </r>
  </si>
  <si>
    <r>
      <rPr>
        <sz val="8.5"/>
        <rFont val="Calibri"/>
        <family val="2"/>
      </rPr>
      <t xml:space="preserve">Luminária blindada de sobrepor ou pendente em calha fechada, para 2
</t>
    </r>
    <r>
      <rPr>
        <sz val="8.5"/>
        <rFont val="Calibri"/>
        <family val="2"/>
      </rPr>
      <t>lâmpadas fluorescentes de 32 W/36 W/40 W</t>
    </r>
  </si>
  <si>
    <r>
      <rPr>
        <sz val="8.5"/>
        <rFont val="Calibri"/>
        <family val="2"/>
      </rPr>
      <t>41.13.102</t>
    </r>
  </si>
  <si>
    <r>
      <rPr>
        <sz val="8.5"/>
        <rFont val="Calibri"/>
        <family val="2"/>
      </rPr>
      <t>Luminária blindada tipo arandela de 45º e 90º, para lâmpada LED</t>
    </r>
  </si>
  <si>
    <r>
      <rPr>
        <sz val="8.5"/>
        <rFont val="Calibri"/>
        <family val="2"/>
      </rPr>
      <t>41.13.200</t>
    </r>
  </si>
  <si>
    <r>
      <rPr>
        <sz val="8.5"/>
        <rFont val="Calibri"/>
        <family val="2"/>
      </rPr>
      <t xml:space="preserve">Luminária blindada oval de sobrepor ou arandela, para lâmpada fluorescentes
</t>
    </r>
    <r>
      <rPr>
        <sz val="8.5"/>
        <rFont val="Calibri"/>
        <family val="2"/>
      </rPr>
      <t>compacta</t>
    </r>
  </si>
  <si>
    <r>
      <rPr>
        <sz val="8.5"/>
        <rFont val="Calibri"/>
        <family val="2"/>
      </rPr>
      <t>41.14</t>
    </r>
  </si>
  <si>
    <r>
      <rPr>
        <sz val="8.5"/>
        <rFont val="Calibri"/>
        <family val="2"/>
      </rPr>
      <t>Aparelho de iluminacao comercial e industrial</t>
    </r>
  </si>
  <si>
    <r>
      <rPr>
        <sz val="8.5"/>
        <rFont val="Calibri"/>
        <family val="2"/>
      </rPr>
      <t>41.14.020</t>
    </r>
  </si>
  <si>
    <r>
      <rPr>
        <sz val="8.5"/>
        <rFont val="Calibri"/>
        <family val="2"/>
      </rPr>
      <t>Luminária retangular de embutir tipo calha fechada, com difusor plano, para 2 lâmpadas fluorescentes tubulares de 28 W/32 W/36 W/54 W</t>
    </r>
  </si>
  <si>
    <r>
      <rPr>
        <sz val="8.5"/>
        <rFont val="Calibri"/>
        <family val="2"/>
      </rPr>
      <t>41.14.070</t>
    </r>
  </si>
  <si>
    <r>
      <rPr>
        <sz val="8.5"/>
        <rFont val="Calibri"/>
        <family val="2"/>
      </rPr>
      <t xml:space="preserve">Luminária retangular de sobrepor tipo calha aberta, para 2 lâmpadas
</t>
    </r>
    <r>
      <rPr>
        <sz val="8.5"/>
        <rFont val="Calibri"/>
        <family val="2"/>
      </rPr>
      <t>fluorescentes tubulares de 32 W</t>
    </r>
  </si>
  <si>
    <r>
      <rPr>
        <sz val="8.5"/>
        <rFont val="Calibri"/>
        <family val="2"/>
      </rPr>
      <t>41.14.090</t>
    </r>
  </si>
  <si>
    <r>
      <rPr>
        <sz val="8.5"/>
        <rFont val="Calibri"/>
        <family val="2"/>
      </rPr>
      <t>Luminária retangular de sobrepor tipo calha fechada, com difusor translúcido, para 2 lâmpadas fluorescentes de 28 W/32 W/36 W/54 W</t>
    </r>
  </si>
  <si>
    <r>
      <rPr>
        <sz val="8.5"/>
        <rFont val="Calibri"/>
        <family val="2"/>
      </rPr>
      <t>41.14.210</t>
    </r>
  </si>
  <si>
    <r>
      <rPr>
        <sz val="8.5"/>
        <rFont val="Calibri"/>
        <family val="2"/>
      </rPr>
      <t xml:space="preserve">Luminária quadrada de embutir tipo calha aberta com aletas planas, para 2
</t>
    </r>
    <r>
      <rPr>
        <sz val="8.5"/>
        <rFont val="Calibri"/>
        <family val="2"/>
      </rPr>
      <t>lâmpadas fluorescentes compactas de 18 W/26 W</t>
    </r>
  </si>
  <si>
    <r>
      <rPr>
        <sz val="8.5"/>
        <rFont val="Calibri"/>
        <family val="2"/>
      </rPr>
      <t>41.14.310</t>
    </r>
  </si>
  <si>
    <r>
      <rPr>
        <sz val="8.5"/>
        <rFont val="Calibri"/>
        <family val="2"/>
      </rPr>
      <t xml:space="preserve">Luminária redonda de embutir com difusor recuado, para 1 ou 2 lâmpadas
</t>
    </r>
    <r>
      <rPr>
        <sz val="8.5"/>
        <rFont val="Calibri"/>
        <family val="2"/>
      </rPr>
      <t>fluorescentes compactas de 15 W/18 W/20 W/23 W/26 W</t>
    </r>
  </si>
  <si>
    <r>
      <rPr>
        <sz val="8.5"/>
        <rFont val="Calibri"/>
        <family val="2"/>
      </rPr>
      <t>41.14.390</t>
    </r>
  </si>
  <si>
    <r>
      <rPr>
        <sz val="8.5"/>
        <rFont val="Calibri"/>
        <family val="2"/>
      </rPr>
      <t>Luminária retangular de sobrepor tipo calha aberta, com refletor em alumínio de alto brilho, para 2 lâmpadas fluorescentes tubulares 32 W/36 W</t>
    </r>
  </si>
  <si>
    <r>
      <rPr>
        <sz val="8.5"/>
        <rFont val="Calibri"/>
        <family val="2"/>
      </rPr>
      <t>41.14.430</t>
    </r>
  </si>
  <si>
    <r>
      <rPr>
        <sz val="8.5"/>
        <rFont val="Calibri"/>
        <family val="2"/>
      </rPr>
      <t xml:space="preserve">Luminária quadrada de embutir tipo calha aberta, com refletor e aleta
</t>
    </r>
    <r>
      <rPr>
        <sz val="8.5"/>
        <rFont val="Calibri"/>
        <family val="2"/>
      </rPr>
      <t>parabólicas em alumínio de alto brilho, para 4 lâmpadas fluorescentes de 14 W/16 W/18 W</t>
    </r>
  </si>
  <si>
    <r>
      <rPr>
        <sz val="8.5"/>
        <rFont val="Calibri"/>
        <family val="2"/>
      </rPr>
      <t>41.14.510</t>
    </r>
  </si>
  <si>
    <r>
      <rPr>
        <sz val="8.5"/>
        <rFont val="Calibri"/>
        <family val="2"/>
      </rPr>
      <t xml:space="preserve">Luminária industrial pendente com refletor prismático sem alojamento para
</t>
    </r>
    <r>
      <rPr>
        <sz val="8.5"/>
        <rFont val="Calibri"/>
        <family val="2"/>
      </rPr>
      <t>reator, para lâmpadas vapor de sódio/metálico ou mista de 150 W/250 W/400 W</t>
    </r>
  </si>
  <si>
    <r>
      <rPr>
        <sz val="8.5"/>
        <rFont val="Calibri"/>
        <family val="2"/>
      </rPr>
      <t>41.14.530</t>
    </r>
  </si>
  <si>
    <r>
      <rPr>
        <sz val="8.5"/>
        <rFont val="Calibri"/>
        <family val="2"/>
      </rPr>
      <t>Luminária redonda de sobrepor com difusor em vidro temperado jateado para 1 ou 2 lâmpadas fluorescentes compactas de 18 W/26 W</t>
    </r>
  </si>
  <si>
    <r>
      <rPr>
        <sz val="8.5"/>
        <rFont val="Calibri"/>
        <family val="2"/>
      </rPr>
      <t>41.14.560</t>
    </r>
  </si>
  <si>
    <r>
      <rPr>
        <sz val="8.5"/>
        <rFont val="Calibri"/>
        <family val="2"/>
      </rPr>
      <t xml:space="preserve">Luminária retangular de embutir tipo calha aberta com aletas parabólicas para
</t>
    </r>
    <r>
      <rPr>
        <sz val="8.5"/>
        <rFont val="Calibri"/>
        <family val="2"/>
      </rPr>
      <t>2 lâmpadas fluorescentes tubulares de 28 W/54 W</t>
    </r>
  </si>
  <si>
    <r>
      <rPr>
        <sz val="8.5"/>
        <rFont val="Calibri"/>
        <family val="2"/>
      </rPr>
      <t>41.14.590</t>
    </r>
  </si>
  <si>
    <r>
      <rPr>
        <sz val="8.5"/>
        <rFont val="Calibri"/>
        <family val="2"/>
      </rPr>
      <t xml:space="preserve">Luminária industrial pendente tipo calha aberta instalação em perfilado para 1
</t>
    </r>
    <r>
      <rPr>
        <sz val="8.5"/>
        <rFont val="Calibri"/>
        <family val="2"/>
      </rPr>
      <t>ou 2 lâmpadas fluorescentes tubulares 14 W</t>
    </r>
  </si>
  <si>
    <r>
      <rPr>
        <sz val="8.5"/>
        <rFont val="Calibri"/>
        <family val="2"/>
      </rPr>
      <t>41.14.600</t>
    </r>
  </si>
  <si>
    <r>
      <rPr>
        <sz val="8.5"/>
        <rFont val="Calibri"/>
        <family val="2"/>
      </rPr>
      <t xml:space="preserve">Luminária industrial pendente tipo calha aberta instalação em perfilado para 1
</t>
    </r>
    <r>
      <rPr>
        <sz val="8.5"/>
        <rFont val="Calibri"/>
        <family val="2"/>
      </rPr>
      <t>ou 2 lâmpadas fluorescentes tubulares 28 W/54 W</t>
    </r>
  </si>
  <si>
    <r>
      <rPr>
        <sz val="8.5"/>
        <rFont val="Calibri"/>
        <family val="2"/>
      </rPr>
      <t>41.14.620</t>
    </r>
  </si>
  <si>
    <r>
      <rPr>
        <sz val="8.5"/>
        <rFont val="Calibri"/>
        <family val="2"/>
      </rPr>
      <t>Luminária retangular de sobrepor tipo calha aberta com refletor e aletas parabólicas para 2 lâmpadas fluorescentes tubulares 28 W/54 W</t>
    </r>
  </si>
  <si>
    <r>
      <rPr>
        <sz val="8.5"/>
        <rFont val="Calibri"/>
        <family val="2"/>
      </rPr>
      <t>41.14.640</t>
    </r>
  </si>
  <si>
    <r>
      <rPr>
        <sz val="8.5"/>
        <rFont val="Calibri"/>
        <family val="2"/>
      </rPr>
      <t>Luminária retangular de embutir tipo calha aberta com refletor em alumínio de alto brilho para 2 lâmpadas fluorescentes tubulares de 28 W/54 W</t>
    </r>
  </si>
  <si>
    <r>
      <rPr>
        <sz val="8.5"/>
        <rFont val="Calibri"/>
        <family val="2"/>
      </rPr>
      <t>41.14.670</t>
    </r>
  </si>
  <si>
    <r>
      <rPr>
        <sz val="8.5"/>
        <rFont val="Calibri"/>
        <family val="2"/>
      </rPr>
      <t xml:space="preserve">Luminária triangular de sobrepor tipo arandela para fluorescente compacta de
</t>
    </r>
    <r>
      <rPr>
        <sz val="8.5"/>
        <rFont val="Calibri"/>
        <family val="2"/>
      </rPr>
      <t>15 W/20 W/23 W</t>
    </r>
  </si>
  <si>
    <r>
      <rPr>
        <sz val="8.5"/>
        <rFont val="Calibri"/>
        <family val="2"/>
      </rPr>
      <t>41.14.730</t>
    </r>
  </si>
  <si>
    <r>
      <rPr>
        <sz val="8.5"/>
        <rFont val="Calibri"/>
        <family val="2"/>
      </rPr>
      <t>Luminária redonda de embutir com refletor em alumínio jateado e difusor em vidro para 2 lâmpadas fluorescentes compactas duplas de 18 W/26 W</t>
    </r>
  </si>
  <si>
    <r>
      <rPr>
        <sz val="8.5"/>
        <rFont val="Calibri"/>
        <family val="2"/>
      </rPr>
      <t>41.14.740</t>
    </r>
  </si>
  <si>
    <r>
      <rPr>
        <sz val="8.5"/>
        <rFont val="Calibri"/>
        <family val="2"/>
      </rPr>
      <t xml:space="preserve">Luminária retangular de embutir assimétrica para 1 lâmpada fluorescente
</t>
    </r>
    <r>
      <rPr>
        <sz val="8.5"/>
        <rFont val="Calibri"/>
        <family val="2"/>
      </rPr>
      <t>tubular de 14 W</t>
    </r>
  </si>
  <si>
    <r>
      <rPr>
        <sz val="8.5"/>
        <rFont val="Calibri"/>
        <family val="2"/>
      </rPr>
      <t>41.14.750</t>
    </r>
  </si>
  <si>
    <r>
      <rPr>
        <sz val="8.5"/>
        <rFont val="Calibri"/>
        <family val="2"/>
      </rPr>
      <t xml:space="preserve">Luminária redonda de sobrepor ou pendente com refletor em alumínio
</t>
    </r>
    <r>
      <rPr>
        <sz val="8.5"/>
        <rFont val="Calibri"/>
        <family val="2"/>
      </rPr>
      <t>anodizado facho concentrado para 1 lâmpada vapor metálico elipsoidal de 250 W ou 400 W</t>
    </r>
  </si>
  <si>
    <r>
      <rPr>
        <sz val="8.5"/>
        <rFont val="Calibri"/>
        <family val="2"/>
      </rPr>
      <t>41.14.780</t>
    </r>
  </si>
  <si>
    <r>
      <rPr>
        <sz val="8.5"/>
        <rFont val="Calibri"/>
        <family val="2"/>
      </rPr>
      <t xml:space="preserve">Luminária retangular de sobrepor tipo calha fechada, com difusor plano, para
</t>
    </r>
    <r>
      <rPr>
        <sz val="8.5"/>
        <rFont val="Calibri"/>
        <family val="2"/>
      </rPr>
      <t>4 lâmpadas fluorescentes tubulares de 14 W/16 W/18 W</t>
    </r>
  </si>
  <si>
    <r>
      <rPr>
        <sz val="8.5"/>
        <rFont val="Calibri"/>
        <family val="2"/>
      </rPr>
      <t>41.14.790</t>
    </r>
  </si>
  <si>
    <r>
      <rPr>
        <sz val="8.5"/>
        <rFont val="Calibri"/>
        <family val="2"/>
      </rPr>
      <t xml:space="preserve">Luminária retangular de embutir tipo calha aberta com refletor assimétrico
</t>
    </r>
    <r>
      <rPr>
        <sz val="8.5"/>
        <rFont val="Calibri"/>
        <family val="2"/>
      </rPr>
      <t>em alumínio de alto brilho para 2 lâmpadas fluorescentes tubulares de 28 W/54 W</t>
    </r>
  </si>
  <si>
    <r>
      <rPr>
        <sz val="8.5"/>
        <rFont val="Calibri"/>
        <family val="2"/>
      </rPr>
      <t>41.14.792</t>
    </r>
  </si>
  <si>
    <r>
      <rPr>
        <sz val="8.5"/>
        <rFont val="Calibri"/>
        <family val="2"/>
      </rPr>
      <t xml:space="preserve">Luminária hermética de sobrepor, com difusor em policarbonato, para
</t>
    </r>
    <r>
      <rPr>
        <sz val="8.5"/>
        <rFont val="Calibri"/>
        <family val="2"/>
      </rPr>
      <t>lâmpadas de 2 x 28 W</t>
    </r>
  </si>
  <si>
    <r>
      <rPr>
        <sz val="8.5"/>
        <rFont val="Calibri"/>
        <family val="2"/>
      </rPr>
      <t>41.15</t>
    </r>
  </si>
  <si>
    <r>
      <rPr>
        <sz val="8.5"/>
        <rFont val="Calibri"/>
        <family val="2"/>
      </rPr>
      <t>Aparelho de iluminacao interna decorativa</t>
    </r>
  </si>
  <si>
    <r>
      <rPr>
        <sz val="8.5"/>
        <rFont val="Calibri"/>
        <family val="2"/>
      </rPr>
      <t>41.15.170</t>
    </r>
  </si>
  <si>
    <r>
      <rPr>
        <sz val="8.5"/>
        <rFont val="Calibri"/>
        <family val="2"/>
      </rPr>
      <t xml:space="preserve">Luminária redonda de embutir, com foco orientável e acessório antiofuscante,
</t>
    </r>
    <r>
      <rPr>
        <sz val="8.5"/>
        <rFont val="Calibri"/>
        <family val="2"/>
      </rPr>
      <t>para 1 lâmpada dicroica de 50 W</t>
    </r>
  </si>
  <si>
    <r>
      <rPr>
        <sz val="8.5"/>
        <rFont val="Calibri"/>
        <family val="2"/>
      </rPr>
      <t>41.20</t>
    </r>
  </si>
  <si>
    <r>
      <rPr>
        <sz val="8.5"/>
        <rFont val="Calibri"/>
        <family val="2"/>
      </rPr>
      <t>Reparos, conservacoes e complementos ‐ GRUPO 41</t>
    </r>
  </si>
  <si>
    <r>
      <rPr>
        <sz val="8.5"/>
        <rFont val="Calibri"/>
        <family val="2"/>
      </rPr>
      <t>41.20.020</t>
    </r>
  </si>
  <si>
    <r>
      <rPr>
        <sz val="8.5"/>
        <rFont val="Calibri"/>
        <family val="2"/>
      </rPr>
      <t xml:space="preserve">Recolocação de aparelhos de iluminação ou projetores fixos em teto, piso ou
</t>
    </r>
    <r>
      <rPr>
        <sz val="8.5"/>
        <rFont val="Calibri"/>
        <family val="2"/>
      </rPr>
      <t>parede</t>
    </r>
  </si>
  <si>
    <r>
      <rPr>
        <sz val="8.5"/>
        <rFont val="Calibri"/>
        <family val="2"/>
      </rPr>
      <t>41.20.080</t>
    </r>
  </si>
  <si>
    <r>
      <rPr>
        <sz val="8.5"/>
        <rFont val="Calibri"/>
        <family val="2"/>
      </rPr>
      <t xml:space="preserve">Plafon plástico e/ou PVC para acabamento de ponto de luz, com soquete E‐27
</t>
    </r>
    <r>
      <rPr>
        <sz val="8.5"/>
        <rFont val="Calibri"/>
        <family val="2"/>
      </rPr>
      <t>para lâmpada fluorescente compacta</t>
    </r>
  </si>
  <si>
    <r>
      <rPr>
        <sz val="8.5"/>
        <rFont val="Calibri"/>
        <family val="2"/>
      </rPr>
      <t>41.20.120</t>
    </r>
  </si>
  <si>
    <r>
      <rPr>
        <sz val="8.5"/>
        <rFont val="Calibri"/>
        <family val="2"/>
      </rPr>
      <t>Recolocação de reator</t>
    </r>
  </si>
  <si>
    <r>
      <rPr>
        <sz val="8.5"/>
        <rFont val="Calibri"/>
        <family val="2"/>
      </rPr>
      <t>41.20.130</t>
    </r>
  </si>
  <si>
    <r>
      <rPr>
        <sz val="8.5"/>
        <rFont val="Calibri"/>
        <family val="2"/>
      </rPr>
      <t>Recolocação de lâmpada</t>
    </r>
  </si>
  <si>
    <r>
      <rPr>
        <sz val="8.5"/>
        <rFont val="Calibri"/>
        <family val="2"/>
      </rPr>
      <t>41.31</t>
    </r>
  </si>
  <si>
    <r>
      <rPr>
        <sz val="8.5"/>
        <rFont val="Calibri"/>
        <family val="2"/>
      </rPr>
      <t>Iluminacao LED</t>
    </r>
  </si>
  <si>
    <r>
      <rPr>
        <sz val="8.5"/>
        <rFont val="Calibri"/>
        <family val="2"/>
      </rPr>
      <t>41.31.040</t>
    </r>
  </si>
  <si>
    <r>
      <rPr>
        <sz val="8.5"/>
        <rFont val="Calibri"/>
        <family val="2"/>
      </rPr>
      <t xml:space="preserve">Luminária LED retangular de sobrepor com difusor translúcido, 4000 K, fluxo
</t>
    </r>
    <r>
      <rPr>
        <sz val="8.5"/>
        <rFont val="Calibri"/>
        <family val="2"/>
      </rPr>
      <t>luminoso de 3690 a 4800 lm, potência de 38 W a 41 W</t>
    </r>
  </si>
  <si>
    <r>
      <rPr>
        <sz val="8.5"/>
        <rFont val="Calibri"/>
        <family val="2"/>
      </rPr>
      <t>41.31.070</t>
    </r>
  </si>
  <si>
    <r>
      <rPr>
        <sz val="8.5"/>
        <rFont val="Calibri"/>
        <family val="2"/>
      </rPr>
      <t>Luminária LED quadrada de sobrepor com difusor prismático translúcido, 4000 K, fluxo luminoso de 1363 a 1800 lm, potência de 15 W a 24 W</t>
    </r>
  </si>
  <si>
    <r>
      <rPr>
        <sz val="8.5"/>
        <rFont val="Calibri"/>
        <family val="2"/>
      </rPr>
      <t>41.31.080</t>
    </r>
  </si>
  <si>
    <r>
      <rPr>
        <sz val="8.5"/>
        <rFont val="Calibri"/>
        <family val="2"/>
      </rPr>
      <t xml:space="preserve">Luminária LED redonda de embutir com difusor translúcido, 4000 K, fluxo
</t>
    </r>
    <r>
      <rPr>
        <sz val="8.5"/>
        <rFont val="Calibri"/>
        <family val="2"/>
      </rPr>
      <t>luminoso de 800 a 1060 lm, potência de 9 W a 12 W</t>
    </r>
  </si>
  <si>
    <r>
      <rPr>
        <sz val="8.5"/>
        <rFont val="Calibri"/>
        <family val="2"/>
      </rPr>
      <t>41.31.087</t>
    </r>
  </si>
  <si>
    <r>
      <rPr>
        <sz val="8.5"/>
        <rFont val="Calibri"/>
        <family val="2"/>
      </rPr>
      <t>Luminária LED redonda de sobrepor com difusor recuado translucido, 4000 K, fluxo luminoso de 1900 a 2000 lm, potência de 17 W a 19 W</t>
    </r>
  </si>
  <si>
    <r>
      <rPr>
        <sz val="8.5"/>
        <rFont val="Calibri"/>
        <family val="2"/>
      </rPr>
      <t>41.31.100</t>
    </r>
  </si>
  <si>
    <r>
      <rPr>
        <sz val="8.5"/>
        <rFont val="Calibri"/>
        <family val="2"/>
      </rPr>
      <t xml:space="preserve">Projetor LED verde retangular, foco orientável, para fixação em parede ou
</t>
    </r>
    <r>
      <rPr>
        <sz val="8.5"/>
        <rFont val="Calibri"/>
        <family val="2"/>
      </rPr>
      <t>piso, potência de 7,5 W</t>
    </r>
  </si>
  <si>
    <r>
      <rPr>
        <sz val="8.5"/>
        <rFont val="Calibri"/>
        <family val="2"/>
      </rPr>
      <t>41.31.101</t>
    </r>
  </si>
  <si>
    <r>
      <rPr>
        <sz val="8.5"/>
        <rFont val="Calibri"/>
        <family val="2"/>
      </rPr>
      <t xml:space="preserve">Projetor LED retangular, potência de 30 W, fluxo luminoso de 2250 a 2400 lm,
</t>
    </r>
    <r>
      <rPr>
        <sz val="8.5"/>
        <rFont val="Calibri"/>
        <family val="2"/>
      </rPr>
      <t>temperatura cor 6.500 K, bivolt</t>
    </r>
  </si>
  <si>
    <r>
      <rPr>
        <sz val="8.5"/>
        <rFont val="Calibri"/>
        <family val="2"/>
      </rPr>
      <t>PARA‐RAIOS PARA EDIFICACAO</t>
    </r>
  </si>
  <si>
    <r>
      <rPr>
        <sz val="8.5"/>
        <rFont val="Calibri"/>
        <family val="2"/>
      </rPr>
      <t>42.01</t>
    </r>
  </si>
  <si>
    <r>
      <rPr>
        <sz val="8.5"/>
        <rFont val="Calibri"/>
        <family val="2"/>
      </rPr>
      <t>Complementos para para‐raios</t>
    </r>
  </si>
  <si>
    <r>
      <rPr>
        <sz val="8.5"/>
        <rFont val="Calibri"/>
        <family val="2"/>
      </rPr>
      <t>42.01.020</t>
    </r>
  </si>
  <si>
    <r>
      <rPr>
        <sz val="8.5"/>
        <rFont val="Calibri"/>
        <family val="2"/>
      </rPr>
      <t>Captor tipo Franklin, h= 300 mm, 4 pontos, 1 descida, acabamento cromado</t>
    </r>
  </si>
  <si>
    <r>
      <rPr>
        <sz val="8.5"/>
        <rFont val="Calibri"/>
        <family val="2"/>
      </rPr>
      <t>42.01.040</t>
    </r>
  </si>
  <si>
    <r>
      <rPr>
        <sz val="8.5"/>
        <rFont val="Calibri"/>
        <family val="2"/>
      </rPr>
      <t>Captor tipo Franklin, h= 300 mm, 4 pontos, 2 descidas, acabamento cromado</t>
    </r>
  </si>
  <si>
    <r>
      <rPr>
        <sz val="8.5"/>
        <rFont val="Calibri"/>
        <family val="2"/>
      </rPr>
      <t>42.01.060</t>
    </r>
  </si>
  <si>
    <r>
      <rPr>
        <sz val="8.5"/>
        <rFont val="Calibri"/>
        <family val="2"/>
      </rPr>
      <t>Luva de redução galvanizada de 2´ x 3/4´</t>
    </r>
  </si>
  <si>
    <r>
      <rPr>
        <sz val="8.5"/>
        <rFont val="Calibri"/>
        <family val="2"/>
      </rPr>
      <t>42.01.080</t>
    </r>
  </si>
  <si>
    <r>
      <rPr>
        <sz val="8.5"/>
        <rFont val="Calibri"/>
        <family val="2"/>
      </rPr>
      <t>Niple duplo galvanizado de 2´</t>
    </r>
  </si>
  <si>
    <r>
      <rPr>
        <sz val="8.5"/>
        <rFont val="Calibri"/>
        <family val="2"/>
      </rPr>
      <t>42.01.086</t>
    </r>
  </si>
  <si>
    <r>
      <rPr>
        <sz val="8.5"/>
        <rFont val="Calibri"/>
        <family val="2"/>
      </rPr>
      <t>Captor tipo terminal aéreo, h= 300 mm em alumínio</t>
    </r>
  </si>
  <si>
    <r>
      <rPr>
        <sz val="8.5"/>
        <rFont val="Calibri"/>
        <family val="2"/>
      </rPr>
      <t>42.01.090</t>
    </r>
  </si>
  <si>
    <r>
      <rPr>
        <sz val="8.5"/>
        <rFont val="Calibri"/>
        <family val="2"/>
      </rPr>
      <t>Captor tipo terminal aéreo, h= 300 mm, diâmetro de 1/4´ em cobre</t>
    </r>
  </si>
  <si>
    <r>
      <rPr>
        <sz val="8.5"/>
        <rFont val="Calibri"/>
        <family val="2"/>
      </rPr>
      <t>42.01.096</t>
    </r>
  </si>
  <si>
    <r>
      <rPr>
        <sz val="8.5"/>
        <rFont val="Calibri"/>
        <family val="2"/>
      </rPr>
      <t>Captor tipo terminal aéreo, h= 250 mm, diâmetro de 3/8´ galvanizado a fogo</t>
    </r>
  </si>
  <si>
    <r>
      <rPr>
        <sz val="8.5"/>
        <rFont val="Calibri"/>
        <family val="2"/>
      </rPr>
      <t>42.01.098</t>
    </r>
  </si>
  <si>
    <r>
      <rPr>
        <sz val="8.5"/>
        <rFont val="Calibri"/>
        <family val="2"/>
      </rPr>
      <t>Captor tipo terminal aéreo, h= 600 mm, diâmetro de 3/8´ galvanizado a fogo</t>
    </r>
  </si>
  <si>
    <r>
      <rPr>
        <sz val="8.5"/>
        <rFont val="Calibri"/>
        <family val="2"/>
      </rPr>
      <t>42.02</t>
    </r>
  </si>
  <si>
    <r>
      <rPr>
        <sz val="8.5"/>
        <rFont val="Calibri"/>
        <family val="2"/>
      </rPr>
      <t>Isolador galvanizado uso geral</t>
    </r>
  </si>
  <si>
    <r>
      <rPr>
        <sz val="8.5"/>
        <rFont val="Calibri"/>
        <family val="2"/>
      </rPr>
      <t>42.02.010</t>
    </r>
  </si>
  <si>
    <r>
      <rPr>
        <sz val="8.5"/>
        <rFont val="Calibri"/>
        <family val="2"/>
      </rPr>
      <t>Isolador galvanizado uso geral, simples com rosca mecânica</t>
    </r>
  </si>
  <si>
    <r>
      <rPr>
        <sz val="8.5"/>
        <rFont val="Calibri"/>
        <family val="2"/>
      </rPr>
      <t>42.02.020</t>
    </r>
  </si>
  <si>
    <r>
      <rPr>
        <sz val="8.5"/>
        <rFont val="Calibri"/>
        <family val="2"/>
      </rPr>
      <t>Isolador galvanizado uso geral, reforçado para fixação a 90°</t>
    </r>
  </si>
  <si>
    <r>
      <rPr>
        <sz val="8.5"/>
        <rFont val="Calibri"/>
        <family val="2"/>
      </rPr>
      <t>42.02.040</t>
    </r>
  </si>
  <si>
    <r>
      <rPr>
        <sz val="8.5"/>
        <rFont val="Calibri"/>
        <family val="2"/>
      </rPr>
      <t>Isolador galvanizado uso geral, simples com chapa de encosto</t>
    </r>
  </si>
  <si>
    <r>
      <rPr>
        <sz val="8.5"/>
        <rFont val="Calibri"/>
        <family val="2"/>
      </rPr>
      <t>42.02.060</t>
    </r>
  </si>
  <si>
    <r>
      <rPr>
        <sz val="8.5"/>
        <rFont val="Calibri"/>
        <family val="2"/>
      </rPr>
      <t>Isolador galvanizado uso geral, reforçado com chapa de encosto</t>
    </r>
  </si>
  <si>
    <r>
      <rPr>
        <sz val="8.5"/>
        <rFont val="Calibri"/>
        <family val="2"/>
      </rPr>
      <t>42.02.080</t>
    </r>
  </si>
  <si>
    <r>
      <rPr>
        <sz val="8.5"/>
        <rFont val="Calibri"/>
        <family val="2"/>
      </rPr>
      <t>Isolador galvanizado uso geral, simples com calha para telha ondulada</t>
    </r>
  </si>
  <si>
    <r>
      <rPr>
        <sz val="8.5"/>
        <rFont val="Calibri"/>
        <family val="2"/>
      </rPr>
      <t>42.02.100</t>
    </r>
  </si>
  <si>
    <r>
      <rPr>
        <sz val="8.5"/>
        <rFont val="Calibri"/>
        <family val="2"/>
      </rPr>
      <t>Isolador galvanizado uso geral, reforçado com calha para telha ondulada</t>
    </r>
  </si>
  <si>
    <r>
      <rPr>
        <sz val="8.5"/>
        <rFont val="Calibri"/>
        <family val="2"/>
      </rPr>
      <t>42.03</t>
    </r>
  </si>
  <si>
    <r>
      <rPr>
        <sz val="8.5"/>
        <rFont val="Calibri"/>
        <family val="2"/>
      </rPr>
      <t>Isolador galvanizado para mastro</t>
    </r>
  </si>
  <si>
    <r>
      <rPr>
        <sz val="8.5"/>
        <rFont val="Calibri"/>
        <family val="2"/>
      </rPr>
      <t>42.03.020</t>
    </r>
  </si>
  <si>
    <r>
      <rPr>
        <sz val="8.5"/>
        <rFont val="Calibri"/>
        <family val="2"/>
      </rPr>
      <t>Isolador galvanizado para mastro de diâmetro 2´, simples com 1 descida</t>
    </r>
  </si>
  <si>
    <r>
      <rPr>
        <sz val="8.5"/>
        <rFont val="Calibri"/>
        <family val="2"/>
      </rPr>
      <t>42.03.040</t>
    </r>
  </si>
  <si>
    <r>
      <rPr>
        <sz val="8.5"/>
        <rFont val="Calibri"/>
        <family val="2"/>
      </rPr>
      <t>Isolador galvanizado para mastro de diâmetro 2´, simples com 2 descidas</t>
    </r>
  </si>
  <si>
    <r>
      <rPr>
        <sz val="8.5"/>
        <rFont val="Calibri"/>
        <family val="2"/>
      </rPr>
      <t>42.03.060</t>
    </r>
  </si>
  <si>
    <r>
      <rPr>
        <sz val="8.5"/>
        <rFont val="Calibri"/>
        <family val="2"/>
      </rPr>
      <t>Isolador galvanizado para mastro de diâmetro 2´, reforçado com 1 descida</t>
    </r>
  </si>
  <si>
    <r>
      <rPr>
        <sz val="8.5"/>
        <rFont val="Calibri"/>
        <family val="2"/>
      </rPr>
      <t>42.03.080</t>
    </r>
  </si>
  <si>
    <r>
      <rPr>
        <sz val="8.5"/>
        <rFont val="Calibri"/>
        <family val="2"/>
      </rPr>
      <t>Isolador galvanizado para mastro de diâmetro 2´, reforçado com 2 descidas</t>
    </r>
  </si>
  <si>
    <r>
      <rPr>
        <sz val="8.5"/>
        <rFont val="Calibri"/>
        <family val="2"/>
      </rPr>
      <t>42.04</t>
    </r>
  </si>
  <si>
    <r>
      <rPr>
        <sz val="8.5"/>
        <rFont val="Calibri"/>
        <family val="2"/>
      </rPr>
      <t>Componentes de sustentacao para mastro galvanizado</t>
    </r>
  </si>
  <si>
    <r>
      <rPr>
        <sz val="8.5"/>
        <rFont val="Calibri"/>
        <family val="2"/>
      </rPr>
      <t>42.04.020</t>
    </r>
  </si>
  <si>
    <r>
      <rPr>
        <sz val="8.5"/>
        <rFont val="Calibri"/>
        <family val="2"/>
      </rPr>
      <t>Braçadeira de contraventagem para mastro de diâmetro 2´</t>
    </r>
  </si>
  <si>
    <r>
      <rPr>
        <sz val="8.5"/>
        <rFont val="Calibri"/>
        <family val="2"/>
      </rPr>
      <t>42.04.040</t>
    </r>
  </si>
  <si>
    <r>
      <rPr>
        <sz val="8.5"/>
        <rFont val="Calibri"/>
        <family val="2"/>
      </rPr>
      <t>Apoio para mastro de diâmetro 2´</t>
    </r>
  </si>
  <si>
    <r>
      <rPr>
        <sz val="8.5"/>
        <rFont val="Calibri"/>
        <family val="2"/>
      </rPr>
      <t>42.04.060</t>
    </r>
  </si>
  <si>
    <r>
      <rPr>
        <sz val="8.5"/>
        <rFont val="Calibri"/>
        <family val="2"/>
      </rPr>
      <t>Base para mastro de diâmetro 2´</t>
    </r>
  </si>
  <si>
    <r>
      <rPr>
        <sz val="8.5"/>
        <rFont val="Calibri"/>
        <family val="2"/>
      </rPr>
      <t>42.04.080</t>
    </r>
  </si>
  <si>
    <r>
      <rPr>
        <sz val="8.5"/>
        <rFont val="Calibri"/>
        <family val="2"/>
      </rPr>
      <t>Contraventagem com cabo para mastro de diâmetro 2´</t>
    </r>
  </si>
  <si>
    <r>
      <rPr>
        <sz val="8.5"/>
        <rFont val="Calibri"/>
        <family val="2"/>
      </rPr>
      <t>42.04.120</t>
    </r>
  </si>
  <si>
    <r>
      <rPr>
        <sz val="8.5"/>
        <rFont val="Calibri"/>
        <family val="2"/>
      </rPr>
      <t>Mastro simples galvanizado de diâmetro 2´</t>
    </r>
  </si>
  <si>
    <r>
      <rPr>
        <sz val="8.5"/>
        <rFont val="Calibri"/>
        <family val="2"/>
      </rPr>
      <t>42.04.140</t>
    </r>
  </si>
  <si>
    <r>
      <rPr>
        <sz val="8.5"/>
        <rFont val="Calibri"/>
        <family val="2"/>
      </rPr>
      <t>Suporte porta bandeira simples para mastro de diâmetro 2´</t>
    </r>
  </si>
  <si>
    <r>
      <rPr>
        <sz val="8.5"/>
        <rFont val="Calibri"/>
        <family val="2"/>
      </rPr>
      <t>42.04.160</t>
    </r>
  </si>
  <si>
    <r>
      <rPr>
        <sz val="8.5"/>
        <rFont val="Calibri"/>
        <family val="2"/>
      </rPr>
      <t>Suporte porta bandeira reforçado para mastro de diâmetro 2´</t>
    </r>
  </si>
  <si>
    <r>
      <rPr>
        <sz val="8.5"/>
        <rFont val="Calibri"/>
        <family val="2"/>
      </rPr>
      <t>42.05</t>
    </r>
  </si>
  <si>
    <r>
      <rPr>
        <sz val="8.5"/>
        <rFont val="Calibri"/>
        <family val="2"/>
      </rPr>
      <t>Componentes para cabo de descida</t>
    </r>
  </si>
  <si>
    <r>
      <rPr>
        <sz val="8.5"/>
        <rFont val="Calibri"/>
        <family val="2"/>
      </rPr>
      <t>42.05.010</t>
    </r>
  </si>
  <si>
    <r>
      <rPr>
        <sz val="8.5"/>
        <rFont val="Calibri"/>
        <family val="2"/>
      </rPr>
      <t>Sinalizador de obstáculo simples, sem célula fotoelétrica</t>
    </r>
  </si>
  <si>
    <r>
      <rPr>
        <sz val="8.5"/>
        <rFont val="Calibri"/>
        <family val="2"/>
      </rPr>
      <t>42.05.020</t>
    </r>
  </si>
  <si>
    <r>
      <rPr>
        <sz val="8.5"/>
        <rFont val="Calibri"/>
        <family val="2"/>
      </rPr>
      <t>Braçadeira para fixação do aparelho sinalizador para mastro de diâmetro 2´</t>
    </r>
  </si>
  <si>
    <r>
      <rPr>
        <sz val="8.5"/>
        <rFont val="Calibri"/>
        <family val="2"/>
      </rPr>
      <t>42.05.030</t>
    </r>
  </si>
  <si>
    <r>
      <rPr>
        <sz val="8.5"/>
        <rFont val="Calibri"/>
        <family val="2"/>
      </rPr>
      <t>Sinalizador de obstáculo duplo, sem célula fotoelétrica</t>
    </r>
  </si>
  <si>
    <r>
      <rPr>
        <sz val="8.5"/>
        <rFont val="Calibri"/>
        <family val="2"/>
      </rPr>
      <t>42.05.050</t>
    </r>
  </si>
  <si>
    <r>
      <rPr>
        <sz val="8.5"/>
        <rFont val="Calibri"/>
        <family val="2"/>
      </rPr>
      <t>Sinalizador de obstáculo simples, com célula fotoelétrica</t>
    </r>
  </si>
  <si>
    <r>
      <rPr>
        <sz val="8.5"/>
        <rFont val="Calibri"/>
        <family val="2"/>
      </rPr>
      <t>42.05.070</t>
    </r>
  </si>
  <si>
    <r>
      <rPr>
        <sz val="8.5"/>
        <rFont val="Calibri"/>
        <family val="2"/>
      </rPr>
      <t>Sinalizador de obstáculo duplo, com célula fotoelétrica</t>
    </r>
  </si>
  <si>
    <r>
      <rPr>
        <sz val="8.5"/>
        <rFont val="Calibri"/>
        <family val="2"/>
      </rPr>
      <t>42.05.100</t>
    </r>
  </si>
  <si>
    <r>
      <rPr>
        <sz val="8.5"/>
        <rFont val="Calibri"/>
        <family val="2"/>
      </rPr>
      <t>Caixa de inspeção suspensa</t>
    </r>
  </si>
  <si>
    <r>
      <rPr>
        <sz val="8.5"/>
        <rFont val="Calibri"/>
        <family val="2"/>
      </rPr>
      <t>42.05.110</t>
    </r>
  </si>
  <si>
    <r>
      <rPr>
        <sz val="8.5"/>
        <rFont val="Calibri"/>
        <family val="2"/>
      </rPr>
      <t>Conector cabo/haste de 3/4´</t>
    </r>
  </si>
  <si>
    <r>
      <rPr>
        <sz val="8.5"/>
        <rFont val="Calibri"/>
        <family val="2"/>
      </rPr>
      <t>42.05.120</t>
    </r>
  </si>
  <si>
    <r>
      <rPr>
        <sz val="8.5"/>
        <rFont val="Calibri"/>
        <family val="2"/>
      </rPr>
      <t>Conector de emenda em latão para cabo de até 50 mm² com 4 parafusos</t>
    </r>
  </si>
  <si>
    <r>
      <rPr>
        <sz val="8.5"/>
        <rFont val="Calibri"/>
        <family val="2"/>
      </rPr>
      <t>42.05.140</t>
    </r>
  </si>
  <si>
    <r>
      <rPr>
        <sz val="8.5"/>
        <rFont val="Calibri"/>
        <family val="2"/>
      </rPr>
      <t>Conector olhal cabo/haste de 3/4´</t>
    </r>
  </si>
  <si>
    <r>
      <rPr>
        <sz val="8.5"/>
        <rFont val="Calibri"/>
        <family val="2"/>
      </rPr>
      <t>42.05.160</t>
    </r>
  </si>
  <si>
    <r>
      <rPr>
        <sz val="8.5"/>
        <rFont val="Calibri"/>
        <family val="2"/>
      </rPr>
      <t>Conector olhal cabo/haste de 5/8´</t>
    </r>
  </si>
  <si>
    <r>
      <rPr>
        <sz val="8.5"/>
        <rFont val="Calibri"/>
        <family val="2"/>
      </rPr>
      <t>42.05.170</t>
    </r>
  </si>
  <si>
    <r>
      <rPr>
        <sz val="8.5"/>
        <rFont val="Calibri"/>
        <family val="2"/>
      </rPr>
      <t>Vergalhão liso de aço galvanizado, diâmetro de 3/8´</t>
    </r>
  </si>
  <si>
    <r>
      <rPr>
        <sz val="8.5"/>
        <rFont val="Calibri"/>
        <family val="2"/>
      </rPr>
      <t>42.05.180</t>
    </r>
  </si>
  <si>
    <r>
      <rPr>
        <sz val="8.5"/>
        <rFont val="Calibri"/>
        <family val="2"/>
      </rPr>
      <t>Esticador em latão para cabo de cobre</t>
    </r>
  </si>
  <si>
    <r>
      <rPr>
        <sz val="8.5"/>
        <rFont val="Calibri"/>
        <family val="2"/>
      </rPr>
      <t>42.05.190</t>
    </r>
  </si>
  <si>
    <r>
      <rPr>
        <sz val="8.5"/>
        <rFont val="Calibri"/>
        <family val="2"/>
      </rPr>
      <t>Haste de aterramento de 3/4´ x 3 m</t>
    </r>
  </si>
  <si>
    <r>
      <rPr>
        <sz val="8.5"/>
        <rFont val="Calibri"/>
        <family val="2"/>
      </rPr>
      <t>42.05.200</t>
    </r>
  </si>
  <si>
    <r>
      <rPr>
        <sz val="8.5"/>
        <rFont val="Calibri"/>
        <family val="2"/>
      </rPr>
      <t>Haste de aterramento de 5/8´ x 2,4 m</t>
    </r>
  </si>
  <si>
    <r>
      <rPr>
        <sz val="8.5"/>
        <rFont val="Calibri"/>
        <family val="2"/>
      </rPr>
      <t>42.05.210</t>
    </r>
  </si>
  <si>
    <r>
      <rPr>
        <sz val="8.5"/>
        <rFont val="Calibri"/>
        <family val="2"/>
      </rPr>
      <t>Haste de aterramento de 5/8´ x 3 m</t>
    </r>
  </si>
  <si>
    <r>
      <rPr>
        <sz val="8.5"/>
        <rFont val="Calibri"/>
        <family val="2"/>
      </rPr>
      <t>42.05.220</t>
    </r>
  </si>
  <si>
    <r>
      <rPr>
        <sz val="8.5"/>
        <rFont val="Calibri"/>
        <family val="2"/>
      </rPr>
      <t>Mastro para sinalizador de obstáculo, de 1,5 m x 3/4´</t>
    </r>
  </si>
  <si>
    <r>
      <rPr>
        <sz val="8.5"/>
        <rFont val="Calibri"/>
        <family val="2"/>
      </rPr>
      <t>42.05.230</t>
    </r>
  </si>
  <si>
    <r>
      <rPr>
        <sz val="8.5"/>
        <rFont val="Calibri"/>
        <family val="2"/>
      </rPr>
      <t>Clips de fixação para vergalhão em aço galvanizado de 3/8´</t>
    </r>
  </si>
  <si>
    <r>
      <rPr>
        <sz val="8.5"/>
        <rFont val="Calibri"/>
        <family val="2"/>
      </rPr>
      <t>42.05.240</t>
    </r>
  </si>
  <si>
    <r>
      <rPr>
        <sz val="8.5"/>
        <rFont val="Calibri"/>
        <family val="2"/>
      </rPr>
      <t>Suporte para tubo de proteção com chapa de encosto, diâmetro 2´</t>
    </r>
  </si>
  <si>
    <r>
      <rPr>
        <sz val="8.5"/>
        <rFont val="Calibri"/>
        <family val="2"/>
      </rPr>
      <t>42.05.250</t>
    </r>
  </si>
  <si>
    <r>
      <rPr>
        <sz val="8.5"/>
        <rFont val="Calibri"/>
        <family val="2"/>
      </rPr>
      <t xml:space="preserve">Barra condutora chata em alumínio de 3/4´ x 1/4´, inclusive acessórios de
</t>
    </r>
    <r>
      <rPr>
        <sz val="8.5"/>
        <rFont val="Calibri"/>
        <family val="2"/>
      </rPr>
      <t>fixação</t>
    </r>
  </si>
  <si>
    <r>
      <rPr>
        <sz val="8.5"/>
        <rFont val="Calibri"/>
        <family val="2"/>
      </rPr>
      <t>42.05.260</t>
    </r>
  </si>
  <si>
    <r>
      <rPr>
        <sz val="8.5"/>
        <rFont val="Calibri"/>
        <family val="2"/>
      </rPr>
      <t>Suporte para tubo de proteção com grapa para chumbar, diâmetro 2´</t>
    </r>
  </si>
  <si>
    <r>
      <rPr>
        <sz val="8.5"/>
        <rFont val="Calibri"/>
        <family val="2"/>
      </rPr>
      <t>42.05.270</t>
    </r>
  </si>
  <si>
    <r>
      <rPr>
        <sz val="8.5"/>
        <rFont val="Calibri"/>
        <family val="2"/>
      </rPr>
      <t xml:space="preserve">Conector em latão estanhado para cabos de 16 a 50 mm² e vergalhões até
</t>
    </r>
    <r>
      <rPr>
        <sz val="8.5"/>
        <rFont val="Calibri"/>
        <family val="2"/>
      </rPr>
      <t>3/8´</t>
    </r>
  </si>
  <si>
    <r>
      <rPr>
        <sz val="8.5"/>
        <rFont val="Calibri"/>
        <family val="2"/>
      </rPr>
      <t>42.05.290</t>
    </r>
  </si>
  <si>
    <r>
      <rPr>
        <sz val="8.5"/>
        <rFont val="Calibri"/>
        <family val="2"/>
      </rPr>
      <t xml:space="preserve">Suporte para fixação de terminal aéreo e/ou de cabo de cobre nu, com base
</t>
    </r>
    <r>
      <rPr>
        <sz val="8.5"/>
        <rFont val="Calibri"/>
        <family val="2"/>
      </rPr>
      <t>plana</t>
    </r>
  </si>
  <si>
    <r>
      <rPr>
        <sz val="8.5"/>
        <rFont val="Calibri"/>
        <family val="2"/>
      </rPr>
      <t>42.05.300</t>
    </r>
  </si>
  <si>
    <r>
      <rPr>
        <sz val="8.5"/>
        <rFont val="Calibri"/>
        <family val="2"/>
      </rPr>
      <t>Tampa para caixa de inspeção cilíndrica, aço galvanizado</t>
    </r>
  </si>
  <si>
    <r>
      <rPr>
        <sz val="8.5"/>
        <rFont val="Calibri"/>
        <family val="2"/>
      </rPr>
      <t>42.05.310</t>
    </r>
  </si>
  <si>
    <r>
      <rPr>
        <sz val="8.5"/>
        <rFont val="Calibri"/>
        <family val="2"/>
      </rPr>
      <t xml:space="preserve">Caixa de inspeção do terra cilíndrica em PVC rígido, diâmetro de 300 mm ‐ h=
</t>
    </r>
    <r>
      <rPr>
        <sz val="8.5"/>
        <rFont val="Calibri"/>
        <family val="2"/>
      </rPr>
      <t>250 mm</t>
    </r>
  </si>
  <si>
    <r>
      <rPr>
        <sz val="8.5"/>
        <rFont val="Calibri"/>
        <family val="2"/>
      </rPr>
      <t>42.05.320</t>
    </r>
  </si>
  <si>
    <r>
      <rPr>
        <sz val="8.5"/>
        <rFont val="Calibri"/>
        <family val="2"/>
      </rPr>
      <t xml:space="preserve">Caixa de inspeção do terra cilíndrica em PVC rígido, diâmetro de 300 mm ‐ h=
</t>
    </r>
    <r>
      <rPr>
        <sz val="8.5"/>
        <rFont val="Calibri"/>
        <family val="2"/>
      </rPr>
      <t>400 mm</t>
    </r>
  </si>
  <si>
    <r>
      <rPr>
        <sz val="8.5"/>
        <rFont val="Calibri"/>
        <family val="2"/>
      </rPr>
      <t>42.05.330</t>
    </r>
  </si>
  <si>
    <r>
      <rPr>
        <sz val="8.5"/>
        <rFont val="Calibri"/>
        <family val="2"/>
      </rPr>
      <t xml:space="preserve">Caixa de inspeção do terra cilíndrica em PVC rígido, diâmetro de 300 mm ‐ h=
</t>
    </r>
    <r>
      <rPr>
        <sz val="8.5"/>
        <rFont val="Calibri"/>
        <family val="2"/>
      </rPr>
      <t>600 mm</t>
    </r>
  </si>
  <si>
    <r>
      <rPr>
        <sz val="8.5"/>
        <rFont val="Calibri"/>
        <family val="2"/>
      </rPr>
      <t>42.05.340</t>
    </r>
  </si>
  <si>
    <r>
      <rPr>
        <sz val="8.5"/>
        <rFont val="Calibri"/>
        <family val="2"/>
      </rPr>
      <t xml:space="preserve">Barra condutora chata em cobre de 3/4´ x 3/16´, inclusive acessórios de
</t>
    </r>
    <r>
      <rPr>
        <sz val="8.5"/>
        <rFont val="Calibri"/>
        <family val="2"/>
      </rPr>
      <t>fixação</t>
    </r>
  </si>
  <si>
    <r>
      <rPr>
        <sz val="8.5"/>
        <rFont val="Calibri"/>
        <family val="2"/>
      </rPr>
      <t>42.05.370</t>
    </r>
  </si>
  <si>
    <r>
      <rPr>
        <sz val="8.5"/>
        <rFont val="Calibri"/>
        <family val="2"/>
      </rPr>
      <t xml:space="preserve">Caixa de equalização, de embutir, em aço com barramento, de 400 x 400 mm
</t>
    </r>
    <r>
      <rPr>
        <sz val="8.5"/>
        <rFont val="Calibri"/>
        <family val="2"/>
      </rPr>
      <t>e tampa</t>
    </r>
  </si>
  <si>
    <r>
      <rPr>
        <sz val="8.5"/>
        <rFont val="Calibri"/>
        <family val="2"/>
      </rPr>
      <t>42.05.380</t>
    </r>
  </si>
  <si>
    <r>
      <rPr>
        <sz val="8.5"/>
        <rFont val="Calibri"/>
        <family val="2"/>
      </rPr>
      <t xml:space="preserve">Caixa de equalização, de embutir, em aço com barramento, de 200 x 200 mm
</t>
    </r>
    <r>
      <rPr>
        <sz val="8.5"/>
        <rFont val="Calibri"/>
        <family val="2"/>
      </rPr>
      <t>e tampa</t>
    </r>
  </si>
  <si>
    <r>
      <rPr>
        <sz val="8.5"/>
        <rFont val="Calibri"/>
        <family val="2"/>
      </rPr>
      <t>42.05.390</t>
    </r>
  </si>
  <si>
    <r>
      <rPr>
        <sz val="8.5"/>
        <rFont val="Calibri"/>
        <family val="2"/>
      </rPr>
      <t>Presilha em latão para cabos de 16 até 50 mm²</t>
    </r>
  </si>
  <si>
    <r>
      <rPr>
        <sz val="8.5"/>
        <rFont val="Calibri"/>
        <family val="2"/>
      </rPr>
      <t>42.05.410</t>
    </r>
  </si>
  <si>
    <r>
      <rPr>
        <sz val="8.5"/>
        <rFont val="Calibri"/>
        <family val="2"/>
      </rPr>
      <t xml:space="preserve">Suporte para fixação de terminal aéreo e/ou de cabo de cobre nu, com base
</t>
    </r>
    <r>
      <rPr>
        <sz val="8.5"/>
        <rFont val="Calibri"/>
        <family val="2"/>
      </rPr>
      <t>ondulada</t>
    </r>
  </si>
  <si>
    <r>
      <rPr>
        <sz val="8.5"/>
        <rFont val="Calibri"/>
        <family val="2"/>
      </rPr>
      <t>42.05.440</t>
    </r>
  </si>
  <si>
    <r>
      <rPr>
        <sz val="8.5"/>
        <rFont val="Calibri"/>
        <family val="2"/>
      </rPr>
      <t xml:space="preserve">Barra condutora chata em alumínio de 7/8´ x 1/8´, inclusive acessórios de
</t>
    </r>
    <r>
      <rPr>
        <sz val="8.5"/>
        <rFont val="Calibri"/>
        <family val="2"/>
      </rPr>
      <t>fixação</t>
    </r>
  </si>
  <si>
    <r>
      <rPr>
        <sz val="8.5"/>
        <rFont val="Calibri"/>
        <family val="2"/>
      </rPr>
      <t>42.05.450</t>
    </r>
  </si>
  <si>
    <r>
      <rPr>
        <sz val="8.5"/>
        <rFont val="Calibri"/>
        <family val="2"/>
      </rPr>
      <t>Conector com rabicho e porca em latão para cabo de 16 a 35 mm²</t>
    </r>
  </si>
  <si>
    <r>
      <rPr>
        <sz val="8.5"/>
        <rFont val="Calibri"/>
        <family val="2"/>
      </rPr>
      <t>42.05.510</t>
    </r>
  </si>
  <si>
    <r>
      <rPr>
        <sz val="8.5"/>
        <rFont val="Calibri"/>
        <family val="2"/>
      </rPr>
      <t xml:space="preserve">Suporte para fixação de fita de alumínio 7/8´ x 1/8´ e/ou cabo de cobre nu,
</t>
    </r>
    <r>
      <rPr>
        <sz val="8.5"/>
        <rFont val="Calibri"/>
        <family val="2"/>
      </rPr>
      <t>com base ondulada</t>
    </r>
  </si>
  <si>
    <r>
      <rPr>
        <sz val="8.5"/>
        <rFont val="Calibri"/>
        <family val="2"/>
      </rPr>
      <t>42.05.520</t>
    </r>
  </si>
  <si>
    <r>
      <rPr>
        <sz val="8.5"/>
        <rFont val="Calibri"/>
        <family val="2"/>
      </rPr>
      <t>Suporte para fixação de fita de alumínio 7/8´ x 1/8´, com base plana</t>
    </r>
  </si>
  <si>
    <r>
      <rPr>
        <sz val="8.5"/>
        <rFont val="Calibri"/>
        <family val="2"/>
      </rPr>
      <t>42.05.542</t>
    </r>
  </si>
  <si>
    <r>
      <rPr>
        <sz val="8.5"/>
        <rFont val="Calibri"/>
        <family val="2"/>
      </rPr>
      <t xml:space="preserve">Tela equipotencial em aço inoxidável, largura de 200 mm, espessura de 1,4
</t>
    </r>
    <r>
      <rPr>
        <sz val="8.5"/>
        <rFont val="Calibri"/>
        <family val="2"/>
      </rPr>
      <t>mm</t>
    </r>
  </si>
  <si>
    <r>
      <rPr>
        <sz val="8.5"/>
        <rFont val="Calibri"/>
        <family val="2"/>
      </rPr>
      <t>42.05.550</t>
    </r>
  </si>
  <si>
    <r>
      <rPr>
        <sz val="8.5"/>
        <rFont val="Calibri"/>
        <family val="2"/>
      </rPr>
      <t>Cordoalha flexível "Jumpers" de 25 x 235 mm, com 4 furos de 11 mm</t>
    </r>
  </si>
  <si>
    <r>
      <rPr>
        <sz val="8.5"/>
        <rFont val="Calibri"/>
        <family val="2"/>
      </rPr>
      <t>42.05.560</t>
    </r>
  </si>
  <si>
    <r>
      <rPr>
        <sz val="8.5"/>
        <rFont val="Calibri"/>
        <family val="2"/>
      </rPr>
      <t>Cordoalha flexível "Jumpers" de 25 x 300 mm, com 4 furos de 11 mm</t>
    </r>
  </si>
  <si>
    <r>
      <rPr>
        <sz val="8.5"/>
        <rFont val="Calibri"/>
        <family val="2"/>
      </rPr>
      <t>42.05.570</t>
    </r>
  </si>
  <si>
    <r>
      <rPr>
        <sz val="8.5"/>
        <rFont val="Calibri"/>
        <family val="2"/>
      </rPr>
      <t>Terminal estanhado com 1 furo e 1 compressão ‐ 16 mm²</t>
    </r>
  </si>
  <si>
    <r>
      <rPr>
        <sz val="8.5"/>
        <rFont val="Calibri"/>
        <family val="2"/>
      </rPr>
      <t>42.05.580</t>
    </r>
  </si>
  <si>
    <r>
      <rPr>
        <sz val="8.5"/>
        <rFont val="Calibri"/>
        <family val="2"/>
      </rPr>
      <t>Terminal estanhado com 1 furo e 1 compressão ‐ 35 mm²</t>
    </r>
  </si>
  <si>
    <r>
      <rPr>
        <sz val="8.5"/>
        <rFont val="Calibri"/>
        <family val="2"/>
      </rPr>
      <t>42.05.590</t>
    </r>
  </si>
  <si>
    <r>
      <rPr>
        <sz val="8.5"/>
        <rFont val="Calibri"/>
        <family val="2"/>
      </rPr>
      <t>Terminal estanhado com 1 furo e 1 compressão ‐ 50 mm²</t>
    </r>
  </si>
  <si>
    <r>
      <rPr>
        <sz val="8.5"/>
        <rFont val="Calibri"/>
        <family val="2"/>
      </rPr>
      <t>42.05.620</t>
    </r>
  </si>
  <si>
    <r>
      <rPr>
        <sz val="8.5"/>
        <rFont val="Calibri"/>
        <family val="2"/>
      </rPr>
      <t>Terminal estanhado com 2 furos e 1 compressão ‐ 50 mm²</t>
    </r>
  </si>
  <si>
    <r>
      <rPr>
        <sz val="8.5"/>
        <rFont val="Calibri"/>
        <family val="2"/>
      </rPr>
      <t>42.05.630</t>
    </r>
  </si>
  <si>
    <r>
      <rPr>
        <sz val="8.5"/>
        <rFont val="Calibri"/>
        <family val="2"/>
      </rPr>
      <t xml:space="preserve">Conector tipo ´X´ para aterramento de telas, acabamento estanhado, para
</t>
    </r>
    <r>
      <rPr>
        <sz val="8.5"/>
        <rFont val="Calibri"/>
        <family val="2"/>
      </rPr>
      <t>cabo de 16 ‐ 50 mm²</t>
    </r>
  </si>
  <si>
    <r>
      <rPr>
        <sz val="8.5"/>
        <rFont val="Calibri"/>
        <family val="2"/>
      </rPr>
      <t>42.05.650</t>
    </r>
  </si>
  <si>
    <r>
      <rPr>
        <sz val="8.5"/>
        <rFont val="Calibri"/>
        <family val="2"/>
      </rPr>
      <t xml:space="preserve">Malha fechada pré‐fabricada em fio de cobre de 16mm e mesch 30 x 30cm
</t>
    </r>
    <r>
      <rPr>
        <sz val="8.5"/>
        <rFont val="Calibri"/>
        <family val="2"/>
      </rPr>
      <t>para aterramento</t>
    </r>
  </si>
  <si>
    <r>
      <rPr>
        <sz val="8.5"/>
        <rFont val="Calibri"/>
        <family val="2"/>
      </rPr>
      <t>42.20</t>
    </r>
  </si>
  <si>
    <r>
      <rPr>
        <sz val="8.5"/>
        <rFont val="Calibri"/>
        <family val="2"/>
      </rPr>
      <t>Reparos, conservacoes e complementos ‐ GRUPO 42</t>
    </r>
  </si>
  <si>
    <r>
      <rPr>
        <sz val="8.5"/>
        <rFont val="Calibri"/>
        <family val="2"/>
      </rPr>
      <t>42.20.080</t>
    </r>
  </si>
  <si>
    <r>
      <rPr>
        <sz val="8.5"/>
        <rFont val="Calibri"/>
        <family val="2"/>
      </rPr>
      <t xml:space="preserve">Solda exotérmica conexão cabo‐cabo horizontal em X, bitola do cabo de 16‐
</t>
    </r>
    <r>
      <rPr>
        <sz val="8.5"/>
        <rFont val="Calibri"/>
        <family val="2"/>
      </rPr>
      <t>16mm² a 35‐35mm²</t>
    </r>
  </si>
  <si>
    <r>
      <rPr>
        <sz val="8.5"/>
        <rFont val="Calibri"/>
        <family val="2"/>
      </rPr>
      <t>42.20.090</t>
    </r>
  </si>
  <si>
    <r>
      <rPr>
        <sz val="8.5"/>
        <rFont val="Calibri"/>
        <family val="2"/>
      </rPr>
      <t xml:space="preserve">Solda exotérmica conexão cabo‐cabo horizontal em X, bitola do cabo de 50‐
</t>
    </r>
    <r>
      <rPr>
        <sz val="8.5"/>
        <rFont val="Calibri"/>
        <family val="2"/>
      </rPr>
      <t>25mm² a 95‐50mm²</t>
    </r>
  </si>
  <si>
    <r>
      <rPr>
        <sz val="8.5"/>
        <rFont val="Calibri"/>
        <family val="2"/>
      </rPr>
      <t>42.20.120</t>
    </r>
  </si>
  <si>
    <r>
      <rPr>
        <sz val="8.5"/>
        <rFont val="Calibri"/>
        <family val="2"/>
      </rPr>
      <t xml:space="preserve">Solda exotérmica conexão cabo‐cabo horizontal em X sobreposto, bitola do
</t>
    </r>
    <r>
      <rPr>
        <sz val="8.5"/>
        <rFont val="Calibri"/>
        <family val="2"/>
      </rPr>
      <t>cabo de 35‐35mm² a 50‐35mm²</t>
    </r>
  </si>
  <si>
    <r>
      <rPr>
        <sz val="8.5"/>
        <rFont val="Calibri"/>
        <family val="2"/>
      </rPr>
      <t>42.20.130</t>
    </r>
  </si>
  <si>
    <r>
      <rPr>
        <sz val="8.5"/>
        <rFont val="Calibri"/>
        <family val="2"/>
      </rPr>
      <t xml:space="preserve">Solda exotérmica conexão cabo‐cabo horizontal em X sobreposto, bitola do
</t>
    </r>
    <r>
      <rPr>
        <sz val="8.5"/>
        <rFont val="Calibri"/>
        <family val="2"/>
      </rPr>
      <t>cabo de 50‐50mm² a 95‐50mm²</t>
    </r>
  </si>
  <si>
    <r>
      <rPr>
        <sz val="8.5"/>
        <rFont val="Calibri"/>
        <family val="2"/>
      </rPr>
      <t>42.20.150</t>
    </r>
  </si>
  <si>
    <r>
      <rPr>
        <sz val="8.5"/>
        <rFont val="Calibri"/>
        <family val="2"/>
      </rPr>
      <t xml:space="preserve">Solda exotérmica conexão cabo‐cabo horizontal em T, bitola do cabo de 16‐
</t>
    </r>
    <r>
      <rPr>
        <sz val="8.5"/>
        <rFont val="Calibri"/>
        <family val="2"/>
      </rPr>
      <t>16mm² a 50‐35mm², 70‐35mm² e 95‐35mm²</t>
    </r>
  </si>
  <si>
    <r>
      <rPr>
        <sz val="8.5"/>
        <rFont val="Calibri"/>
        <family val="2"/>
      </rPr>
      <t>42.20.160</t>
    </r>
  </si>
  <si>
    <r>
      <rPr>
        <sz val="8.5"/>
        <rFont val="Calibri"/>
        <family val="2"/>
      </rPr>
      <t xml:space="preserve">Solda exotérmica conexão cabo‐cabo horizontal em T, bitola do cabo de 50‐
</t>
    </r>
    <r>
      <rPr>
        <sz val="8.5"/>
        <rFont val="Calibri"/>
        <family val="2"/>
      </rPr>
      <t>50mm² a 95‐50mm²</t>
    </r>
  </si>
  <si>
    <r>
      <rPr>
        <sz val="8.5"/>
        <rFont val="Calibri"/>
        <family val="2"/>
      </rPr>
      <t>42.20.170</t>
    </r>
  </si>
  <si>
    <r>
      <rPr>
        <sz val="8.5"/>
        <rFont val="Calibri"/>
        <family val="2"/>
      </rPr>
      <t xml:space="preserve">Solda exotérmica conexão cabo‐cabo horizontal reto, bitola do cabo de
</t>
    </r>
    <r>
      <rPr>
        <sz val="8.5"/>
        <rFont val="Calibri"/>
        <family val="2"/>
      </rPr>
      <t>16mm² a 70mm²</t>
    </r>
  </si>
  <si>
    <r>
      <rPr>
        <sz val="8.5"/>
        <rFont val="Calibri"/>
        <family val="2"/>
      </rPr>
      <t>42.20.190</t>
    </r>
  </si>
  <si>
    <r>
      <rPr>
        <sz val="8.5"/>
        <rFont val="Calibri"/>
        <family val="2"/>
      </rPr>
      <t xml:space="preserve">Solda exotérmica conexão cabo‐haste em X sobreposto, bitola do cabo de
</t>
    </r>
    <r>
      <rPr>
        <sz val="8.5"/>
        <rFont val="Calibri"/>
        <family val="2"/>
      </rPr>
      <t>35mm² a 50mm² para haste de 5/8" e 3/4"</t>
    </r>
  </si>
  <si>
    <r>
      <rPr>
        <sz val="8.5"/>
        <rFont val="Calibri"/>
        <family val="2"/>
      </rPr>
      <t>42.20.210</t>
    </r>
  </si>
  <si>
    <r>
      <rPr>
        <sz val="8.5"/>
        <rFont val="Calibri"/>
        <family val="2"/>
      </rPr>
      <t xml:space="preserve">Solda exotérmica conexão cabo‐haste em T, bitola do cabo de 35mm² para
</t>
    </r>
    <r>
      <rPr>
        <sz val="8.5"/>
        <rFont val="Calibri"/>
        <family val="2"/>
      </rPr>
      <t>haste de 5/8" e 3/4"</t>
    </r>
  </si>
  <si>
    <r>
      <rPr>
        <sz val="8.5"/>
        <rFont val="Calibri"/>
        <family val="2"/>
      </rPr>
      <t>42.20.220</t>
    </r>
  </si>
  <si>
    <r>
      <rPr>
        <sz val="8.5"/>
        <rFont val="Calibri"/>
        <family val="2"/>
      </rPr>
      <t xml:space="preserve">Solda exotérmica conexão cabo‐haste em T, bitola do cabo de 50mm² a
</t>
    </r>
    <r>
      <rPr>
        <sz val="8.5"/>
        <rFont val="Calibri"/>
        <family val="2"/>
      </rPr>
      <t>95mm² para haste de 5/8" e 3/4"</t>
    </r>
  </si>
  <si>
    <r>
      <rPr>
        <sz val="8.5"/>
        <rFont val="Calibri"/>
        <family val="2"/>
      </rPr>
      <t>42.20.230</t>
    </r>
  </si>
  <si>
    <r>
      <rPr>
        <sz val="8.5"/>
        <rFont val="Calibri"/>
        <family val="2"/>
      </rPr>
      <t xml:space="preserve">Solda exotérmica conexão cabo‐haste na lateral, bitola do cabo de 25mm² a
</t>
    </r>
    <r>
      <rPr>
        <sz val="8.5"/>
        <rFont val="Calibri"/>
        <family val="2"/>
      </rPr>
      <t>70mm² para haste de 5/8" e 3/4"</t>
    </r>
  </si>
  <si>
    <r>
      <rPr>
        <sz val="8.5"/>
        <rFont val="Calibri"/>
        <family val="2"/>
      </rPr>
      <t>42.20.240</t>
    </r>
  </si>
  <si>
    <r>
      <rPr>
        <sz val="8.5"/>
        <rFont val="Calibri"/>
        <family val="2"/>
      </rPr>
      <t xml:space="preserve">Solda exotérmica conexão cabo‐haste no topo, bitola do cabo de 25mm² a
</t>
    </r>
    <r>
      <rPr>
        <sz val="8.5"/>
        <rFont val="Calibri"/>
        <family val="2"/>
      </rPr>
      <t>35mm² para haste de 5/8"</t>
    </r>
  </si>
  <si>
    <r>
      <rPr>
        <sz val="8.5"/>
        <rFont val="Calibri"/>
        <family val="2"/>
      </rPr>
      <t>42.20.250</t>
    </r>
  </si>
  <si>
    <r>
      <rPr>
        <sz val="8.5"/>
        <rFont val="Calibri"/>
        <family val="2"/>
      </rPr>
      <t xml:space="preserve">Solda exotérmica conexão cabo‐haste no topo, bitola do cabo de 50mm² a
</t>
    </r>
    <r>
      <rPr>
        <sz val="8.5"/>
        <rFont val="Calibri"/>
        <family val="2"/>
      </rPr>
      <t>95mm² para haste de 5/8" e 3/4"</t>
    </r>
  </si>
  <si>
    <r>
      <rPr>
        <sz val="8.5"/>
        <rFont val="Calibri"/>
        <family val="2"/>
      </rPr>
      <t>42.20.260</t>
    </r>
  </si>
  <si>
    <r>
      <rPr>
        <sz val="8.5"/>
        <rFont val="Calibri"/>
        <family val="2"/>
      </rPr>
      <t xml:space="preserve">Solda exotérmica conexão cabo‐ferro de construção com cabo paralelo, bitola
</t>
    </r>
    <r>
      <rPr>
        <sz val="8.5"/>
        <rFont val="Calibri"/>
        <family val="2"/>
      </rPr>
      <t>do cabo de 35mm² para haste de 5/8" e 3/4"</t>
    </r>
  </si>
  <si>
    <r>
      <rPr>
        <sz val="8.5"/>
        <rFont val="Calibri"/>
        <family val="2"/>
      </rPr>
      <t>42.20.270</t>
    </r>
  </si>
  <si>
    <r>
      <rPr>
        <sz val="8.5"/>
        <rFont val="Calibri"/>
        <family val="2"/>
      </rPr>
      <t xml:space="preserve">Solda exotérmica conexão cabo‐ferro de construção com cabo paralelo, bitola
</t>
    </r>
    <r>
      <rPr>
        <sz val="8.5"/>
        <rFont val="Calibri"/>
        <family val="2"/>
      </rPr>
      <t>do cabo de 50mm² a 70mm² para haste de 5/8" e 3/4"</t>
    </r>
  </si>
  <si>
    <r>
      <rPr>
        <sz val="8.5"/>
        <rFont val="Calibri"/>
        <family val="2"/>
      </rPr>
      <t>42.20.280</t>
    </r>
  </si>
  <si>
    <r>
      <rPr>
        <sz val="8.5"/>
        <rFont val="Calibri"/>
        <family val="2"/>
      </rPr>
      <t xml:space="preserve">Solda exotérmica conexão cabo‐ferro de construção com cabo em X
</t>
    </r>
    <r>
      <rPr>
        <sz val="8.5"/>
        <rFont val="Calibri"/>
        <family val="2"/>
      </rPr>
      <t>sobreposto, bitola do cabo de 35mm² a 70mm² para haste de 5/8"</t>
    </r>
  </si>
  <si>
    <r>
      <rPr>
        <sz val="8.5"/>
        <rFont val="Calibri"/>
        <family val="2"/>
      </rPr>
      <t>42.20.290</t>
    </r>
  </si>
  <si>
    <r>
      <rPr>
        <sz val="8.5"/>
        <rFont val="Calibri"/>
        <family val="2"/>
      </rPr>
      <t xml:space="preserve">Solda exotérmica conexão cabo‐ferro de construção com cabo em X
</t>
    </r>
    <r>
      <rPr>
        <sz val="8.5"/>
        <rFont val="Calibri"/>
        <family val="2"/>
      </rPr>
      <t>sobreposto, bitola do cabo de 35mm² a 70mm² para haste de 3/8"</t>
    </r>
  </si>
  <si>
    <r>
      <rPr>
        <sz val="8.5"/>
        <rFont val="Calibri"/>
        <family val="2"/>
      </rPr>
      <t>42.20.300</t>
    </r>
  </si>
  <si>
    <r>
      <rPr>
        <sz val="8.5"/>
        <rFont val="Calibri"/>
        <family val="2"/>
      </rPr>
      <t xml:space="preserve">Solda exotérmica conexão cabo‐terminal com duas fixações, bitola do cabo de
</t>
    </r>
    <r>
      <rPr>
        <sz val="8.5"/>
        <rFont val="Calibri"/>
        <family val="2"/>
      </rPr>
      <t>25mm² a 50mm² para terminal 3x25</t>
    </r>
  </si>
  <si>
    <r>
      <rPr>
        <sz val="8.5"/>
        <rFont val="Calibri"/>
        <family val="2"/>
      </rPr>
      <t>42.20.310</t>
    </r>
  </si>
  <si>
    <r>
      <rPr>
        <sz val="8.5"/>
        <rFont val="Calibri"/>
        <family val="2"/>
      </rPr>
      <t xml:space="preserve">Solda exotérmica conexão cabo‐superfície de aço, bitola do cabo de 16mm² a
</t>
    </r>
    <r>
      <rPr>
        <sz val="8.5"/>
        <rFont val="Calibri"/>
        <family val="2"/>
      </rPr>
      <t>35mm²</t>
    </r>
  </si>
  <si>
    <r>
      <rPr>
        <sz val="8.5"/>
        <rFont val="Calibri"/>
        <family val="2"/>
      </rPr>
      <t>42.20.320</t>
    </r>
  </si>
  <si>
    <r>
      <rPr>
        <sz val="8.5"/>
        <rFont val="Calibri"/>
        <family val="2"/>
      </rPr>
      <t xml:space="preserve">Solda exotérmica conexão cabo‐superfície de aço, bitola do cabo de 50mm² a
</t>
    </r>
    <r>
      <rPr>
        <sz val="8.5"/>
        <rFont val="Calibri"/>
        <family val="2"/>
      </rPr>
      <t>95mm²</t>
    </r>
  </si>
  <si>
    <r>
      <rPr>
        <sz val="8.5"/>
        <rFont val="Calibri"/>
        <family val="2"/>
      </rPr>
      <t>APARELHOS ELETRICOS, HIDRAULICOS E A GAS.</t>
    </r>
  </si>
  <si>
    <r>
      <rPr>
        <sz val="8.5"/>
        <rFont val="Calibri"/>
        <family val="2"/>
      </rPr>
      <t>43.01</t>
    </r>
  </si>
  <si>
    <r>
      <rPr>
        <sz val="8.5"/>
        <rFont val="Calibri"/>
        <family val="2"/>
      </rPr>
      <t>Bebedouros</t>
    </r>
  </si>
  <si>
    <r>
      <rPr>
        <sz val="8.5"/>
        <rFont val="Calibri"/>
        <family val="2"/>
      </rPr>
      <t>43.01.012</t>
    </r>
  </si>
  <si>
    <r>
      <rPr>
        <sz val="8.5"/>
        <rFont val="Calibri"/>
        <family val="2"/>
      </rPr>
      <t>Purificador de pressão elétrico em chapa eletrozincado pré‐pintada e tampo em aço inoxidável, tipo coluna, capacidade de refrigeração de 2 l/h ‐ simples</t>
    </r>
  </si>
  <si>
    <r>
      <rPr>
        <sz val="8.5"/>
        <rFont val="Calibri"/>
        <family val="2"/>
      </rPr>
      <t>43.01.032</t>
    </r>
  </si>
  <si>
    <r>
      <rPr>
        <sz val="8.5"/>
        <rFont val="Calibri"/>
        <family val="2"/>
      </rPr>
      <t xml:space="preserve">Purificador de pressão elétrico em chapa eletrozincado pré‐pintada e tampo em aço inoxidável, tipo coluna, capacidade de refrigeração de 2 l/h ‐
</t>
    </r>
    <r>
      <rPr>
        <sz val="8.5"/>
        <rFont val="Calibri"/>
        <family val="2"/>
      </rPr>
      <t>conjugado</t>
    </r>
  </si>
  <si>
    <r>
      <rPr>
        <sz val="8.5"/>
        <rFont val="Calibri"/>
        <family val="2"/>
      </rPr>
      <t>43.02</t>
    </r>
  </si>
  <si>
    <r>
      <rPr>
        <sz val="8.5"/>
        <rFont val="Calibri"/>
        <family val="2"/>
      </rPr>
      <t>Chuveiros</t>
    </r>
  </si>
  <si>
    <r>
      <rPr>
        <sz val="8.5"/>
        <rFont val="Calibri"/>
        <family val="2"/>
      </rPr>
      <t>43.02.010</t>
    </r>
  </si>
  <si>
    <r>
      <rPr>
        <sz val="8.5"/>
        <rFont val="Calibri"/>
        <family val="2"/>
      </rPr>
      <t>Chuveiro frio em PVC, diâmetro de 10 cm</t>
    </r>
  </si>
  <si>
    <r>
      <rPr>
        <sz val="8.5"/>
        <rFont val="Calibri"/>
        <family val="2"/>
      </rPr>
      <t>43.02.070</t>
    </r>
  </si>
  <si>
    <r>
      <rPr>
        <sz val="8.5"/>
        <rFont val="Calibri"/>
        <family val="2"/>
      </rPr>
      <t>Chuveiro com válvula de acionamento antivandalismo, DN= 3/4´</t>
    </r>
  </si>
  <si>
    <r>
      <rPr>
        <sz val="8.5"/>
        <rFont val="Calibri"/>
        <family val="2"/>
      </rPr>
      <t>43.02.080</t>
    </r>
  </si>
  <si>
    <r>
      <rPr>
        <sz val="8.5"/>
        <rFont val="Calibri"/>
        <family val="2"/>
      </rPr>
      <t>Chuveiro elétrico de 6.500W / 220V com resistência blindada</t>
    </r>
  </si>
  <si>
    <r>
      <rPr>
        <sz val="8.5"/>
        <rFont val="Calibri"/>
        <family val="2"/>
      </rPr>
      <t>43.02.100</t>
    </r>
  </si>
  <si>
    <r>
      <rPr>
        <sz val="8.5"/>
        <rFont val="Calibri"/>
        <family val="2"/>
      </rPr>
      <t>Chuveiro com jato regulável em metal com acabamento cromado</t>
    </r>
  </si>
  <si>
    <r>
      <rPr>
        <sz val="8.5"/>
        <rFont val="Calibri"/>
        <family val="2"/>
      </rPr>
      <t>43.02.122</t>
    </r>
  </si>
  <si>
    <r>
      <rPr>
        <sz val="8.5"/>
        <rFont val="Calibri"/>
        <family val="2"/>
      </rPr>
      <t>Chuveiro frio em PVC, com registro e tubo de ligação acoplados</t>
    </r>
  </si>
  <si>
    <r>
      <rPr>
        <sz val="8.5"/>
        <rFont val="Calibri"/>
        <family val="2"/>
      </rPr>
      <t>43.02.140</t>
    </r>
  </si>
  <si>
    <r>
      <rPr>
        <sz val="8.5"/>
        <rFont val="Calibri"/>
        <family val="2"/>
      </rPr>
      <t>Chuveiro elétrico de 5.500 W / 220 V em PVC</t>
    </r>
  </si>
  <si>
    <r>
      <rPr>
        <sz val="8.5"/>
        <rFont val="Calibri"/>
        <family val="2"/>
      </rPr>
      <t>43.02.160</t>
    </r>
  </si>
  <si>
    <r>
      <rPr>
        <sz val="8.5"/>
        <rFont val="Calibri"/>
        <family val="2"/>
      </rPr>
      <t xml:space="preserve">Chuveiro lava‐olhos, acionamento manual, tubulação em ferro galvanizado
</t>
    </r>
    <r>
      <rPr>
        <sz val="8.5"/>
        <rFont val="Calibri"/>
        <family val="2"/>
      </rPr>
      <t>com pintura epóxi cor verde</t>
    </r>
  </si>
  <si>
    <r>
      <rPr>
        <sz val="8.5"/>
        <rFont val="Calibri"/>
        <family val="2"/>
      </rPr>
      <t>43.02.170</t>
    </r>
  </si>
  <si>
    <r>
      <rPr>
        <sz val="8.5"/>
        <rFont val="Calibri"/>
        <family val="2"/>
      </rPr>
      <t>Chuveiro elétrico de 7.500W / 220 V, com resistência blindada</t>
    </r>
  </si>
  <si>
    <r>
      <rPr>
        <sz val="8.5"/>
        <rFont val="Calibri"/>
        <family val="2"/>
      </rPr>
      <t>43.02.180</t>
    </r>
  </si>
  <si>
    <r>
      <rPr>
        <sz val="8.5"/>
        <rFont val="Calibri"/>
        <family val="2"/>
      </rPr>
      <t>Ducha eletrônica de 6.800W até 7.900 W / 220 V</t>
    </r>
  </si>
  <si>
    <r>
      <rPr>
        <sz val="8.5"/>
        <rFont val="Calibri"/>
        <family val="2"/>
      </rPr>
      <t>43.03</t>
    </r>
  </si>
  <si>
    <r>
      <rPr>
        <sz val="8.5"/>
        <rFont val="Calibri"/>
        <family val="2"/>
      </rPr>
      <t>Aquecedores</t>
    </r>
  </si>
  <si>
    <r>
      <rPr>
        <sz val="8.5"/>
        <rFont val="Calibri"/>
        <family val="2"/>
      </rPr>
      <t>43.03.050</t>
    </r>
  </si>
  <si>
    <r>
      <rPr>
        <sz val="8.5"/>
        <rFont val="Calibri"/>
        <family val="2"/>
      </rPr>
      <t>Aquecedor a gás de acumulação, capacidade 300 l</t>
    </r>
  </si>
  <si>
    <r>
      <rPr>
        <sz val="8.5"/>
        <rFont val="Calibri"/>
        <family val="2"/>
      </rPr>
      <t>43.03.130</t>
    </r>
  </si>
  <si>
    <r>
      <rPr>
        <sz val="8.5"/>
        <rFont val="Calibri"/>
        <family val="2"/>
      </rPr>
      <t>Aquecedor a gás de acumulação, capacidade 500 l</t>
    </r>
  </si>
  <si>
    <r>
      <rPr>
        <sz val="8.5"/>
        <rFont val="Calibri"/>
        <family val="2"/>
      </rPr>
      <t>43.03.212</t>
    </r>
  </si>
  <si>
    <r>
      <rPr>
        <sz val="8.5"/>
        <rFont val="Calibri"/>
        <family val="2"/>
      </rPr>
      <t xml:space="preserve">Aquecedor de passagem elétrico individual, baixa pressão ‐ 5.000 W / 6.400
</t>
    </r>
    <r>
      <rPr>
        <sz val="8.5"/>
        <rFont val="Calibri"/>
        <family val="2"/>
      </rPr>
      <t>W</t>
    </r>
  </si>
  <si>
    <r>
      <rPr>
        <sz val="8.5"/>
        <rFont val="Calibri"/>
        <family val="2"/>
      </rPr>
      <t>43.03.220</t>
    </r>
  </si>
  <si>
    <r>
      <rPr>
        <sz val="8.5"/>
        <rFont val="Calibri"/>
        <family val="2"/>
      </rPr>
      <t xml:space="preserve">Sistema de aquecimento de passagem a gás com sistema misturador para
</t>
    </r>
    <r>
      <rPr>
        <sz val="8.5"/>
        <rFont val="Calibri"/>
        <family val="2"/>
      </rPr>
      <t>abastecimento de até 08 duchas</t>
    </r>
  </si>
  <si>
    <r>
      <rPr>
        <sz val="8.5"/>
        <rFont val="Calibri"/>
        <family val="2"/>
      </rPr>
      <t>43.03.230</t>
    </r>
  </si>
  <si>
    <r>
      <rPr>
        <sz val="8.5"/>
        <rFont val="Calibri"/>
        <family val="2"/>
      </rPr>
      <t xml:space="preserve">Sistema de aquecimento de passagem a gás com sistema misturador para
</t>
    </r>
    <r>
      <rPr>
        <sz val="8.5"/>
        <rFont val="Calibri"/>
        <family val="2"/>
      </rPr>
      <t>abastecimento de até 16 duchas</t>
    </r>
  </si>
  <si>
    <r>
      <rPr>
        <sz val="8.5"/>
        <rFont val="Calibri"/>
        <family val="2"/>
      </rPr>
      <t>43.03.240</t>
    </r>
  </si>
  <si>
    <r>
      <rPr>
        <sz val="8.5"/>
        <rFont val="Calibri"/>
        <family val="2"/>
      </rPr>
      <t xml:space="preserve">Sistema de aquecimento de passagem a gás com sistema misturador para
</t>
    </r>
    <r>
      <rPr>
        <sz val="8.5"/>
        <rFont val="Calibri"/>
        <family val="2"/>
      </rPr>
      <t>abastecimento de até 24 duchas</t>
    </r>
  </si>
  <si>
    <r>
      <rPr>
        <sz val="8.5"/>
        <rFont val="Calibri"/>
        <family val="2"/>
      </rPr>
      <t>43.03.500</t>
    </r>
  </si>
  <si>
    <r>
      <rPr>
        <sz val="8.5"/>
        <rFont val="Calibri"/>
        <family val="2"/>
      </rPr>
      <t xml:space="preserve">Coletor em alumínio para sistema de aquecimento solar com área coletora
</t>
    </r>
    <r>
      <rPr>
        <sz val="8.5"/>
        <rFont val="Calibri"/>
        <family val="2"/>
      </rPr>
      <t>até 1,60 m²</t>
    </r>
  </si>
  <si>
    <r>
      <rPr>
        <sz val="8.5"/>
        <rFont val="Calibri"/>
        <family val="2"/>
      </rPr>
      <t>43.03.510</t>
    </r>
  </si>
  <si>
    <r>
      <rPr>
        <sz val="8.5"/>
        <rFont val="Calibri"/>
        <family val="2"/>
      </rPr>
      <t xml:space="preserve">Coletor em alumínio para sistema de aquecimento solar com área coletora
</t>
    </r>
    <r>
      <rPr>
        <sz val="8.5"/>
        <rFont val="Calibri"/>
        <family val="2"/>
      </rPr>
      <t>até 2,00 m²</t>
    </r>
  </si>
  <si>
    <r>
      <rPr>
        <sz val="8.5"/>
        <rFont val="Calibri"/>
        <family val="2"/>
      </rPr>
      <t>43.03.550</t>
    </r>
  </si>
  <si>
    <r>
      <rPr>
        <sz val="8.5"/>
        <rFont val="Calibri"/>
        <family val="2"/>
      </rPr>
      <t xml:space="preserve">Reservatório térmico horizontal em aço inoxidável AISI 304, capacidade de
</t>
    </r>
    <r>
      <rPr>
        <sz val="8.5"/>
        <rFont val="Calibri"/>
        <family val="2"/>
      </rPr>
      <t>500 litros</t>
    </r>
  </si>
  <si>
    <r>
      <rPr>
        <sz val="8.5"/>
        <rFont val="Calibri"/>
        <family val="2"/>
      </rPr>
      <t>43.04</t>
    </r>
  </si>
  <si>
    <r>
      <rPr>
        <sz val="8.5"/>
        <rFont val="Calibri"/>
        <family val="2"/>
      </rPr>
      <t>Torneiras eletricas</t>
    </r>
  </si>
  <si>
    <r>
      <rPr>
        <sz val="8.5"/>
        <rFont val="Calibri"/>
        <family val="2"/>
      </rPr>
      <t>43.04.020</t>
    </r>
  </si>
  <si>
    <r>
      <rPr>
        <sz val="8.5"/>
        <rFont val="Calibri"/>
        <family val="2"/>
      </rPr>
      <t>Torneira elétrica</t>
    </r>
  </si>
  <si>
    <r>
      <rPr>
        <sz val="8.5"/>
        <rFont val="Calibri"/>
        <family val="2"/>
      </rPr>
      <t>43.05</t>
    </r>
  </si>
  <si>
    <r>
      <rPr>
        <sz val="8.5"/>
        <rFont val="Calibri"/>
        <family val="2"/>
      </rPr>
      <t>Exaustor, ventilador e circulador de ar</t>
    </r>
  </si>
  <si>
    <r>
      <rPr>
        <sz val="8.5"/>
        <rFont val="Calibri"/>
        <family val="2"/>
      </rPr>
      <t>43.05.030</t>
    </r>
  </si>
  <si>
    <r>
      <rPr>
        <sz val="8.5"/>
        <rFont val="Calibri"/>
        <family val="2"/>
      </rPr>
      <t>Exaustor elétrico em plástico, vazão de 150 a 190m³/h</t>
    </r>
  </si>
  <si>
    <r>
      <rPr>
        <sz val="8.5"/>
        <rFont val="Calibri"/>
        <family val="2"/>
      </rPr>
      <t>43.05.100</t>
    </r>
  </si>
  <si>
    <r>
      <rPr>
        <sz val="8.5"/>
        <rFont val="Calibri"/>
        <family val="2"/>
      </rPr>
      <t xml:space="preserve">Insuflador de ar compacto, para renovação de ar em ambientes, vazão
</t>
    </r>
    <r>
      <rPr>
        <sz val="8.5"/>
        <rFont val="Calibri"/>
        <family val="2"/>
      </rPr>
      <t>máxima 93 m³/h</t>
    </r>
  </si>
  <si>
    <r>
      <rPr>
        <sz val="8.5"/>
        <rFont val="Calibri"/>
        <family val="2"/>
      </rPr>
      <t>43.06</t>
    </r>
  </si>
  <si>
    <r>
      <rPr>
        <sz val="8.5"/>
        <rFont val="Calibri"/>
        <family val="2"/>
      </rPr>
      <t>Emissores de som</t>
    </r>
  </si>
  <si>
    <r>
      <rPr>
        <sz val="8.5"/>
        <rFont val="Calibri"/>
        <family val="2"/>
      </rPr>
      <t>43.06.010</t>
    </r>
  </si>
  <si>
    <r>
      <rPr>
        <sz val="8.5"/>
        <rFont val="Calibri"/>
        <family val="2"/>
      </rPr>
      <t>Cigarra de embutir 50/60HZ até 127V, com placa</t>
    </r>
  </si>
  <si>
    <r>
      <rPr>
        <sz val="8.5"/>
        <rFont val="Calibri"/>
        <family val="2"/>
      </rPr>
      <t>43.07</t>
    </r>
  </si>
  <si>
    <r>
      <rPr>
        <sz val="8.5"/>
        <rFont val="Calibri"/>
        <family val="2"/>
      </rPr>
      <t>Aparelho condicionador de ar</t>
    </r>
  </si>
  <si>
    <r>
      <rPr>
        <sz val="8.5"/>
        <rFont val="Calibri"/>
        <family val="2"/>
      </rPr>
      <t>43.07.070</t>
    </r>
  </si>
  <si>
    <r>
      <rPr>
        <sz val="8.5"/>
        <rFont val="Calibri"/>
        <family val="2"/>
      </rPr>
      <t>Ar condicionado a frio, tipo split piso teto com capacidade de 48.000 BTU/h</t>
    </r>
  </si>
  <si>
    <r>
      <rPr>
        <sz val="8.5"/>
        <rFont val="Calibri"/>
        <family val="2"/>
      </rPr>
      <t>43.07.300</t>
    </r>
  </si>
  <si>
    <r>
      <rPr>
        <sz val="8.5"/>
        <rFont val="Calibri"/>
        <family val="2"/>
      </rPr>
      <t>Ar condicionado a frio, tipo split cassete com capacidade de 18.000 BTU/h</t>
    </r>
  </si>
  <si>
    <r>
      <rPr>
        <sz val="8.5"/>
        <rFont val="Calibri"/>
        <family val="2"/>
      </rPr>
      <t>43.07.310</t>
    </r>
  </si>
  <si>
    <r>
      <rPr>
        <sz val="8.5"/>
        <rFont val="Calibri"/>
        <family val="2"/>
      </rPr>
      <t>Ar condicionado a frio, tipo split cassete com capacidade de 24.000 BTU/h</t>
    </r>
  </si>
  <si>
    <r>
      <rPr>
        <sz val="8.5"/>
        <rFont val="Calibri"/>
        <family val="2"/>
      </rPr>
      <t>43.07.320</t>
    </r>
  </si>
  <si>
    <r>
      <rPr>
        <sz val="8.5"/>
        <rFont val="Calibri"/>
        <family val="2"/>
      </rPr>
      <t>Ar condicionado a frio, tipo split cassete com capacidade de 36.000 BTU/h</t>
    </r>
  </si>
  <si>
    <r>
      <rPr>
        <sz val="8.5"/>
        <rFont val="Calibri"/>
        <family val="2"/>
      </rPr>
      <t>43.07.330</t>
    </r>
  </si>
  <si>
    <r>
      <rPr>
        <sz val="8.5"/>
        <rFont val="Calibri"/>
        <family val="2"/>
      </rPr>
      <t>Ar condicionado a frio, tipo split parede com capacidade de 12.000 BTU/h</t>
    </r>
  </si>
  <si>
    <r>
      <rPr>
        <sz val="8.5"/>
        <rFont val="Calibri"/>
        <family val="2"/>
      </rPr>
      <t>43.07.340</t>
    </r>
  </si>
  <si>
    <r>
      <rPr>
        <sz val="8.5"/>
        <rFont val="Calibri"/>
        <family val="2"/>
      </rPr>
      <t>Ar condicionado a frio, tipo split parede com capacidade de 18.000 BTU/h</t>
    </r>
  </si>
  <si>
    <r>
      <rPr>
        <sz val="8.5"/>
        <rFont val="Calibri"/>
        <family val="2"/>
      </rPr>
      <t>43.07.350</t>
    </r>
  </si>
  <si>
    <r>
      <rPr>
        <sz val="8.5"/>
        <rFont val="Calibri"/>
        <family val="2"/>
      </rPr>
      <t>Ar condicionado a frio, tipo split parede com capacidade de 24.000 BTU/h</t>
    </r>
  </si>
  <si>
    <r>
      <rPr>
        <sz val="8.5"/>
        <rFont val="Calibri"/>
        <family val="2"/>
      </rPr>
      <t>43.07.360</t>
    </r>
  </si>
  <si>
    <r>
      <rPr>
        <sz val="8.5"/>
        <rFont val="Calibri"/>
        <family val="2"/>
      </rPr>
      <t>Ar condicionado a frio, tipo split parede com capacidade de 30.000 BTU/h</t>
    </r>
  </si>
  <si>
    <r>
      <rPr>
        <sz val="8.5"/>
        <rFont val="Calibri"/>
        <family val="2"/>
      </rPr>
      <t>43.07.380</t>
    </r>
  </si>
  <si>
    <r>
      <rPr>
        <sz val="8.5"/>
        <rFont val="Calibri"/>
        <family val="2"/>
      </rPr>
      <t>Ar condicionado a frio, tipo split piso teto com capacidade de 24.000 BTU/h</t>
    </r>
  </si>
  <si>
    <r>
      <rPr>
        <sz val="8.5"/>
        <rFont val="Calibri"/>
        <family val="2"/>
      </rPr>
      <t>43.07.390</t>
    </r>
  </si>
  <si>
    <r>
      <rPr>
        <sz val="8.5"/>
        <rFont val="Calibri"/>
        <family val="2"/>
      </rPr>
      <t>Ar condicionado a frio, tipo split piso teto com capacidade de 36.000 BTU/h</t>
    </r>
  </si>
  <si>
    <r>
      <rPr>
        <sz val="8.5"/>
        <rFont val="Calibri"/>
        <family val="2"/>
      </rPr>
      <t>43.08</t>
    </r>
  </si>
  <si>
    <r>
      <rPr>
        <sz val="8.5"/>
        <rFont val="Calibri"/>
        <family val="2"/>
      </rPr>
      <t>Equipamentos para sistema VRF ar condicionado</t>
    </r>
  </si>
  <si>
    <r>
      <rPr>
        <sz val="8.5"/>
        <rFont val="Calibri"/>
        <family val="2"/>
      </rPr>
      <t>43.08.001</t>
    </r>
  </si>
  <si>
    <r>
      <rPr>
        <sz val="8.5"/>
        <rFont val="Calibri"/>
        <family val="2"/>
      </rPr>
      <t>Condensador para sistema VRF de ar condicionado, capacidade até 6 TR</t>
    </r>
  </si>
  <si>
    <r>
      <rPr>
        <sz val="8.5"/>
        <rFont val="Calibri"/>
        <family val="2"/>
      </rPr>
      <t>43.08.002</t>
    </r>
  </si>
  <si>
    <r>
      <rPr>
        <sz val="8.5"/>
        <rFont val="Calibri"/>
        <family val="2"/>
      </rPr>
      <t xml:space="preserve">Condensador para sistema VRF de ar condicionado, capacidade de 8 TR a 10
</t>
    </r>
    <r>
      <rPr>
        <sz val="8.5"/>
        <rFont val="Calibri"/>
        <family val="2"/>
      </rPr>
      <t>TR</t>
    </r>
  </si>
  <si>
    <r>
      <rPr>
        <sz val="8.5"/>
        <rFont val="Calibri"/>
        <family val="2"/>
      </rPr>
      <t>43.08.003</t>
    </r>
  </si>
  <si>
    <r>
      <rPr>
        <sz val="8.5"/>
        <rFont val="Calibri"/>
        <family val="2"/>
      </rPr>
      <t xml:space="preserve">Condensador para sistema VRF de ar condicionado, capacidade de 11 TR a 13
</t>
    </r>
    <r>
      <rPr>
        <sz val="8.5"/>
        <rFont val="Calibri"/>
        <family val="2"/>
      </rPr>
      <t>TR</t>
    </r>
  </si>
  <si>
    <r>
      <rPr>
        <sz val="8.5"/>
        <rFont val="Calibri"/>
        <family val="2"/>
      </rPr>
      <t>43.08.004</t>
    </r>
  </si>
  <si>
    <r>
      <rPr>
        <sz val="8.5"/>
        <rFont val="Calibri"/>
        <family val="2"/>
      </rPr>
      <t xml:space="preserve">Condensador para sistema VRF de ar condicionado, capacidade de 14 TR a 16
</t>
    </r>
    <r>
      <rPr>
        <sz val="8.5"/>
        <rFont val="Calibri"/>
        <family val="2"/>
      </rPr>
      <t>TR</t>
    </r>
  </si>
  <si>
    <r>
      <rPr>
        <sz val="8.5"/>
        <rFont val="Calibri"/>
        <family val="2"/>
      </rPr>
      <t>43.08.020</t>
    </r>
  </si>
  <si>
    <r>
      <rPr>
        <sz val="8.5"/>
        <rFont val="Calibri"/>
        <family val="2"/>
      </rPr>
      <t xml:space="preserve">Evaporador para sistema VRF de ar condicionado, tipo parede, capacidade de
</t>
    </r>
    <r>
      <rPr>
        <sz val="8.5"/>
        <rFont val="Calibri"/>
        <family val="2"/>
      </rPr>
      <t>1 TR</t>
    </r>
  </si>
  <si>
    <r>
      <rPr>
        <sz val="8.5"/>
        <rFont val="Calibri"/>
        <family val="2"/>
      </rPr>
      <t>43.08.021</t>
    </r>
  </si>
  <si>
    <r>
      <rPr>
        <sz val="8.5"/>
        <rFont val="Calibri"/>
        <family val="2"/>
      </rPr>
      <t xml:space="preserve">Evaporador para sistema VRF de ar condicionado, tipo parede, capacidade de
</t>
    </r>
    <r>
      <rPr>
        <sz val="8.5"/>
        <rFont val="Calibri"/>
        <family val="2"/>
      </rPr>
      <t>2 TR</t>
    </r>
  </si>
  <si>
    <r>
      <rPr>
        <sz val="8.5"/>
        <rFont val="Calibri"/>
        <family val="2"/>
      </rPr>
      <t>43.08.022</t>
    </r>
  </si>
  <si>
    <r>
      <rPr>
        <sz val="8.5"/>
        <rFont val="Calibri"/>
        <family val="2"/>
      </rPr>
      <t xml:space="preserve">Evaporador para sistema VRF de ar condicionado, tipo parede, capacidade de
</t>
    </r>
    <r>
      <rPr>
        <sz val="8.5"/>
        <rFont val="Calibri"/>
        <family val="2"/>
      </rPr>
      <t>3 TR</t>
    </r>
  </si>
  <si>
    <r>
      <rPr>
        <sz val="8.5"/>
        <rFont val="Calibri"/>
        <family val="2"/>
      </rPr>
      <t>43.08.030</t>
    </r>
  </si>
  <si>
    <r>
      <rPr>
        <sz val="8.5"/>
        <rFont val="Calibri"/>
        <family val="2"/>
      </rPr>
      <t xml:space="preserve">Evaporador para sistema VRF de ar condicionado, tipo piso teto, capacidade
</t>
    </r>
    <r>
      <rPr>
        <sz val="8.5"/>
        <rFont val="Calibri"/>
        <family val="2"/>
      </rPr>
      <t>de 1 TR</t>
    </r>
  </si>
  <si>
    <r>
      <rPr>
        <sz val="8.5"/>
        <rFont val="Calibri"/>
        <family val="2"/>
      </rPr>
      <t>43.08.031</t>
    </r>
  </si>
  <si>
    <r>
      <rPr>
        <sz val="8.5"/>
        <rFont val="Calibri"/>
        <family val="2"/>
      </rPr>
      <t xml:space="preserve">Evaporador para sistema VRF de ar condicionado, tipo piso teto, capacidade
</t>
    </r>
    <r>
      <rPr>
        <sz val="8.5"/>
        <rFont val="Calibri"/>
        <family val="2"/>
      </rPr>
      <t>de 2 TR</t>
    </r>
  </si>
  <si>
    <r>
      <rPr>
        <sz val="8.5"/>
        <rFont val="Calibri"/>
        <family val="2"/>
      </rPr>
      <t>43.08.032</t>
    </r>
  </si>
  <si>
    <r>
      <rPr>
        <sz val="8.5"/>
        <rFont val="Calibri"/>
        <family val="2"/>
      </rPr>
      <t xml:space="preserve">Evaporador para sistema VRF de ar condicionado, tipo piso teto, capacidade
</t>
    </r>
    <r>
      <rPr>
        <sz val="8.5"/>
        <rFont val="Calibri"/>
        <family val="2"/>
      </rPr>
      <t>de 3 TR</t>
    </r>
  </si>
  <si>
    <r>
      <rPr>
        <sz val="8.5"/>
        <rFont val="Calibri"/>
        <family val="2"/>
      </rPr>
      <t>43.08.033</t>
    </r>
  </si>
  <si>
    <r>
      <rPr>
        <sz val="8.5"/>
        <rFont val="Calibri"/>
        <family val="2"/>
      </rPr>
      <t xml:space="preserve">Evaporador para sistema VRF de ar condicionado, tipo piso teto, capacidade
</t>
    </r>
    <r>
      <rPr>
        <sz val="8.5"/>
        <rFont val="Calibri"/>
        <family val="2"/>
      </rPr>
      <t>de 4 TR</t>
    </r>
  </si>
  <si>
    <r>
      <rPr>
        <sz val="8.5"/>
        <rFont val="Calibri"/>
        <family val="2"/>
      </rPr>
      <t>43.08.040</t>
    </r>
  </si>
  <si>
    <r>
      <rPr>
        <sz val="8.5"/>
        <rFont val="Calibri"/>
        <family val="2"/>
      </rPr>
      <t xml:space="preserve">Evaporador para sistema VRF de ar condicionado, tipo cassete, capacidade de
</t>
    </r>
    <r>
      <rPr>
        <sz val="8.5"/>
        <rFont val="Calibri"/>
        <family val="2"/>
      </rPr>
      <t>1 TR</t>
    </r>
  </si>
  <si>
    <r>
      <rPr>
        <sz val="8.5"/>
        <rFont val="Calibri"/>
        <family val="2"/>
      </rPr>
      <t>43.08.041</t>
    </r>
  </si>
  <si>
    <r>
      <rPr>
        <sz val="8.5"/>
        <rFont val="Calibri"/>
        <family val="2"/>
      </rPr>
      <t xml:space="preserve">Evaporador para sistema VRF de ar condicionado, tipo cassete, capacidade de
</t>
    </r>
    <r>
      <rPr>
        <sz val="8.5"/>
        <rFont val="Calibri"/>
        <family val="2"/>
      </rPr>
      <t>2 TR</t>
    </r>
  </si>
  <si>
    <r>
      <rPr>
        <sz val="8.5"/>
        <rFont val="Calibri"/>
        <family val="2"/>
      </rPr>
      <t>43.08.042</t>
    </r>
  </si>
  <si>
    <r>
      <rPr>
        <sz val="8.5"/>
        <rFont val="Calibri"/>
        <family val="2"/>
      </rPr>
      <t xml:space="preserve">Evaporador para sistema VRF de ar condicionado, tipo cassete, capacidade de
</t>
    </r>
    <r>
      <rPr>
        <sz val="8.5"/>
        <rFont val="Calibri"/>
        <family val="2"/>
      </rPr>
      <t>3 TR</t>
    </r>
  </si>
  <si>
    <r>
      <rPr>
        <sz val="8.5"/>
        <rFont val="Calibri"/>
        <family val="2"/>
      </rPr>
      <t>43.08.043</t>
    </r>
  </si>
  <si>
    <r>
      <rPr>
        <sz val="8.5"/>
        <rFont val="Calibri"/>
        <family val="2"/>
      </rPr>
      <t xml:space="preserve">Evaporador para sistema VRF de ar condicionado, tipo cassete, capacidade de
</t>
    </r>
    <r>
      <rPr>
        <sz val="8.5"/>
        <rFont val="Calibri"/>
        <family val="2"/>
      </rPr>
      <t>4 TR</t>
    </r>
  </si>
  <si>
    <r>
      <rPr>
        <sz val="8.5"/>
        <rFont val="Calibri"/>
        <family val="2"/>
      </rPr>
      <t>43.10</t>
    </r>
  </si>
  <si>
    <r>
      <rPr>
        <sz val="8.5"/>
        <rFont val="Calibri"/>
        <family val="2"/>
      </rPr>
      <t>Bombas centrifugas, uso geral</t>
    </r>
  </si>
  <si>
    <r>
      <rPr>
        <sz val="8.5"/>
        <rFont val="Calibri"/>
        <family val="2"/>
      </rPr>
      <t>43.10.050</t>
    </r>
  </si>
  <si>
    <r>
      <rPr>
        <sz val="8.5"/>
        <rFont val="Calibri"/>
        <family val="2"/>
      </rPr>
      <t xml:space="preserve">Conjunto motor‐bomba (centrífuga) 10 cv, monoestágio, Hman= 24 a 36 mca,
</t>
    </r>
    <r>
      <rPr>
        <sz val="8.5"/>
        <rFont val="Calibri"/>
        <family val="2"/>
      </rPr>
      <t>Q= 53 a 45 m³/h</t>
    </r>
  </si>
  <si>
    <r>
      <rPr>
        <sz val="8.5"/>
        <rFont val="Calibri"/>
        <family val="2"/>
      </rPr>
      <t>43.10.090</t>
    </r>
  </si>
  <si>
    <r>
      <rPr>
        <sz val="8.5"/>
        <rFont val="Calibri"/>
        <family val="2"/>
      </rPr>
      <t xml:space="preserve">Conjunto motor‐bomba (centrífuga) 20 cv, monoestágio, Hman= 40 a 70 mca,
</t>
    </r>
    <r>
      <rPr>
        <sz val="8.5"/>
        <rFont val="Calibri"/>
        <family val="2"/>
      </rPr>
      <t>Q= 76 a 28 m³/h</t>
    </r>
  </si>
  <si>
    <r>
      <rPr>
        <sz val="8.5"/>
        <rFont val="Calibri"/>
        <family val="2"/>
      </rPr>
      <t>43.10.110</t>
    </r>
  </si>
  <si>
    <r>
      <rPr>
        <sz val="8.5"/>
        <rFont val="Calibri"/>
        <family val="2"/>
      </rPr>
      <t xml:space="preserve">Conjunto motor‐bomba (centrífuga) 5 cv, monoestágio, Hmam= 14 a 26 mca,
</t>
    </r>
    <r>
      <rPr>
        <sz val="8.5"/>
        <rFont val="Calibri"/>
        <family val="2"/>
      </rPr>
      <t>Q= 56 a 30 m³/h</t>
    </r>
  </si>
  <si>
    <r>
      <rPr>
        <sz val="8.5"/>
        <rFont val="Calibri"/>
        <family val="2"/>
      </rPr>
      <t>43.10.130</t>
    </r>
  </si>
  <si>
    <r>
      <rPr>
        <sz val="8.5"/>
        <rFont val="Calibri"/>
        <family val="2"/>
      </rPr>
      <t xml:space="preserve">Conjunto motor‐bomba (centrífuga) 3/4 cv, monoestágio, Hman= 10 a 16
</t>
    </r>
    <r>
      <rPr>
        <sz val="8.5"/>
        <rFont val="Calibri"/>
        <family val="2"/>
      </rPr>
      <t>mca, Q= 12,7 a 8 m³/h</t>
    </r>
  </si>
  <si>
    <r>
      <rPr>
        <sz val="8.5"/>
        <rFont val="Calibri"/>
        <family val="2"/>
      </rPr>
      <t>43.10.210</t>
    </r>
  </si>
  <si>
    <r>
      <rPr>
        <sz val="8.5"/>
        <rFont val="Calibri"/>
        <family val="2"/>
      </rPr>
      <t xml:space="preserve">Conjunto motor‐bomba (centrífuga) 60 cv, monoestágio, Hman= 90 a 125
</t>
    </r>
    <r>
      <rPr>
        <sz val="8.5"/>
        <rFont val="Calibri"/>
        <family val="2"/>
      </rPr>
      <t>mca, Q= 115 a 50 m³/h</t>
    </r>
  </si>
  <si>
    <r>
      <rPr>
        <sz val="8.5"/>
        <rFont val="Calibri"/>
        <family val="2"/>
      </rPr>
      <t>43.10.230</t>
    </r>
  </si>
  <si>
    <r>
      <rPr>
        <sz val="8.5"/>
        <rFont val="Calibri"/>
        <family val="2"/>
      </rPr>
      <t xml:space="preserve">Conjunto motor‐bomba (centrífuga) 2 cv, monoestágio, Hman= 12 a 27 mca,
</t>
    </r>
    <r>
      <rPr>
        <sz val="8.5"/>
        <rFont val="Calibri"/>
        <family val="2"/>
      </rPr>
      <t>Q= 25 a 8 m³/h</t>
    </r>
  </si>
  <si>
    <r>
      <rPr>
        <sz val="8.5"/>
        <rFont val="Calibri"/>
        <family val="2"/>
      </rPr>
      <t>43.10.250</t>
    </r>
  </si>
  <si>
    <r>
      <rPr>
        <sz val="8.5"/>
        <rFont val="Calibri"/>
        <family val="2"/>
      </rPr>
      <t xml:space="preserve">Conjunto motor‐bomba (centrífuga) 15 cv, monoestágio, Hman= 30 a 60 mca,
</t>
    </r>
    <r>
      <rPr>
        <sz val="8.5"/>
        <rFont val="Calibri"/>
        <family val="2"/>
      </rPr>
      <t>Q= 82 a 20 m³/h</t>
    </r>
  </si>
  <si>
    <r>
      <rPr>
        <sz val="8.5"/>
        <rFont val="Calibri"/>
        <family val="2"/>
      </rPr>
      <t>43.10.290</t>
    </r>
  </si>
  <si>
    <r>
      <rPr>
        <sz val="8.5"/>
        <rFont val="Calibri"/>
        <family val="2"/>
      </rPr>
      <t xml:space="preserve">Conjunto motor‐bomba (centrífuga) 5 cv, monoestágio, Hman= 24 a 33 mca,
</t>
    </r>
    <r>
      <rPr>
        <sz val="8.5"/>
        <rFont val="Calibri"/>
        <family val="2"/>
      </rPr>
      <t>Q= 41,6 a 35,2 m³/h</t>
    </r>
  </si>
  <si>
    <r>
      <rPr>
        <sz val="8.5"/>
        <rFont val="Calibri"/>
        <family val="2"/>
      </rPr>
      <t>43.10.450</t>
    </r>
  </si>
  <si>
    <r>
      <rPr>
        <sz val="8.5"/>
        <rFont val="Calibri"/>
        <family val="2"/>
      </rPr>
      <t xml:space="preserve">Conjunto motor‐bomba (centrífuga) 30 cv, monoestágio, Hman= 20 a 50 mca,
</t>
    </r>
    <r>
      <rPr>
        <sz val="8.5"/>
        <rFont val="Calibri"/>
        <family val="2"/>
      </rPr>
      <t>Q= 197 a 112 m³/h</t>
    </r>
  </si>
  <si>
    <r>
      <rPr>
        <sz val="8.5"/>
        <rFont val="Calibri"/>
        <family val="2"/>
      </rPr>
      <t>43.10.452</t>
    </r>
  </si>
  <si>
    <r>
      <rPr>
        <sz val="8.5"/>
        <rFont val="Calibri"/>
        <family val="2"/>
      </rPr>
      <t xml:space="preserve">Conjunto motor‐bomba (centrífuga) 1,5 cv, multiestágio, Hman= 20 a 35 mca,
</t>
    </r>
    <r>
      <rPr>
        <sz val="8.5"/>
        <rFont val="Calibri"/>
        <family val="2"/>
      </rPr>
      <t>Q= 7,1 a 4,5 m³/h</t>
    </r>
  </si>
  <si>
    <r>
      <rPr>
        <sz val="8.5"/>
        <rFont val="Calibri"/>
        <family val="2"/>
      </rPr>
      <t>43.10.454</t>
    </r>
  </si>
  <si>
    <r>
      <rPr>
        <sz val="8.5"/>
        <rFont val="Calibri"/>
        <family val="2"/>
      </rPr>
      <t xml:space="preserve">Conjunto motor‐bomba (centrífuga) 3 cv, multiestágio, Hman= 30 a 45 mca,
</t>
    </r>
    <r>
      <rPr>
        <sz val="8.5"/>
        <rFont val="Calibri"/>
        <family val="2"/>
      </rPr>
      <t>Q= 12,4 a 8,4 m³/h</t>
    </r>
  </si>
  <si>
    <r>
      <rPr>
        <sz val="8.5"/>
        <rFont val="Calibri"/>
        <family val="2"/>
      </rPr>
      <t>43.10.456</t>
    </r>
  </si>
  <si>
    <r>
      <rPr>
        <sz val="8.5"/>
        <rFont val="Calibri"/>
        <family val="2"/>
      </rPr>
      <t xml:space="preserve">Conjunto motor‐bomba (centrífuga) 3 cv, multiestágio, Hman= 35 a 60 mca,
</t>
    </r>
    <r>
      <rPr>
        <sz val="8.5"/>
        <rFont val="Calibri"/>
        <family val="2"/>
      </rPr>
      <t>Q= 7,8 a 5,8 m³/h</t>
    </r>
  </si>
  <si>
    <r>
      <rPr>
        <sz val="8.5"/>
        <rFont val="Calibri"/>
        <family val="2"/>
      </rPr>
      <t>43.10.480</t>
    </r>
  </si>
  <si>
    <r>
      <rPr>
        <sz val="8.5"/>
        <rFont val="Calibri"/>
        <family val="2"/>
      </rPr>
      <t xml:space="preserve">Conjunto motor‐bomba (centrífuga) 7,5 cv, multiestágio, Hman= 30 a 80 mca,
</t>
    </r>
    <r>
      <rPr>
        <sz val="8.5"/>
        <rFont val="Calibri"/>
        <family val="2"/>
      </rPr>
      <t>Q= 21,6 a 12,0 m³/h</t>
    </r>
  </si>
  <si>
    <r>
      <rPr>
        <sz val="8.5"/>
        <rFont val="Calibri"/>
        <family val="2"/>
      </rPr>
      <t>43.10.490</t>
    </r>
  </si>
  <si>
    <r>
      <rPr>
        <sz val="8.5"/>
        <rFont val="Calibri"/>
        <family val="2"/>
      </rPr>
      <t xml:space="preserve">Conjunto motor‐bomba (centrífuga) 5 cv, multiestágio, Hman= 25 a 50 mca,
</t>
    </r>
    <r>
      <rPr>
        <sz val="8.5"/>
        <rFont val="Calibri"/>
        <family val="2"/>
      </rPr>
      <t>Q= 21,0 a 13,3 m³/h</t>
    </r>
  </si>
  <si>
    <r>
      <rPr>
        <sz val="8.5"/>
        <rFont val="Calibri"/>
        <family val="2"/>
      </rPr>
      <t>43.10.620</t>
    </r>
  </si>
  <si>
    <r>
      <rPr>
        <sz val="8.5"/>
        <rFont val="Calibri"/>
        <family val="2"/>
      </rPr>
      <t xml:space="preserve">Conjunto motor‐bomba (centrífuga), 0,5 cv, monoestágio, Hman= 10 a 20
</t>
    </r>
    <r>
      <rPr>
        <sz val="8.5"/>
        <rFont val="Calibri"/>
        <family val="2"/>
      </rPr>
      <t>mca, Q= 7,5 a 1,5 m³/h</t>
    </r>
  </si>
  <si>
    <r>
      <rPr>
        <sz val="8.5"/>
        <rFont val="Calibri"/>
        <family val="2"/>
      </rPr>
      <t>43.10.670</t>
    </r>
  </si>
  <si>
    <r>
      <rPr>
        <sz val="8.5"/>
        <rFont val="Calibri"/>
        <family val="2"/>
      </rPr>
      <t xml:space="preserve">Conjunto motor‐bomba (centrífuga) 0,5 cv, monoestágio, trifásico, Hman= 9 a
</t>
    </r>
    <r>
      <rPr>
        <sz val="8.5"/>
        <rFont val="Calibri"/>
        <family val="2"/>
      </rPr>
      <t>21 mca, Q= 8,3 a 2,0 m³/h</t>
    </r>
  </si>
  <si>
    <r>
      <rPr>
        <sz val="8.5"/>
        <rFont val="Calibri"/>
        <family val="2"/>
      </rPr>
      <t>43.10.730</t>
    </r>
  </si>
  <si>
    <r>
      <rPr>
        <sz val="8.5"/>
        <rFont val="Calibri"/>
        <family val="2"/>
      </rPr>
      <t xml:space="preserve">Conjunto motor‐bomba (centrífuga) 30 cv, monoestágio trifásico, Hman= 70 a
</t>
    </r>
    <r>
      <rPr>
        <sz val="8.5"/>
        <rFont val="Calibri"/>
        <family val="2"/>
      </rPr>
      <t>94 mca, Q= 34,80 a 61,7 m³/h</t>
    </r>
  </si>
  <si>
    <r>
      <rPr>
        <sz val="8.5"/>
        <rFont val="Calibri"/>
        <family val="2"/>
      </rPr>
      <t>43.10.740</t>
    </r>
  </si>
  <si>
    <r>
      <rPr>
        <sz val="8.5"/>
        <rFont val="Calibri"/>
        <family val="2"/>
      </rPr>
      <t xml:space="preserve">Conjunto motor‐bomba (centrífuga) 20 cv, monoestágio trifásico, Hman= 62 a
</t>
    </r>
    <r>
      <rPr>
        <sz val="8.5"/>
        <rFont val="Calibri"/>
        <family val="2"/>
      </rPr>
      <t>90 mca, Q= 21,1 a 43,8 m³/h</t>
    </r>
  </si>
  <si>
    <r>
      <rPr>
        <sz val="8.5"/>
        <rFont val="Calibri"/>
        <family val="2"/>
      </rPr>
      <t>43.10.750</t>
    </r>
  </si>
  <si>
    <r>
      <rPr>
        <sz val="8.5"/>
        <rFont val="Calibri"/>
        <family val="2"/>
      </rPr>
      <t xml:space="preserve">Conjunto motor‐bomba (centrífuga) 1 cv, monoestágio trifásico, Hman= 8 a 25
</t>
    </r>
    <r>
      <rPr>
        <sz val="8.5"/>
        <rFont val="Calibri"/>
        <family val="2"/>
      </rPr>
      <t>mca e Q= 11 a 1,50 m³/h</t>
    </r>
  </si>
  <si>
    <r>
      <rPr>
        <sz val="8.5"/>
        <rFont val="Calibri"/>
        <family val="2"/>
      </rPr>
      <t>43.10.770</t>
    </r>
  </si>
  <si>
    <r>
      <rPr>
        <sz val="8.5"/>
        <rFont val="Calibri"/>
        <family val="2"/>
      </rPr>
      <t xml:space="preserve">Conjunto motor‐bomba (centrífuga) 40 cv, monoestágio trifásico, Hman= 45 a
</t>
    </r>
    <r>
      <rPr>
        <sz val="8.5"/>
        <rFont val="Calibri"/>
        <family val="2"/>
      </rPr>
      <t>75 mca e Q= 120 a 75 m³/h</t>
    </r>
  </si>
  <si>
    <r>
      <rPr>
        <sz val="8.5"/>
        <rFont val="Calibri"/>
        <family val="2"/>
      </rPr>
      <t>43.10.780</t>
    </r>
  </si>
  <si>
    <r>
      <rPr>
        <sz val="8.5"/>
        <rFont val="Calibri"/>
        <family val="2"/>
      </rPr>
      <t xml:space="preserve">Conjunto motor‐bomba (centrífuga) 50 cv, monoestágio trifásico, Hman= 61 a
</t>
    </r>
    <r>
      <rPr>
        <sz val="8.5"/>
        <rFont val="Calibri"/>
        <family val="2"/>
      </rPr>
      <t>81 mca e Q= 170 a 80 m³/h</t>
    </r>
  </si>
  <si>
    <r>
      <rPr>
        <sz val="8.5"/>
        <rFont val="Calibri"/>
        <family val="2"/>
      </rPr>
      <t>43.10.790</t>
    </r>
  </si>
  <si>
    <r>
      <rPr>
        <sz val="8.5"/>
        <rFont val="Calibri"/>
        <family val="2"/>
      </rPr>
      <t xml:space="preserve">Conjunto motor‐bomba (centrífuga) 1 cv, multiestágio trifásico, Hman= 15 a
</t>
    </r>
    <r>
      <rPr>
        <sz val="8.5"/>
        <rFont val="Calibri"/>
        <family val="2"/>
      </rPr>
      <t>30 mca, Q= 6,5 a 4,2 m³/h</t>
    </r>
  </si>
  <si>
    <r>
      <rPr>
        <sz val="8.5"/>
        <rFont val="Calibri"/>
        <family val="2"/>
      </rPr>
      <t>43.10.794</t>
    </r>
  </si>
  <si>
    <r>
      <rPr>
        <sz val="8.5"/>
        <rFont val="Calibri"/>
        <family val="2"/>
      </rPr>
      <t xml:space="preserve">Conjunto motor‐bomba (centrífuga) 1 cv, multiestágio trifásico, Hman= 70 a
</t>
    </r>
    <r>
      <rPr>
        <sz val="8.5"/>
        <rFont val="Calibri"/>
        <family val="2"/>
      </rPr>
      <t>115 mca e Q= 1,0 a 1,6 m³/h</t>
    </r>
  </si>
  <si>
    <r>
      <rPr>
        <sz val="8.5"/>
        <rFont val="Calibri"/>
        <family val="2"/>
      </rPr>
      <t>43.11</t>
    </r>
  </si>
  <si>
    <r>
      <rPr>
        <sz val="8.5"/>
        <rFont val="Calibri"/>
        <family val="2"/>
      </rPr>
      <t>Bombas submersiveis</t>
    </r>
  </si>
  <si>
    <r>
      <rPr>
        <sz val="8.5"/>
        <rFont val="Calibri"/>
        <family val="2"/>
      </rPr>
      <t>43.11.050</t>
    </r>
  </si>
  <si>
    <r>
      <rPr>
        <sz val="8.5"/>
        <rFont val="Calibri"/>
        <family val="2"/>
      </rPr>
      <t xml:space="preserve">Conjunto motor‐bomba submersível para poço profundo de 6´, Q= 10 a
</t>
    </r>
    <r>
      <rPr>
        <sz val="8.5"/>
        <rFont val="Calibri"/>
        <family val="2"/>
      </rPr>
      <t>20m³/h, Hman= 80 a 48 mca, até 6 HP</t>
    </r>
  </si>
  <si>
    <r>
      <rPr>
        <sz val="8.5"/>
        <rFont val="Calibri"/>
        <family val="2"/>
      </rPr>
      <t>43.11.060</t>
    </r>
  </si>
  <si>
    <r>
      <rPr>
        <sz val="8.5"/>
        <rFont val="Calibri"/>
        <family val="2"/>
      </rPr>
      <t xml:space="preserve">Conjunto motor‐bomba submersível para poço profundo de 6´, Q= 10 a
</t>
    </r>
    <r>
      <rPr>
        <sz val="8.5"/>
        <rFont val="Calibri"/>
        <family val="2"/>
      </rPr>
      <t>20m³/h, Hman= 108 a 64,5 mca, 8 HP</t>
    </r>
  </si>
  <si>
    <r>
      <rPr>
        <sz val="8.5"/>
        <rFont val="Calibri"/>
        <family val="2"/>
      </rPr>
      <t>43.11.100</t>
    </r>
  </si>
  <si>
    <r>
      <rPr>
        <sz val="8.5"/>
        <rFont val="Calibri"/>
        <family val="2"/>
      </rPr>
      <t xml:space="preserve">Conjunto motor‐bomba submersível para poço profundo de 6´, Q= 10 a
</t>
    </r>
    <r>
      <rPr>
        <sz val="8.5"/>
        <rFont val="Calibri"/>
        <family val="2"/>
      </rPr>
      <t>20m³/h, Hman= 274 a 170 mca, 20 HP</t>
    </r>
  </si>
  <si>
    <r>
      <rPr>
        <sz val="8.5"/>
        <rFont val="Calibri"/>
        <family val="2"/>
      </rPr>
      <t>43.11.110</t>
    </r>
  </si>
  <si>
    <r>
      <rPr>
        <sz val="8.5"/>
        <rFont val="Calibri"/>
        <family val="2"/>
      </rPr>
      <t xml:space="preserve">Conjunto motor‐bomba submersível para poço profundo de 6´, Q= 20 a
</t>
    </r>
    <r>
      <rPr>
        <sz val="8.5"/>
        <rFont val="Calibri"/>
        <family val="2"/>
      </rPr>
      <t>34m³/h, Hman= 56,5 a 32 mca, até 8 HP</t>
    </r>
  </si>
  <si>
    <r>
      <rPr>
        <sz val="8.5"/>
        <rFont val="Calibri"/>
        <family val="2"/>
      </rPr>
      <t>43.11.130</t>
    </r>
  </si>
  <si>
    <r>
      <rPr>
        <sz val="8.5"/>
        <rFont val="Calibri"/>
        <family val="2"/>
      </rPr>
      <t xml:space="preserve">Conjunto motor‐bomba submersível para poço profundo de 6´, Q= 20 a
</t>
    </r>
    <r>
      <rPr>
        <sz val="8.5"/>
        <rFont val="Calibri"/>
        <family val="2"/>
      </rPr>
      <t>34m³/h, Hman= 92,5 a 53 mca, 12,5 HP</t>
    </r>
  </si>
  <si>
    <r>
      <rPr>
        <sz val="8.5"/>
        <rFont val="Calibri"/>
        <family val="2"/>
      </rPr>
      <t>43.11.150</t>
    </r>
  </si>
  <si>
    <r>
      <rPr>
        <sz val="8.5"/>
        <rFont val="Calibri"/>
        <family val="2"/>
      </rPr>
      <t xml:space="preserve">Conjunto motor‐bomba submersível para poço profundo de 6´, Q= 20 a
</t>
    </r>
    <r>
      <rPr>
        <sz val="8.5"/>
        <rFont val="Calibri"/>
        <family val="2"/>
      </rPr>
      <t>34m³/h, Hman= 152 a 88 mca, 20 HP</t>
    </r>
  </si>
  <si>
    <r>
      <rPr>
        <sz val="8.5"/>
        <rFont val="Calibri"/>
        <family val="2"/>
      </rPr>
      <t>43.11.320</t>
    </r>
  </si>
  <si>
    <r>
      <rPr>
        <sz val="8.5"/>
        <rFont val="Calibri"/>
        <family val="2"/>
      </rPr>
      <t>Conjunto motor‐bomba submersível vertical para esgoto, Q= 4,8 a 25,8 m³/h, Hmam= 19 a 5 mca, potência 1 cv, diâmetro de sólidos até 20mm</t>
    </r>
  </si>
  <si>
    <r>
      <rPr>
        <sz val="8.5"/>
        <rFont val="Calibri"/>
        <family val="2"/>
      </rPr>
      <t>43.11.330</t>
    </r>
  </si>
  <si>
    <r>
      <rPr>
        <sz val="8.5"/>
        <rFont val="Calibri"/>
        <family val="2"/>
      </rPr>
      <t>Conjunto motor‐bomba submersível vertical para esgoto, Q= 4,6 a 57,2 m³/h, Hman= 13 a 4 mca, potência 2 a 3,5 cv, diâmetro de sólidos até 50mm</t>
    </r>
  </si>
  <si>
    <r>
      <rPr>
        <sz val="8.5"/>
        <rFont val="Calibri"/>
        <family val="2"/>
      </rPr>
      <t>43.11.360</t>
    </r>
  </si>
  <si>
    <r>
      <rPr>
        <sz val="8.5"/>
        <rFont val="Calibri"/>
        <family val="2"/>
      </rPr>
      <t xml:space="preserve">Conjunto motor‐bomba submersível vertical para águas residuais, Q= 2 a16
</t>
    </r>
    <r>
      <rPr>
        <sz val="8.5"/>
        <rFont val="Calibri"/>
        <family val="2"/>
      </rPr>
      <t>m³/h, Hman= 12 a 2 mca, potência de 0,5 cv</t>
    </r>
  </si>
  <si>
    <r>
      <rPr>
        <sz val="8.5"/>
        <rFont val="Calibri"/>
        <family val="2"/>
      </rPr>
      <t>43.11.370</t>
    </r>
  </si>
  <si>
    <r>
      <rPr>
        <sz val="8.5"/>
        <rFont val="Calibri"/>
        <family val="2"/>
      </rPr>
      <t xml:space="preserve">Conjunto motor‐bomba submersível vertical para águas residuais, Q= 3 a 20
</t>
    </r>
    <r>
      <rPr>
        <sz val="8.5"/>
        <rFont val="Calibri"/>
        <family val="2"/>
      </rPr>
      <t>m³/h, Hman= 13 a 5 mca, potência de 1 cv</t>
    </r>
  </si>
  <si>
    <r>
      <rPr>
        <sz val="8.5"/>
        <rFont val="Calibri"/>
        <family val="2"/>
      </rPr>
      <t>43.11.380</t>
    </r>
  </si>
  <si>
    <r>
      <rPr>
        <sz val="8.5"/>
        <rFont val="Calibri"/>
        <family val="2"/>
      </rPr>
      <t xml:space="preserve">Conjunto motor‐bomba submersível vertical para águas residuais, Q= 10 a 50
</t>
    </r>
    <r>
      <rPr>
        <sz val="8.5"/>
        <rFont val="Calibri"/>
        <family val="2"/>
      </rPr>
      <t>m³/h, Hman= 22 a 4 mca, potência 4 cv</t>
    </r>
  </si>
  <si>
    <r>
      <rPr>
        <sz val="8.5"/>
        <rFont val="Calibri"/>
        <family val="2"/>
      </rPr>
      <t>43.11.390</t>
    </r>
  </si>
  <si>
    <r>
      <rPr>
        <sz val="8.5"/>
        <rFont val="Calibri"/>
        <family val="2"/>
      </rPr>
      <t xml:space="preserve">Conjunto motor‐bomba submersível vertical para águas residuais, Q= 8 a 45
</t>
    </r>
    <r>
      <rPr>
        <sz val="8.5"/>
        <rFont val="Calibri"/>
        <family val="2"/>
      </rPr>
      <t>m³/h, Hman= 10,5 a 3,5 mca, potência 1,5 cv</t>
    </r>
  </si>
  <si>
    <r>
      <rPr>
        <sz val="8.5"/>
        <rFont val="Calibri"/>
        <family val="2"/>
      </rPr>
      <t>43.11.400</t>
    </r>
  </si>
  <si>
    <r>
      <rPr>
        <sz val="8.5"/>
        <rFont val="Calibri"/>
        <family val="2"/>
      </rPr>
      <t xml:space="preserve">Conjunto motor‐bomba submersível vertical para esgoto, Q= 3,4 a 86,3 m³/h,
</t>
    </r>
    <r>
      <rPr>
        <sz val="8.5"/>
        <rFont val="Calibri"/>
        <family val="2"/>
      </rPr>
      <t>Hman= 14 a 5 mca, potência 5 cv</t>
    </r>
  </si>
  <si>
    <r>
      <rPr>
        <sz val="8.5"/>
        <rFont val="Calibri"/>
        <family val="2"/>
      </rPr>
      <t>43.11.410</t>
    </r>
  </si>
  <si>
    <r>
      <rPr>
        <sz val="8.5"/>
        <rFont val="Calibri"/>
        <family val="2"/>
      </rPr>
      <t xml:space="preserve">Conjunto motor‐bomba submersível vertical para esgoto, Q= 9,1 a 113,6m³/h,
</t>
    </r>
    <r>
      <rPr>
        <sz val="8.5"/>
        <rFont val="Calibri"/>
        <family val="2"/>
      </rPr>
      <t>Hman= 20 a 15 mca, potência 10 cv</t>
    </r>
  </si>
  <si>
    <r>
      <rPr>
        <sz val="8.5"/>
        <rFont val="Calibri"/>
        <family val="2"/>
      </rPr>
      <t>43.11.420</t>
    </r>
  </si>
  <si>
    <r>
      <rPr>
        <sz val="8.5"/>
        <rFont val="Calibri"/>
        <family val="2"/>
      </rPr>
      <t>Conjunto motor‐bomba submersível vertical para esgoto, Q=9,3 a 69,0 m³/h, Hman=15 a 7 mca, potência 3cv, diâmetro de sólidos 50/65mm</t>
    </r>
  </si>
  <si>
    <r>
      <rPr>
        <sz val="8.5"/>
        <rFont val="Calibri"/>
        <family val="2"/>
      </rPr>
      <t>43.11.460</t>
    </r>
  </si>
  <si>
    <r>
      <rPr>
        <sz val="8.5"/>
        <rFont val="Calibri"/>
        <family val="2"/>
      </rPr>
      <t xml:space="preserve">Conjunto motor‐bomba submersível vertical para esgoto, Q= 40 m³/h, Hman=
</t>
    </r>
    <r>
      <rPr>
        <sz val="8.5"/>
        <rFont val="Calibri"/>
        <family val="2"/>
      </rPr>
      <t>40 mca, diâmetro de sólidos até 50 mm</t>
    </r>
  </si>
  <si>
    <r>
      <rPr>
        <sz val="8.5"/>
        <rFont val="Calibri"/>
        <family val="2"/>
      </rPr>
      <t>43.12</t>
    </r>
  </si>
  <si>
    <r>
      <rPr>
        <sz val="8.5"/>
        <rFont val="Calibri"/>
        <family val="2"/>
      </rPr>
      <t>Bombas especiais, uso industrial</t>
    </r>
  </si>
  <si>
    <r>
      <rPr>
        <sz val="8.5"/>
        <rFont val="Calibri"/>
        <family val="2"/>
      </rPr>
      <t>43.12.500</t>
    </r>
  </si>
  <si>
    <r>
      <rPr>
        <sz val="8.5"/>
        <rFont val="Calibri"/>
        <family val="2"/>
      </rPr>
      <t>Filtro de areia com carga de areia filtrante, vazão de 16,9 m³/h</t>
    </r>
  </si>
  <si>
    <r>
      <rPr>
        <sz val="8.5"/>
        <rFont val="Calibri"/>
        <family val="2"/>
      </rPr>
      <t>43.20</t>
    </r>
  </si>
  <si>
    <r>
      <rPr>
        <sz val="8.5"/>
        <rFont val="Calibri"/>
        <family val="2"/>
      </rPr>
      <t>Reparos, conservacoes e complementos ‐ GRUPO 43</t>
    </r>
  </si>
  <si>
    <r>
      <rPr>
        <sz val="8.5"/>
        <rFont val="Calibri"/>
        <family val="2"/>
      </rPr>
      <t>43.20.130</t>
    </r>
  </si>
  <si>
    <r>
      <rPr>
        <sz val="8.5"/>
        <rFont val="Calibri"/>
        <family val="2"/>
      </rPr>
      <t xml:space="preserve">Caixa de passagem para condicionamento de ar tipo Split, com saída de dreno
</t>
    </r>
    <r>
      <rPr>
        <sz val="8.5"/>
        <rFont val="Calibri"/>
        <family val="2"/>
      </rPr>
      <t>único na vertical ‐ 39 x 22 x 6 cm</t>
    </r>
  </si>
  <si>
    <r>
      <rPr>
        <sz val="8.5"/>
        <rFont val="Calibri"/>
        <family val="2"/>
      </rPr>
      <t>43.20.140</t>
    </r>
  </si>
  <si>
    <r>
      <rPr>
        <sz val="8.5"/>
        <rFont val="Calibri"/>
        <family val="2"/>
      </rPr>
      <t>Bomba de remoção de condensados para condicionadores de ar</t>
    </r>
  </si>
  <si>
    <r>
      <rPr>
        <sz val="8.5"/>
        <rFont val="Calibri"/>
        <family val="2"/>
      </rPr>
      <t>43.20.200</t>
    </r>
  </si>
  <si>
    <r>
      <rPr>
        <sz val="8.5"/>
        <rFont val="Calibri"/>
        <family val="2"/>
      </rPr>
      <t>Controlador de temperatura analógico</t>
    </r>
  </si>
  <si>
    <r>
      <rPr>
        <sz val="8.5"/>
        <rFont val="Calibri"/>
        <family val="2"/>
      </rPr>
      <t>43.20.210</t>
    </r>
  </si>
  <si>
    <r>
      <rPr>
        <sz val="8.5"/>
        <rFont val="Calibri"/>
        <family val="2"/>
      </rPr>
      <t>Bomba de circulação para água quente</t>
    </r>
  </si>
  <si>
    <r>
      <rPr>
        <sz val="8.5"/>
        <rFont val="Calibri"/>
        <family val="2"/>
      </rPr>
      <t>43.20.250</t>
    </r>
  </si>
  <si>
    <r>
      <rPr>
        <sz val="8.5"/>
        <rFont val="Calibri"/>
        <family val="2"/>
      </rPr>
      <t>Poço termométrico em alumínio, com haste de 30mm e rosca 1/2" npt</t>
    </r>
  </si>
  <si>
    <r>
      <rPr>
        <sz val="8.5"/>
        <rFont val="Calibri"/>
        <family val="2"/>
      </rPr>
      <t>43.20.260</t>
    </r>
  </si>
  <si>
    <r>
      <rPr>
        <sz val="8.5"/>
        <rFont val="Calibri"/>
        <family val="2"/>
      </rPr>
      <t>Termostato para aquecimento ou refrigeração com programação horária</t>
    </r>
  </si>
  <si>
    <r>
      <rPr>
        <sz val="8.5"/>
        <rFont val="Calibri"/>
        <family val="2"/>
      </rPr>
      <t>APARELHOS E METAIS HIDRAULICOS</t>
    </r>
  </si>
  <si>
    <r>
      <rPr>
        <sz val="8.5"/>
        <rFont val="Calibri"/>
        <family val="2"/>
      </rPr>
      <t>44.01</t>
    </r>
  </si>
  <si>
    <r>
      <rPr>
        <sz val="8.5"/>
        <rFont val="Calibri"/>
        <family val="2"/>
      </rPr>
      <t>Aparelhos e loucas</t>
    </r>
  </si>
  <si>
    <r>
      <rPr>
        <sz val="8.5"/>
        <rFont val="Calibri"/>
        <family val="2"/>
      </rPr>
      <t>44.01.030</t>
    </r>
  </si>
  <si>
    <r>
      <rPr>
        <sz val="8.5"/>
        <rFont val="Calibri"/>
        <family val="2"/>
      </rPr>
      <t>Bacia turca de louça ‐ 6 litros</t>
    </r>
  </si>
  <si>
    <r>
      <rPr>
        <sz val="8.5"/>
        <rFont val="Calibri"/>
        <family val="2"/>
      </rPr>
      <t>44.01.040</t>
    </r>
  </si>
  <si>
    <r>
      <rPr>
        <sz val="8.5"/>
        <rFont val="Calibri"/>
        <family val="2"/>
      </rPr>
      <t>Bacia sifonada com caixa de descarga acoplada e tampa ‐ infantil</t>
    </r>
    <r>
      <rPr>
        <sz val="9"/>
        <rFont val="Microsoft Sans Serif"/>
        <family val="2"/>
      </rPr>
      <t xml:space="preserve"> </t>
    </r>
  </si>
  <si>
    <r>
      <rPr>
        <sz val="8.5"/>
        <rFont val="Calibri"/>
        <family val="2"/>
      </rPr>
      <t>44.01.050</t>
    </r>
  </si>
  <si>
    <r>
      <rPr>
        <sz val="8.5"/>
        <rFont val="Calibri"/>
        <family val="2"/>
      </rPr>
      <t>Bacia sifonada de louça sem tampa ‐ 6 litros</t>
    </r>
  </si>
  <si>
    <r>
      <rPr>
        <sz val="8.5"/>
        <rFont val="Calibri"/>
        <family val="2"/>
      </rPr>
      <t>44.01.070</t>
    </r>
  </si>
  <si>
    <r>
      <rPr>
        <sz val="8.5"/>
        <rFont val="Calibri"/>
        <family val="2"/>
      </rPr>
      <t>Bacia sifonada de louça sem tampa com saída horizontal ‐ 6 litros</t>
    </r>
  </si>
  <si>
    <r>
      <rPr>
        <sz val="8.5"/>
        <rFont val="Calibri"/>
        <family val="2"/>
      </rPr>
      <t>44.01.100</t>
    </r>
  </si>
  <si>
    <r>
      <rPr>
        <sz val="8.5"/>
        <rFont val="Calibri"/>
        <family val="2"/>
      </rPr>
      <t>Lavatório de louça sem coluna</t>
    </r>
  </si>
  <si>
    <r>
      <rPr>
        <sz val="8.5"/>
        <rFont val="Calibri"/>
        <family val="2"/>
      </rPr>
      <t>44.01.110</t>
    </r>
  </si>
  <si>
    <r>
      <rPr>
        <sz val="8.5"/>
        <rFont val="Calibri"/>
        <family val="2"/>
      </rPr>
      <t>Lavatório de louça com coluna</t>
    </r>
  </si>
  <si>
    <r>
      <rPr>
        <sz val="8.5"/>
        <rFont val="Calibri"/>
        <family val="2"/>
      </rPr>
      <t>44.01.160</t>
    </r>
  </si>
  <si>
    <r>
      <rPr>
        <sz val="8.5"/>
        <rFont val="Calibri"/>
        <family val="2"/>
      </rPr>
      <t>Lavatório de louça pequeno com coluna suspensa ‐ linha especial</t>
    </r>
  </si>
  <si>
    <r>
      <rPr>
        <sz val="8.5"/>
        <rFont val="Calibri"/>
        <family val="2"/>
      </rPr>
      <t>44.01.170</t>
    </r>
  </si>
  <si>
    <r>
      <rPr>
        <sz val="8.5"/>
        <rFont val="Calibri"/>
        <family val="2"/>
      </rPr>
      <t>Lavatório em polipropileno</t>
    </r>
  </si>
  <si>
    <r>
      <rPr>
        <sz val="8.5"/>
        <rFont val="Calibri"/>
        <family val="2"/>
      </rPr>
      <t>44.01.200</t>
    </r>
  </si>
  <si>
    <r>
      <rPr>
        <sz val="8.5"/>
        <rFont val="Calibri"/>
        <family val="2"/>
      </rPr>
      <t>Mictório de louça sifonado auto aspirante</t>
    </r>
  </si>
  <si>
    <r>
      <rPr>
        <sz val="8.5"/>
        <rFont val="Calibri"/>
        <family val="2"/>
      </rPr>
      <t>44.01.240</t>
    </r>
  </si>
  <si>
    <r>
      <rPr>
        <sz val="8.5"/>
        <rFont val="Calibri"/>
        <family val="2"/>
      </rPr>
      <t>Lavatório em louça com coluna suspensa</t>
    </r>
  </si>
  <si>
    <r>
      <rPr>
        <sz val="8.5"/>
        <rFont val="Calibri"/>
        <family val="2"/>
      </rPr>
      <t>44.01.270</t>
    </r>
  </si>
  <si>
    <r>
      <rPr>
        <sz val="8.5"/>
        <rFont val="Calibri"/>
        <family val="2"/>
      </rPr>
      <t>Cuba de louça de embutir oval</t>
    </r>
  </si>
  <si>
    <r>
      <rPr>
        <sz val="8.5"/>
        <rFont val="Calibri"/>
        <family val="2"/>
      </rPr>
      <t>44.01.310</t>
    </r>
  </si>
  <si>
    <r>
      <rPr>
        <sz val="8.5"/>
        <rFont val="Calibri"/>
        <family val="2"/>
      </rPr>
      <t>Tanque de louça com coluna de 30 litros</t>
    </r>
  </si>
  <si>
    <r>
      <rPr>
        <sz val="8.5"/>
        <rFont val="Calibri"/>
        <family val="2"/>
      </rPr>
      <t>44.01.360</t>
    </r>
  </si>
  <si>
    <r>
      <rPr>
        <sz val="8.5"/>
        <rFont val="Calibri"/>
        <family val="2"/>
      </rPr>
      <t>Tanque de louça com coluna de 18 a 20 litros</t>
    </r>
  </si>
  <si>
    <r>
      <rPr>
        <sz val="8.5"/>
        <rFont val="Calibri"/>
        <family val="2"/>
      </rPr>
      <t>44.01.370</t>
    </r>
  </si>
  <si>
    <r>
      <rPr>
        <sz val="8.5"/>
        <rFont val="Calibri"/>
        <family val="2"/>
      </rPr>
      <t>Tanque em granito sintético, linha comercial ‐ sem pertences</t>
    </r>
  </si>
  <si>
    <r>
      <rPr>
        <sz val="8.5"/>
        <rFont val="Calibri"/>
        <family val="2"/>
      </rPr>
      <t>44.01.610</t>
    </r>
  </si>
  <si>
    <r>
      <rPr>
        <sz val="8.5"/>
        <rFont val="Calibri"/>
        <family val="2"/>
      </rPr>
      <t>Lavatório de louça para canto, sem coluna ‐ sem pertences</t>
    </r>
  </si>
  <si>
    <r>
      <rPr>
        <sz val="8.5"/>
        <rFont val="Calibri"/>
        <family val="2"/>
      </rPr>
      <t>44.01.680</t>
    </r>
  </si>
  <si>
    <r>
      <rPr>
        <sz val="8.5"/>
        <rFont val="Calibri"/>
        <family val="2"/>
      </rPr>
      <t xml:space="preserve">Caixa de descarga em plástico, de sobrepor, capacidade 9 litros com engate
</t>
    </r>
    <r>
      <rPr>
        <sz val="8.5"/>
        <rFont val="Calibri"/>
        <family val="2"/>
      </rPr>
      <t>flexível</t>
    </r>
  </si>
  <si>
    <r>
      <rPr>
        <sz val="8.5"/>
        <rFont val="Calibri"/>
        <family val="2"/>
      </rPr>
      <t>44.01.690</t>
    </r>
  </si>
  <si>
    <r>
      <rPr>
        <sz val="8.5"/>
        <rFont val="Calibri"/>
        <family val="2"/>
      </rPr>
      <t>Tanque de louça sem coluna de 30 litros</t>
    </r>
  </si>
  <si>
    <r>
      <rPr>
        <sz val="8.5"/>
        <rFont val="Calibri"/>
        <family val="2"/>
      </rPr>
      <t>44.01.800</t>
    </r>
  </si>
  <si>
    <r>
      <rPr>
        <sz val="8.5"/>
        <rFont val="Calibri"/>
        <family val="2"/>
      </rPr>
      <t>Bacia sifonada com caixa de descarga acoplada sem tampa ‐ 6 litros</t>
    </r>
  </si>
  <si>
    <r>
      <rPr>
        <sz val="8.5"/>
        <rFont val="Calibri"/>
        <family val="2"/>
      </rPr>
      <t>44.01.850</t>
    </r>
  </si>
  <si>
    <r>
      <rPr>
        <sz val="8.5"/>
        <rFont val="Calibri"/>
        <family val="2"/>
      </rPr>
      <t>Cuba de louça de embutir redonda</t>
    </r>
  </si>
  <si>
    <r>
      <rPr>
        <sz val="8.5"/>
        <rFont val="Calibri"/>
        <family val="2"/>
      </rPr>
      <t>44.02</t>
    </r>
  </si>
  <si>
    <r>
      <rPr>
        <sz val="8.5"/>
        <rFont val="Calibri"/>
        <family val="2"/>
      </rPr>
      <t>Bancadas e tampos</t>
    </r>
  </si>
  <si>
    <r>
      <rPr>
        <sz val="8.5"/>
        <rFont val="Calibri"/>
        <family val="2"/>
      </rPr>
      <t>44.02.062</t>
    </r>
  </si>
  <si>
    <r>
      <rPr>
        <sz val="8.5"/>
        <rFont val="Calibri"/>
        <family val="2"/>
      </rPr>
      <t xml:space="preserve">Tampo/bancada em granito, com frontão, espessura de 2 cm, acabamento
</t>
    </r>
    <r>
      <rPr>
        <sz val="8.5"/>
        <rFont val="Calibri"/>
        <family val="2"/>
      </rPr>
      <t>polido</t>
    </r>
  </si>
  <si>
    <r>
      <rPr>
        <sz val="8.5"/>
        <rFont val="Calibri"/>
        <family val="2"/>
      </rPr>
      <t>44.02.100</t>
    </r>
  </si>
  <si>
    <r>
      <rPr>
        <sz val="8.5"/>
        <rFont val="Calibri"/>
        <family val="2"/>
      </rPr>
      <t>Tampo/bancada em mármore nacional espessura de 3 cm</t>
    </r>
  </si>
  <si>
    <r>
      <rPr>
        <sz val="8.5"/>
        <rFont val="Calibri"/>
        <family val="2"/>
      </rPr>
      <t>44.02.200</t>
    </r>
  </si>
  <si>
    <r>
      <rPr>
        <sz val="8.5"/>
        <rFont val="Calibri"/>
        <family val="2"/>
      </rPr>
      <t xml:space="preserve">Tampo/bancada em concreto armado, revestido em aço inoxidável fosco
</t>
    </r>
    <r>
      <rPr>
        <sz val="8.5"/>
        <rFont val="Calibri"/>
        <family val="2"/>
      </rPr>
      <t>polido</t>
    </r>
  </si>
  <si>
    <r>
      <rPr>
        <sz val="8.5"/>
        <rFont val="Calibri"/>
        <family val="2"/>
      </rPr>
      <t>44.02.300</t>
    </r>
  </si>
  <si>
    <r>
      <rPr>
        <sz val="8.5"/>
        <rFont val="Calibri"/>
        <family val="2"/>
      </rPr>
      <t>Superfície sólido mineral para bancadas, saias, frontões e/ou cubas</t>
    </r>
  </si>
  <si>
    <r>
      <rPr>
        <sz val="8.5"/>
        <rFont val="Calibri"/>
        <family val="2"/>
      </rPr>
      <t>44.03</t>
    </r>
  </si>
  <si>
    <r>
      <rPr>
        <sz val="8.5"/>
        <rFont val="Calibri"/>
        <family val="2"/>
      </rPr>
      <t>Acessorios e metais</t>
    </r>
  </si>
  <si>
    <r>
      <rPr>
        <sz val="8.5"/>
        <rFont val="Calibri"/>
        <family val="2"/>
      </rPr>
      <t>44.03.010</t>
    </r>
  </si>
  <si>
    <r>
      <rPr>
        <sz val="8.5"/>
        <rFont val="Calibri"/>
        <family val="2"/>
      </rPr>
      <t xml:space="preserve">Dispenser toalheiro em ABS e policarbonato para bobina de 20 cm x 200 m,
</t>
    </r>
    <r>
      <rPr>
        <sz val="8.5"/>
        <rFont val="Calibri"/>
        <family val="2"/>
      </rPr>
      <t>com alavanca</t>
    </r>
  </si>
  <si>
    <r>
      <rPr>
        <sz val="8.5"/>
        <rFont val="Calibri"/>
        <family val="2"/>
      </rPr>
      <t>44.03.020</t>
    </r>
  </si>
  <si>
    <r>
      <rPr>
        <sz val="8.5"/>
        <rFont val="Calibri"/>
        <family val="2"/>
      </rPr>
      <t>Meia saboneteira de louça de embutir</t>
    </r>
  </si>
  <si>
    <r>
      <rPr>
        <sz val="8.5"/>
        <rFont val="Calibri"/>
        <family val="2"/>
      </rPr>
      <t>44.03.030</t>
    </r>
  </si>
  <si>
    <r>
      <rPr>
        <sz val="8.5"/>
        <rFont val="Calibri"/>
        <family val="2"/>
      </rPr>
      <t xml:space="preserve">Dispenser toalheiro metálico esmaltado para bobina de 25cm x 50m, sem
</t>
    </r>
    <r>
      <rPr>
        <sz val="8.5"/>
        <rFont val="Calibri"/>
        <family val="2"/>
      </rPr>
      <t>alavanca</t>
    </r>
  </si>
  <si>
    <r>
      <rPr>
        <sz val="8.5"/>
        <rFont val="Calibri"/>
        <family val="2"/>
      </rPr>
      <t>44.03.040</t>
    </r>
  </si>
  <si>
    <r>
      <rPr>
        <sz val="8.5"/>
        <rFont val="Calibri"/>
        <family val="2"/>
      </rPr>
      <t>Saboneteira de louça de embutir</t>
    </r>
  </si>
  <si>
    <r>
      <rPr>
        <sz val="8.5"/>
        <rFont val="Calibri"/>
        <family val="2"/>
      </rPr>
      <t>44.03.050</t>
    </r>
  </si>
  <si>
    <r>
      <rPr>
        <sz val="8.5"/>
        <rFont val="Calibri"/>
        <family val="2"/>
      </rPr>
      <t>Dispenser papel higiênico em ABS para rolão 300 / 600 m, com visor</t>
    </r>
  </si>
  <si>
    <r>
      <rPr>
        <sz val="8.5"/>
        <rFont val="Calibri"/>
        <family val="2"/>
      </rPr>
      <t>44.03.080</t>
    </r>
  </si>
  <si>
    <r>
      <rPr>
        <sz val="8.5"/>
        <rFont val="Calibri"/>
        <family val="2"/>
      </rPr>
      <t>Porta‐papel de louça de embutir</t>
    </r>
  </si>
  <si>
    <r>
      <rPr>
        <sz val="8.5"/>
        <rFont val="Calibri"/>
        <family val="2"/>
      </rPr>
      <t>44.03.090</t>
    </r>
  </si>
  <si>
    <r>
      <rPr>
        <sz val="8.5"/>
        <rFont val="Calibri"/>
        <family val="2"/>
      </rPr>
      <t>Cabide cromado para banheiro</t>
    </r>
  </si>
  <si>
    <r>
      <rPr>
        <sz val="8.5"/>
        <rFont val="Calibri"/>
        <family val="2"/>
      </rPr>
      <t>44.03.130</t>
    </r>
  </si>
  <si>
    <r>
      <rPr>
        <sz val="8.5"/>
        <rFont val="Calibri"/>
        <family val="2"/>
      </rPr>
      <t>Saboneteira tipo dispenser, para refil de 800 ml</t>
    </r>
  </si>
  <si>
    <r>
      <rPr>
        <sz val="8.5"/>
        <rFont val="Calibri"/>
        <family val="2"/>
      </rPr>
      <t>44.03.180</t>
    </r>
  </si>
  <si>
    <r>
      <rPr>
        <sz val="8.5"/>
        <rFont val="Calibri"/>
        <family val="2"/>
      </rPr>
      <t>Dispenser toalheiro em ABS, para folhas</t>
    </r>
  </si>
  <si>
    <r>
      <rPr>
        <sz val="8.5"/>
        <rFont val="Calibri"/>
        <family val="2"/>
      </rPr>
      <t>44.03.210</t>
    </r>
  </si>
  <si>
    <r>
      <rPr>
        <sz val="8.5"/>
        <rFont val="Calibri"/>
        <family val="2"/>
      </rPr>
      <t>Ducha cromada simples</t>
    </r>
  </si>
  <si>
    <r>
      <rPr>
        <sz val="8.5"/>
        <rFont val="Calibri"/>
        <family val="2"/>
      </rPr>
      <t>44.03.260</t>
    </r>
  </si>
  <si>
    <r>
      <rPr>
        <sz val="8.5"/>
        <rFont val="Calibri"/>
        <family val="2"/>
      </rPr>
      <t>Armário de plástico de embutir, para lavatório</t>
    </r>
  </si>
  <si>
    <r>
      <rPr>
        <sz val="8.5"/>
        <rFont val="Calibri"/>
        <family val="2"/>
      </rPr>
      <t>44.03.300</t>
    </r>
  </si>
  <si>
    <r>
      <rPr>
        <sz val="8.5"/>
        <rFont val="Calibri"/>
        <family val="2"/>
      </rPr>
      <t>Torneira volante tipo alavanca</t>
    </r>
  </si>
  <si>
    <r>
      <rPr>
        <sz val="8.5"/>
        <rFont val="Calibri"/>
        <family val="2"/>
      </rPr>
      <t>44.03.315</t>
    </r>
  </si>
  <si>
    <r>
      <rPr>
        <sz val="8.5"/>
        <rFont val="Calibri"/>
        <family val="2"/>
      </rPr>
      <t>Torneira de mesa com bica móvel e alavanca</t>
    </r>
  </si>
  <si>
    <r>
      <rPr>
        <sz val="8.5"/>
        <rFont val="Calibri"/>
        <family val="2"/>
      </rPr>
      <t>44.03.316</t>
    </r>
  </si>
  <si>
    <r>
      <rPr>
        <sz val="8.5"/>
        <rFont val="Calibri"/>
        <family val="2"/>
      </rPr>
      <t xml:space="preserve">Torneira misturador clínica de mesa com arejador articulado, acionamento
</t>
    </r>
    <r>
      <rPr>
        <sz val="8.5"/>
        <rFont val="Calibri"/>
        <family val="2"/>
      </rPr>
      <t>cotovelo</t>
    </r>
  </si>
  <si>
    <r>
      <rPr>
        <sz val="8.5"/>
        <rFont val="Calibri"/>
        <family val="2"/>
      </rPr>
      <t>44.03.360</t>
    </r>
  </si>
  <si>
    <r>
      <rPr>
        <sz val="8.5"/>
        <rFont val="Calibri"/>
        <family val="2"/>
      </rPr>
      <t>Ducha higiênica cromada</t>
    </r>
  </si>
  <si>
    <r>
      <rPr>
        <sz val="8.5"/>
        <rFont val="Calibri"/>
        <family val="2"/>
      </rPr>
      <t>44.03.370</t>
    </r>
  </si>
  <si>
    <r>
      <rPr>
        <sz val="8.5"/>
        <rFont val="Calibri"/>
        <family val="2"/>
      </rPr>
      <t xml:space="preserve">Torneira curta com rosca para uso geral, em latão fundido sem acabamento,
</t>
    </r>
    <r>
      <rPr>
        <sz val="8.5"/>
        <rFont val="Calibri"/>
        <family val="2"/>
      </rPr>
      <t>DN= 1/2´</t>
    </r>
  </si>
  <si>
    <r>
      <rPr>
        <sz val="8.5"/>
        <rFont val="Calibri"/>
        <family val="2"/>
      </rPr>
      <t>44.03.380</t>
    </r>
  </si>
  <si>
    <r>
      <rPr>
        <sz val="8.5"/>
        <rFont val="Calibri"/>
        <family val="2"/>
      </rPr>
      <t xml:space="preserve">Torneira curta com rosca para uso geral, em latão fundido sem acabamento,
</t>
    </r>
    <r>
      <rPr>
        <sz val="8.5"/>
        <rFont val="Calibri"/>
        <family val="2"/>
      </rPr>
      <t>DN= 3/4´</t>
    </r>
  </si>
  <si>
    <r>
      <rPr>
        <sz val="8.5"/>
        <rFont val="Calibri"/>
        <family val="2"/>
      </rPr>
      <t>44.03.400</t>
    </r>
  </si>
  <si>
    <r>
      <rPr>
        <sz val="8.5"/>
        <rFont val="Calibri"/>
        <family val="2"/>
      </rPr>
      <t>Torneira curta com rosca para uso geral, em latão fundido cromado, DN= 3/4´</t>
    </r>
  </si>
  <si>
    <r>
      <rPr>
        <sz val="8.5"/>
        <rFont val="Calibri"/>
        <family val="2"/>
      </rPr>
      <t>44.03.420</t>
    </r>
  </si>
  <si>
    <r>
      <rPr>
        <sz val="8.5"/>
        <rFont val="Calibri"/>
        <family val="2"/>
      </rPr>
      <t xml:space="preserve">Torneira curta sem rosca para uso geral, em latão fundido sem acabamento,
</t>
    </r>
    <r>
      <rPr>
        <sz val="8.5"/>
        <rFont val="Calibri"/>
        <family val="2"/>
      </rPr>
      <t>DN= 3/4´</t>
    </r>
  </si>
  <si>
    <r>
      <rPr>
        <sz val="8.5"/>
        <rFont val="Calibri"/>
        <family val="2"/>
      </rPr>
      <t>44.03.430</t>
    </r>
  </si>
  <si>
    <r>
      <rPr>
        <sz val="8.5"/>
        <rFont val="Calibri"/>
        <family val="2"/>
      </rPr>
      <t>Torneira curta sem rosca para uso geral, em latão fundido cromado, DN= 1/2´</t>
    </r>
  </si>
  <si>
    <r>
      <rPr>
        <sz val="8.5"/>
        <rFont val="Calibri"/>
        <family val="2"/>
      </rPr>
      <t>44.03.440</t>
    </r>
  </si>
  <si>
    <r>
      <rPr>
        <sz val="8.5"/>
        <rFont val="Calibri"/>
        <family val="2"/>
      </rPr>
      <t>Torneira curta sem rosca para uso geral, em latão fundido cromado, DN= 3/4´</t>
    </r>
  </si>
  <si>
    <r>
      <rPr>
        <sz val="8.5"/>
        <rFont val="Calibri"/>
        <family val="2"/>
      </rPr>
      <t>44.03.450</t>
    </r>
  </si>
  <si>
    <r>
      <rPr>
        <sz val="8.5"/>
        <rFont val="Calibri"/>
        <family val="2"/>
      </rPr>
      <t>Torneira longa sem rosca para uso geral, em latão fundido cromado</t>
    </r>
  </si>
  <si>
    <r>
      <rPr>
        <sz val="8.5"/>
        <rFont val="Calibri"/>
        <family val="2"/>
      </rPr>
      <t>44.03.470</t>
    </r>
  </si>
  <si>
    <r>
      <rPr>
        <sz val="8.5"/>
        <rFont val="Calibri"/>
        <family val="2"/>
      </rPr>
      <t xml:space="preserve">Torneira de parede para pia com bica móvel e arejador, em latão fundido
</t>
    </r>
    <r>
      <rPr>
        <sz val="8.5"/>
        <rFont val="Calibri"/>
        <family val="2"/>
      </rPr>
      <t>cromado</t>
    </r>
  </si>
  <si>
    <r>
      <rPr>
        <sz val="8.5"/>
        <rFont val="Calibri"/>
        <family val="2"/>
      </rPr>
      <t>44.03.500</t>
    </r>
  </si>
  <si>
    <r>
      <rPr>
        <sz val="8.5"/>
        <rFont val="Calibri"/>
        <family val="2"/>
      </rPr>
      <t xml:space="preserve">Aparelho misturador de parede, para pia, com bica móvel, acabamento
</t>
    </r>
    <r>
      <rPr>
        <sz val="8.5"/>
        <rFont val="Calibri"/>
        <family val="2"/>
      </rPr>
      <t>cromado</t>
    </r>
  </si>
  <si>
    <r>
      <rPr>
        <sz val="8.5"/>
        <rFont val="Calibri"/>
        <family val="2"/>
      </rPr>
      <t>44.03.510</t>
    </r>
  </si>
  <si>
    <r>
      <rPr>
        <sz val="8.5"/>
        <rFont val="Calibri"/>
        <family val="2"/>
      </rPr>
      <t>Torneira de parede antivandalismo, DN= 3/4´</t>
    </r>
  </si>
  <si>
    <r>
      <rPr>
        <sz val="8.5"/>
        <rFont val="Calibri"/>
        <family val="2"/>
      </rPr>
      <t>44.03.590</t>
    </r>
  </si>
  <si>
    <r>
      <rPr>
        <sz val="8.5"/>
        <rFont val="Calibri"/>
        <family val="2"/>
      </rPr>
      <t xml:space="preserve">Torneira de mesa para pia com bica móvel e arejador em latão fundido
</t>
    </r>
    <r>
      <rPr>
        <sz val="8.5"/>
        <rFont val="Calibri"/>
        <family val="2"/>
      </rPr>
      <t>cromado</t>
    </r>
  </si>
  <si>
    <r>
      <rPr>
        <sz val="8.5"/>
        <rFont val="Calibri"/>
        <family val="2"/>
      </rPr>
      <t>44.03.630</t>
    </r>
  </si>
  <si>
    <r>
      <rPr>
        <sz val="8.5"/>
        <rFont val="Calibri"/>
        <family val="2"/>
      </rPr>
      <t xml:space="preserve">Torneira de acionamento restrito em latão cromado, DN= 1/2´ com adaptador
</t>
    </r>
    <r>
      <rPr>
        <sz val="8.5"/>
        <rFont val="Calibri"/>
        <family val="2"/>
      </rPr>
      <t>para 3/4´</t>
    </r>
  </si>
  <si>
    <r>
      <rPr>
        <sz val="8.5"/>
        <rFont val="Calibri"/>
        <family val="2"/>
      </rPr>
      <t>44.03.640</t>
    </r>
  </si>
  <si>
    <r>
      <rPr>
        <sz val="8.5"/>
        <rFont val="Calibri"/>
        <family val="2"/>
      </rPr>
      <t xml:space="preserve">Torneira de parede acionamento hidromecânico, em latão cromado, DN= 1/2´
</t>
    </r>
    <r>
      <rPr>
        <sz val="8.5"/>
        <rFont val="Calibri"/>
        <family val="2"/>
      </rPr>
      <t>ou 3/4´</t>
    </r>
  </si>
  <si>
    <r>
      <rPr>
        <sz val="8.5"/>
        <rFont val="Calibri"/>
        <family val="2"/>
      </rPr>
      <t>44.03.645</t>
    </r>
  </si>
  <si>
    <r>
      <rPr>
        <sz val="8.5"/>
        <rFont val="Calibri"/>
        <family val="2"/>
      </rPr>
      <t xml:space="preserve">Torneira para bancada automática, acionamento hidromecânico, em latão
</t>
    </r>
    <r>
      <rPr>
        <sz val="8.5"/>
        <rFont val="Calibri"/>
        <family val="2"/>
      </rPr>
      <t>cromado, DN= 1/2´ou 3/4´</t>
    </r>
  </si>
  <si>
    <r>
      <rPr>
        <sz val="8.5"/>
        <rFont val="Calibri"/>
        <family val="2"/>
      </rPr>
      <t>44.03.670</t>
    </r>
  </si>
  <si>
    <r>
      <rPr>
        <sz val="8.5"/>
        <rFont val="Calibri"/>
        <family val="2"/>
      </rPr>
      <t>Caixa de descarga de embutir, acionamento frontal, completa</t>
    </r>
  </si>
  <si>
    <r>
      <rPr>
        <sz val="8.5"/>
        <rFont val="Calibri"/>
        <family val="2"/>
      </rPr>
      <t>44.03.690</t>
    </r>
  </si>
  <si>
    <r>
      <rPr>
        <sz val="8.5"/>
        <rFont val="Calibri"/>
        <family val="2"/>
      </rPr>
      <t>Torneira de parede em ABS, DN 1/2´ ou 3/4´, 10cm</t>
    </r>
  </si>
  <si>
    <r>
      <rPr>
        <sz val="8.5"/>
        <rFont val="Calibri"/>
        <family val="2"/>
      </rPr>
      <t>44.03.700</t>
    </r>
  </si>
  <si>
    <r>
      <rPr>
        <sz val="8.5"/>
        <rFont val="Calibri"/>
        <family val="2"/>
      </rPr>
      <t>Torneira de parede em ABS, DN 1/2´ ou 3/4´, 15cm</t>
    </r>
  </si>
  <si>
    <r>
      <rPr>
        <sz val="8.5"/>
        <rFont val="Calibri"/>
        <family val="2"/>
      </rPr>
      <t>44.03.720</t>
    </r>
  </si>
  <si>
    <r>
      <rPr>
        <sz val="8.5"/>
        <rFont val="Calibri"/>
        <family val="2"/>
      </rPr>
      <t>Torneira de mesa para lavatório, acionamento hidromecânico com alavanca, registro integrado regulador de vazão, em latão cromado, DN= 1/2´</t>
    </r>
  </si>
  <si>
    <r>
      <rPr>
        <sz val="8.5"/>
        <rFont val="Calibri"/>
        <family val="2"/>
      </rPr>
      <t>44.03.810</t>
    </r>
  </si>
  <si>
    <r>
      <rPr>
        <sz val="8.5"/>
        <rFont val="Calibri"/>
        <family val="2"/>
      </rPr>
      <t>Aparelho misturador de mesa para pia com bica móvel, acabamento cromado</t>
    </r>
  </si>
  <si>
    <r>
      <rPr>
        <sz val="8.5"/>
        <rFont val="Calibri"/>
        <family val="2"/>
      </rPr>
      <t>44.03.825</t>
    </r>
  </si>
  <si>
    <r>
      <rPr>
        <sz val="8.5"/>
        <rFont val="Calibri"/>
        <family val="2"/>
      </rPr>
      <t>Misturador termostato para chuveiro ou ducha, acabamento cromado</t>
    </r>
  </si>
  <si>
    <r>
      <rPr>
        <sz val="8.5"/>
        <rFont val="Calibri"/>
        <family val="2"/>
      </rPr>
      <t>44.03.900</t>
    </r>
  </si>
  <si>
    <r>
      <rPr>
        <sz val="8.5"/>
        <rFont val="Calibri"/>
        <family val="2"/>
      </rPr>
      <t>Secador de mãos em ABS</t>
    </r>
  </si>
  <si>
    <r>
      <rPr>
        <sz val="8.5"/>
        <rFont val="Calibri"/>
        <family val="2"/>
      </rPr>
      <t>44.03.920</t>
    </r>
  </si>
  <si>
    <r>
      <rPr>
        <sz val="8.5"/>
        <rFont val="Calibri"/>
        <family val="2"/>
      </rPr>
      <t>Ducha higiênica com registro</t>
    </r>
  </si>
  <si>
    <r>
      <rPr>
        <sz val="8.5"/>
        <rFont val="Calibri"/>
        <family val="2"/>
      </rPr>
      <t>44.03.931</t>
    </r>
  </si>
  <si>
    <r>
      <rPr>
        <sz val="8.5"/>
        <rFont val="Calibri"/>
        <family val="2"/>
      </rPr>
      <t>Desviador para duchas e chuveiros</t>
    </r>
  </si>
  <si>
    <r>
      <rPr>
        <sz val="8.5"/>
        <rFont val="Calibri"/>
        <family val="2"/>
      </rPr>
      <t>44.03.940</t>
    </r>
  </si>
  <si>
    <r>
      <rPr>
        <sz val="8.5"/>
        <rFont val="Calibri"/>
        <family val="2"/>
      </rPr>
      <t xml:space="preserve">Válvula dupla para bancada de laboratório, uso em GLP, com bico para
</t>
    </r>
    <r>
      <rPr>
        <sz val="8.5"/>
        <rFont val="Calibri"/>
        <family val="2"/>
      </rPr>
      <t>mangueira ‐ diâmetro de 1/4´ a 1/2´</t>
    </r>
  </si>
  <si>
    <r>
      <rPr>
        <sz val="8.5"/>
        <rFont val="Calibri"/>
        <family val="2"/>
      </rPr>
      <t>44.03.950</t>
    </r>
  </si>
  <si>
    <r>
      <rPr>
        <sz val="8.5"/>
        <rFont val="Calibri"/>
        <family val="2"/>
      </rPr>
      <t xml:space="preserve">Válvula para cuba de laboratório, com nuca giratória e bico escalonado para
</t>
    </r>
    <r>
      <rPr>
        <sz val="8.5"/>
        <rFont val="Calibri"/>
        <family val="2"/>
      </rPr>
      <t>mangueira</t>
    </r>
  </si>
  <si>
    <r>
      <rPr>
        <sz val="8.5"/>
        <rFont val="Calibri"/>
        <family val="2"/>
      </rPr>
      <t>44.04</t>
    </r>
  </si>
  <si>
    <r>
      <rPr>
        <sz val="8.5"/>
        <rFont val="Calibri"/>
        <family val="2"/>
      </rPr>
      <t>Prateleiras</t>
    </r>
  </si>
  <si>
    <r>
      <rPr>
        <sz val="8.5"/>
        <rFont val="Calibri"/>
        <family val="2"/>
      </rPr>
      <t>44.04.030</t>
    </r>
  </si>
  <si>
    <r>
      <rPr>
        <sz val="8.5"/>
        <rFont val="Calibri"/>
        <family val="2"/>
      </rPr>
      <t>Prateleira em granito com espessura de 2 cm</t>
    </r>
  </si>
  <si>
    <r>
      <rPr>
        <sz val="8.5"/>
        <rFont val="Calibri"/>
        <family val="2"/>
      </rPr>
      <t>44.04.040</t>
    </r>
  </si>
  <si>
    <r>
      <rPr>
        <sz val="8.5"/>
        <rFont val="Calibri"/>
        <family val="2"/>
      </rPr>
      <t>Prateleira em granilite</t>
    </r>
  </si>
  <si>
    <r>
      <rPr>
        <sz val="8.5"/>
        <rFont val="Calibri"/>
        <family val="2"/>
      </rPr>
      <t>44.04.050</t>
    </r>
  </si>
  <si>
    <r>
      <rPr>
        <sz val="8.5"/>
        <rFont val="Calibri"/>
        <family val="2"/>
      </rPr>
      <t>Prateleira em granito com espessura de 3 cm</t>
    </r>
  </si>
  <si>
    <r>
      <rPr>
        <sz val="8.5"/>
        <rFont val="Calibri"/>
        <family val="2"/>
      </rPr>
      <t>44.06</t>
    </r>
  </si>
  <si>
    <r>
      <rPr>
        <sz val="8.5"/>
        <rFont val="Calibri"/>
        <family val="2"/>
      </rPr>
      <t>Aparelhos de aco inoxidavel</t>
    </r>
  </si>
  <si>
    <r>
      <rPr>
        <sz val="8.5"/>
        <rFont val="Calibri"/>
        <family val="2"/>
      </rPr>
      <t>44.06.010</t>
    </r>
  </si>
  <si>
    <r>
      <rPr>
        <sz val="8.5"/>
        <rFont val="Calibri"/>
        <family val="2"/>
      </rPr>
      <t>Lavatório coletivo em aço inoxidável</t>
    </r>
  </si>
  <si>
    <r>
      <rPr>
        <sz val="8.5"/>
        <rFont val="Calibri"/>
        <family val="2"/>
      </rPr>
      <t>44.06.100</t>
    </r>
  </si>
  <si>
    <r>
      <rPr>
        <sz val="8.5"/>
        <rFont val="Calibri"/>
        <family val="2"/>
      </rPr>
      <t>Mictório coletivo em aço inoxidável</t>
    </r>
  </si>
  <si>
    <r>
      <rPr>
        <sz val="8.5"/>
        <rFont val="Calibri"/>
        <family val="2"/>
      </rPr>
      <t>44.06.200</t>
    </r>
  </si>
  <si>
    <r>
      <rPr>
        <sz val="8.5"/>
        <rFont val="Calibri"/>
        <family val="2"/>
      </rPr>
      <t>Tanque em aço inoxidável</t>
    </r>
  </si>
  <si>
    <r>
      <rPr>
        <sz val="8.5"/>
        <rFont val="Calibri"/>
        <family val="2"/>
      </rPr>
      <t>44.06.250</t>
    </r>
  </si>
  <si>
    <r>
      <rPr>
        <sz val="8.5"/>
        <rFont val="Calibri"/>
        <family val="2"/>
      </rPr>
      <t>Cuba em aço inoxidável simples de 300 x 140mm</t>
    </r>
  </si>
  <si>
    <r>
      <rPr>
        <sz val="8.5"/>
        <rFont val="Calibri"/>
        <family val="2"/>
      </rPr>
      <t>44.06.300</t>
    </r>
  </si>
  <si>
    <r>
      <rPr>
        <sz val="8.5"/>
        <rFont val="Calibri"/>
        <family val="2"/>
      </rPr>
      <t>Cuba em aço inoxidável simples de 400x340x140mm</t>
    </r>
  </si>
  <si>
    <r>
      <rPr>
        <sz val="8.5"/>
        <rFont val="Calibri"/>
        <family val="2"/>
      </rPr>
      <t>44.06.310</t>
    </r>
  </si>
  <si>
    <r>
      <rPr>
        <sz val="8.5"/>
        <rFont val="Calibri"/>
        <family val="2"/>
      </rPr>
      <t>Cuba em aço inoxidável simples de 465x300x140mm</t>
    </r>
  </si>
  <si>
    <r>
      <rPr>
        <sz val="8.5"/>
        <rFont val="Calibri"/>
        <family val="2"/>
      </rPr>
      <t>44.06.320</t>
    </r>
  </si>
  <si>
    <r>
      <rPr>
        <sz val="8.5"/>
        <rFont val="Calibri"/>
        <family val="2"/>
      </rPr>
      <t>Cuba em aço inoxidável simples de 560x330x140mm</t>
    </r>
  </si>
  <si>
    <r>
      <rPr>
        <sz val="8.5"/>
        <rFont val="Calibri"/>
        <family val="2"/>
      </rPr>
      <t>44.06.330</t>
    </r>
  </si>
  <si>
    <r>
      <rPr>
        <sz val="8.5"/>
        <rFont val="Calibri"/>
        <family val="2"/>
      </rPr>
      <t>Cuba em aço inoxidável simples de 500x400x400mm</t>
    </r>
  </si>
  <si>
    <r>
      <rPr>
        <sz val="8.5"/>
        <rFont val="Calibri"/>
        <family val="2"/>
      </rPr>
      <t>44.06.360</t>
    </r>
  </si>
  <si>
    <r>
      <rPr>
        <sz val="8.5"/>
        <rFont val="Calibri"/>
        <family val="2"/>
      </rPr>
      <t>Cuba em aço inoxidável simples de 500x400x200mm</t>
    </r>
  </si>
  <si>
    <r>
      <rPr>
        <sz val="8.5"/>
        <rFont val="Calibri"/>
        <family val="2"/>
      </rPr>
      <t>44.06.370</t>
    </r>
  </si>
  <si>
    <r>
      <rPr>
        <sz val="8.5"/>
        <rFont val="Calibri"/>
        <family val="2"/>
      </rPr>
      <t>Cuba em aço inoxidável simples de 500x400x250mm</t>
    </r>
  </si>
  <si>
    <r>
      <rPr>
        <sz val="8.5"/>
        <rFont val="Calibri"/>
        <family val="2"/>
      </rPr>
      <t>44.06.400</t>
    </r>
  </si>
  <si>
    <r>
      <rPr>
        <sz val="8.5"/>
        <rFont val="Calibri"/>
        <family val="2"/>
      </rPr>
      <t>Cuba em aço inoxidável simples de 500x400x300mm</t>
    </r>
  </si>
  <si>
    <r>
      <rPr>
        <sz val="8.5"/>
        <rFont val="Calibri"/>
        <family val="2"/>
      </rPr>
      <t>44.06.410</t>
    </r>
  </si>
  <si>
    <r>
      <rPr>
        <sz val="8.5"/>
        <rFont val="Calibri"/>
        <family val="2"/>
      </rPr>
      <t>Cuba em aço inoxidável simples de 600x500x300mm</t>
    </r>
  </si>
  <si>
    <r>
      <rPr>
        <sz val="8.5"/>
        <rFont val="Calibri"/>
        <family val="2"/>
      </rPr>
      <t>44.06.470</t>
    </r>
  </si>
  <si>
    <r>
      <rPr>
        <sz val="8.5"/>
        <rFont val="Calibri"/>
        <family val="2"/>
      </rPr>
      <t>Cuba em aço inoxidável simples de 600x500x350mm</t>
    </r>
  </si>
  <si>
    <r>
      <rPr>
        <sz val="8.5"/>
        <rFont val="Calibri"/>
        <family val="2"/>
      </rPr>
      <t>44.06.520</t>
    </r>
  </si>
  <si>
    <r>
      <rPr>
        <sz val="8.5"/>
        <rFont val="Calibri"/>
        <family val="2"/>
      </rPr>
      <t>Cuba em aço inoxidável simples de 600x500x400mm</t>
    </r>
  </si>
  <si>
    <r>
      <rPr>
        <sz val="8.5"/>
        <rFont val="Calibri"/>
        <family val="2"/>
      </rPr>
      <t>44.06.570</t>
    </r>
  </si>
  <si>
    <r>
      <rPr>
        <sz val="8.5"/>
        <rFont val="Calibri"/>
        <family val="2"/>
      </rPr>
      <t>Cuba em aço inoxidável simples de 700x600x450mm</t>
    </r>
  </si>
  <si>
    <r>
      <rPr>
        <sz val="8.5"/>
        <rFont val="Calibri"/>
        <family val="2"/>
      </rPr>
      <t>44.06.600</t>
    </r>
  </si>
  <si>
    <r>
      <rPr>
        <sz val="8.5"/>
        <rFont val="Calibri"/>
        <family val="2"/>
      </rPr>
      <t>Cuba em aço inoxidável simples de 1400x900x500mm</t>
    </r>
  </si>
  <si>
    <r>
      <rPr>
        <sz val="8.5"/>
        <rFont val="Calibri"/>
        <family val="2"/>
      </rPr>
      <t>44.06.610</t>
    </r>
  </si>
  <si>
    <r>
      <rPr>
        <sz val="8.5"/>
        <rFont val="Calibri"/>
        <family val="2"/>
      </rPr>
      <t>Cuba em aço inoxidável simples de 1100x600x400mm</t>
    </r>
  </si>
  <si>
    <r>
      <rPr>
        <sz val="8.5"/>
        <rFont val="Calibri"/>
        <family val="2"/>
      </rPr>
      <t>44.06.700</t>
    </r>
  </si>
  <si>
    <r>
      <rPr>
        <sz val="8.5"/>
        <rFont val="Calibri"/>
        <family val="2"/>
      </rPr>
      <t>Cuba em aço inoxidável dupla de 715x400x140mm</t>
    </r>
  </si>
  <si>
    <r>
      <rPr>
        <sz val="8.5"/>
        <rFont val="Calibri"/>
        <family val="2"/>
      </rPr>
      <t>44.06.710</t>
    </r>
  </si>
  <si>
    <r>
      <rPr>
        <sz val="8.5"/>
        <rFont val="Calibri"/>
        <family val="2"/>
      </rPr>
      <t>Cuba em aço inoxidável dupla de 835x340x140mm</t>
    </r>
  </si>
  <si>
    <r>
      <rPr>
        <sz val="8.5"/>
        <rFont val="Calibri"/>
        <family val="2"/>
      </rPr>
      <t>44.06.750</t>
    </r>
  </si>
  <si>
    <r>
      <rPr>
        <sz val="8.5"/>
        <rFont val="Calibri"/>
        <family val="2"/>
      </rPr>
      <t>Cuba em aço inoxidável dupla de 1020x400x250mm</t>
    </r>
  </si>
  <si>
    <r>
      <rPr>
        <sz val="8.5"/>
        <rFont val="Calibri"/>
        <family val="2"/>
      </rPr>
      <t>44.20</t>
    </r>
  </si>
  <si>
    <r>
      <rPr>
        <sz val="8.5"/>
        <rFont val="Calibri"/>
        <family val="2"/>
      </rPr>
      <t>Reparos, conservacoes e complementos ‐ GRUPO 44</t>
    </r>
  </si>
  <si>
    <r>
      <rPr>
        <sz val="8.5"/>
        <rFont val="Calibri"/>
        <family val="2"/>
      </rPr>
      <t>44.20.010</t>
    </r>
  </si>
  <si>
    <r>
      <rPr>
        <sz val="8.5"/>
        <rFont val="Calibri"/>
        <family val="2"/>
      </rPr>
      <t>Sifão plástico sanfonado universal de 1´</t>
    </r>
  </si>
  <si>
    <r>
      <rPr>
        <sz val="8.5"/>
        <rFont val="Calibri"/>
        <family val="2"/>
      </rPr>
      <t>44.20.020</t>
    </r>
  </si>
  <si>
    <r>
      <rPr>
        <sz val="8.5"/>
        <rFont val="Calibri"/>
        <family val="2"/>
      </rPr>
      <t>Recolocação de torneiras</t>
    </r>
  </si>
  <si>
    <r>
      <rPr>
        <sz val="8.5"/>
        <rFont val="Calibri"/>
        <family val="2"/>
      </rPr>
      <t>44.20.040</t>
    </r>
  </si>
  <si>
    <r>
      <rPr>
        <sz val="8.5"/>
        <rFont val="Calibri"/>
        <family val="2"/>
      </rPr>
      <t>Recolocação de sifões</t>
    </r>
  </si>
  <si>
    <r>
      <rPr>
        <sz val="8.5"/>
        <rFont val="Calibri"/>
        <family val="2"/>
      </rPr>
      <t>44.20.060</t>
    </r>
  </si>
  <si>
    <r>
      <rPr>
        <sz val="8.5"/>
        <rFont val="Calibri"/>
        <family val="2"/>
      </rPr>
      <t>Recolocação de aparelhos sanitários, incluindo acessórios</t>
    </r>
  </si>
  <si>
    <r>
      <rPr>
        <sz val="8.5"/>
        <rFont val="Calibri"/>
        <family val="2"/>
      </rPr>
      <t>44.20.080</t>
    </r>
  </si>
  <si>
    <r>
      <rPr>
        <sz val="8.5"/>
        <rFont val="Calibri"/>
        <family val="2"/>
      </rPr>
      <t>Recolocação de caixas de descarga de sobrepor</t>
    </r>
  </si>
  <si>
    <r>
      <rPr>
        <sz val="8.5"/>
        <rFont val="Calibri"/>
        <family val="2"/>
      </rPr>
      <t>44.20.100</t>
    </r>
  </si>
  <si>
    <r>
      <rPr>
        <sz val="8.5"/>
        <rFont val="Calibri"/>
        <family val="2"/>
      </rPr>
      <t>Engate flexível metálico DN= 1/2´</t>
    </r>
  </si>
  <si>
    <r>
      <rPr>
        <sz val="8.5"/>
        <rFont val="Calibri"/>
        <family val="2"/>
      </rPr>
      <t>44.20.110</t>
    </r>
  </si>
  <si>
    <r>
      <rPr>
        <sz val="8.5"/>
        <rFont val="Calibri"/>
        <family val="2"/>
      </rPr>
      <t>Engate flexível de PVC DN= 1/2´</t>
    </r>
  </si>
  <si>
    <r>
      <rPr>
        <sz val="8.5"/>
        <rFont val="Calibri"/>
        <family val="2"/>
      </rPr>
      <t>44.20.120</t>
    </r>
  </si>
  <si>
    <r>
      <rPr>
        <sz val="8.5"/>
        <rFont val="Calibri"/>
        <family val="2"/>
      </rPr>
      <t>Canopla para válvula de descarga</t>
    </r>
  </si>
  <si>
    <r>
      <rPr>
        <sz val="8.5"/>
        <rFont val="Calibri"/>
        <family val="2"/>
      </rPr>
      <t>44.20.121</t>
    </r>
  </si>
  <si>
    <r>
      <rPr>
        <sz val="8.5"/>
        <rFont val="Calibri"/>
        <family val="2"/>
      </rPr>
      <t>Arejador com articulador em ABS cromado para torneira padrão, completo</t>
    </r>
  </si>
  <si>
    <r>
      <rPr>
        <sz val="8.5"/>
        <rFont val="Calibri"/>
        <family val="2"/>
      </rPr>
      <t>44.20.130</t>
    </r>
  </si>
  <si>
    <r>
      <rPr>
        <sz val="8.5"/>
        <rFont val="Calibri"/>
        <family val="2"/>
      </rPr>
      <t>Tubo de ligação para mictório, DN= 1/2´</t>
    </r>
  </si>
  <si>
    <r>
      <rPr>
        <sz val="8.5"/>
        <rFont val="Calibri"/>
        <family val="2"/>
      </rPr>
      <t>44.20.150</t>
    </r>
  </si>
  <si>
    <r>
      <rPr>
        <sz val="8.5"/>
        <rFont val="Calibri"/>
        <family val="2"/>
      </rPr>
      <t>Acabamento cromado para registro</t>
    </r>
  </si>
  <si>
    <r>
      <rPr>
        <sz val="8.5"/>
        <rFont val="Calibri"/>
        <family val="2"/>
      </rPr>
      <t>44.20.160</t>
    </r>
  </si>
  <si>
    <r>
      <rPr>
        <sz val="8.5"/>
        <rFont val="Calibri"/>
        <family val="2"/>
      </rPr>
      <t>Botão para válvula de descarga</t>
    </r>
  </si>
  <si>
    <r>
      <rPr>
        <sz val="8.5"/>
        <rFont val="Calibri"/>
        <family val="2"/>
      </rPr>
      <t>44.20.180</t>
    </r>
  </si>
  <si>
    <r>
      <rPr>
        <sz val="8.5"/>
        <rFont val="Calibri"/>
        <family val="2"/>
      </rPr>
      <t>Reparo para válvula de descarga</t>
    </r>
  </si>
  <si>
    <r>
      <rPr>
        <sz val="8.5"/>
        <rFont val="Calibri"/>
        <family val="2"/>
      </rPr>
      <t>44.20.200</t>
    </r>
  </si>
  <si>
    <r>
      <rPr>
        <sz val="8.5"/>
        <rFont val="Calibri"/>
        <family val="2"/>
      </rPr>
      <t>Sifão de metal cromado de 1 1/2´ x 2´</t>
    </r>
  </si>
  <si>
    <r>
      <rPr>
        <sz val="8.5"/>
        <rFont val="Calibri"/>
        <family val="2"/>
      </rPr>
      <t>44.20.220</t>
    </r>
  </si>
  <si>
    <r>
      <rPr>
        <sz val="8.5"/>
        <rFont val="Calibri"/>
        <family val="2"/>
      </rPr>
      <t>Sifão de metal cromado de 1´ x 1 1/2´</t>
    </r>
  </si>
  <si>
    <r>
      <rPr>
        <sz val="8.5"/>
        <rFont val="Calibri"/>
        <family val="2"/>
      </rPr>
      <t>44.20.230</t>
    </r>
  </si>
  <si>
    <r>
      <rPr>
        <sz val="8.5"/>
        <rFont val="Calibri"/>
        <family val="2"/>
      </rPr>
      <t>Tubo de ligação para sanitário</t>
    </r>
  </si>
  <si>
    <r>
      <rPr>
        <sz val="8.5"/>
        <rFont val="Calibri"/>
        <family val="2"/>
      </rPr>
      <t>44.20.240</t>
    </r>
  </si>
  <si>
    <r>
      <rPr>
        <sz val="8.5"/>
        <rFont val="Calibri"/>
        <family val="2"/>
      </rPr>
      <t>Sifão plástico com copo, rígido, de 1´ x 1 1/2´</t>
    </r>
  </si>
  <si>
    <r>
      <rPr>
        <sz val="8.5"/>
        <rFont val="Calibri"/>
        <family val="2"/>
      </rPr>
      <t>44.20.260</t>
    </r>
  </si>
  <si>
    <r>
      <rPr>
        <sz val="8.5"/>
        <rFont val="Calibri"/>
        <family val="2"/>
      </rPr>
      <t>Sifão plástico com copo, rígido, de 1 1/4´ x 2´</t>
    </r>
  </si>
  <si>
    <r>
      <rPr>
        <sz val="8.5"/>
        <rFont val="Calibri"/>
        <family val="2"/>
      </rPr>
      <t>44.20.280</t>
    </r>
  </si>
  <si>
    <r>
      <rPr>
        <sz val="8.5"/>
        <rFont val="Calibri"/>
        <family val="2"/>
      </rPr>
      <t>Tampa de plástico para bacia sanitária</t>
    </r>
  </si>
  <si>
    <r>
      <rPr>
        <sz val="8.5"/>
        <rFont val="Calibri"/>
        <family val="2"/>
      </rPr>
      <t>44.20.300</t>
    </r>
  </si>
  <si>
    <r>
      <rPr>
        <sz val="8.5"/>
        <rFont val="Calibri"/>
        <family val="2"/>
      </rPr>
      <t>Bolsa para bacia sanitária</t>
    </r>
  </si>
  <si>
    <r>
      <rPr>
        <sz val="8.5"/>
        <rFont val="Calibri"/>
        <family val="2"/>
      </rPr>
      <t>44.20.310</t>
    </r>
  </si>
  <si>
    <r>
      <rPr>
        <sz val="8.5"/>
        <rFont val="Calibri"/>
        <family val="2"/>
      </rPr>
      <t>Filtro de pressão em ABS, para 360 l/h</t>
    </r>
  </si>
  <si>
    <r>
      <rPr>
        <sz val="8.5"/>
        <rFont val="Calibri"/>
        <family val="2"/>
      </rPr>
      <t>44.20.390</t>
    </r>
  </si>
  <si>
    <r>
      <rPr>
        <sz val="8.5"/>
        <rFont val="Calibri"/>
        <family val="2"/>
      </rPr>
      <t>Válvula de PVC para lavatório</t>
    </r>
  </si>
  <si>
    <r>
      <rPr>
        <sz val="8.5"/>
        <rFont val="Calibri"/>
        <family val="2"/>
      </rPr>
      <t>44.20.620</t>
    </r>
  </si>
  <si>
    <r>
      <rPr>
        <sz val="8.5"/>
        <rFont val="Calibri"/>
        <family val="2"/>
      </rPr>
      <t>Válvula americana</t>
    </r>
  </si>
  <si>
    <r>
      <rPr>
        <sz val="8.5"/>
        <rFont val="Calibri"/>
        <family val="2"/>
      </rPr>
      <t>44.20.640</t>
    </r>
  </si>
  <si>
    <r>
      <rPr>
        <sz val="8.5"/>
        <rFont val="Calibri"/>
        <family val="2"/>
      </rPr>
      <t>Válvula de metal cromado de 1 1/2´</t>
    </r>
  </si>
  <si>
    <r>
      <rPr>
        <sz val="8.5"/>
        <rFont val="Calibri"/>
        <family val="2"/>
      </rPr>
      <t>44.20.650</t>
    </r>
  </si>
  <si>
    <r>
      <rPr>
        <sz val="8.5"/>
        <rFont val="Calibri"/>
        <family val="2"/>
      </rPr>
      <t>Válvula de metal cromado de 1´</t>
    </r>
  </si>
  <si>
    <r>
      <rPr>
        <sz val="8.5"/>
        <rFont val="Calibri"/>
        <family val="2"/>
      </rPr>
      <t>ENTRADA DE AGUA, INCÊNDIO E GAS</t>
    </r>
  </si>
  <si>
    <r>
      <rPr>
        <sz val="8.5"/>
        <rFont val="Calibri"/>
        <family val="2"/>
      </rPr>
      <t>45.01</t>
    </r>
  </si>
  <si>
    <r>
      <rPr>
        <sz val="8.5"/>
        <rFont val="Calibri"/>
        <family val="2"/>
      </rPr>
      <t>Entrada de agua</t>
    </r>
  </si>
  <si>
    <r>
      <rPr>
        <sz val="8.5"/>
        <rFont val="Calibri"/>
        <family val="2"/>
      </rPr>
      <t>45.01.020</t>
    </r>
  </si>
  <si>
    <r>
      <rPr>
        <sz val="8.5"/>
        <rFont val="Calibri"/>
        <family val="2"/>
      </rPr>
      <t>Entrada completa de água com abrigo e registro de gaveta, DN= 3/4´</t>
    </r>
  </si>
  <si>
    <r>
      <rPr>
        <sz val="8.5"/>
        <rFont val="Calibri"/>
        <family val="2"/>
      </rPr>
      <t>45.01.040</t>
    </r>
  </si>
  <si>
    <r>
      <rPr>
        <sz val="8.5"/>
        <rFont val="Calibri"/>
        <family val="2"/>
      </rPr>
      <t>Entrada completa de água com abrigo e registro de gaveta, DN= 1´</t>
    </r>
  </si>
  <si>
    <r>
      <rPr>
        <sz val="8.5"/>
        <rFont val="Calibri"/>
        <family val="2"/>
      </rPr>
      <t>45.01.060</t>
    </r>
  </si>
  <si>
    <r>
      <rPr>
        <sz val="8.5"/>
        <rFont val="Calibri"/>
        <family val="2"/>
      </rPr>
      <t>Entrada completa de água com abrigo e registro de gaveta, DN= 1 1/2´</t>
    </r>
  </si>
  <si>
    <r>
      <rPr>
        <sz val="8.5"/>
        <rFont val="Calibri"/>
        <family val="2"/>
      </rPr>
      <t>45.01.066</t>
    </r>
  </si>
  <si>
    <r>
      <rPr>
        <sz val="8.5"/>
        <rFont val="Calibri"/>
        <family val="2"/>
      </rPr>
      <t>Entrada completa de água com abrigo e registro de gaveta, DN= 2´</t>
    </r>
  </si>
  <si>
    <r>
      <rPr>
        <sz val="8.5"/>
        <rFont val="Calibri"/>
        <family val="2"/>
      </rPr>
      <t>45.01.080</t>
    </r>
  </si>
  <si>
    <r>
      <rPr>
        <sz val="8.5"/>
        <rFont val="Calibri"/>
        <family val="2"/>
      </rPr>
      <t>Entrada completa de água com abrigo e registro de gaveta, DN= 2 1/2´</t>
    </r>
  </si>
  <si>
    <r>
      <rPr>
        <sz val="8.5"/>
        <rFont val="Calibri"/>
        <family val="2"/>
      </rPr>
      <t>45.01.082</t>
    </r>
  </si>
  <si>
    <r>
      <rPr>
        <sz val="8.5"/>
        <rFont val="Calibri"/>
        <family val="2"/>
      </rPr>
      <t>Entrada completa de água com abrigo e registro de gaveta, DN= 3´</t>
    </r>
  </si>
  <si>
    <r>
      <rPr>
        <sz val="8.5"/>
        <rFont val="Calibri"/>
        <family val="2"/>
      </rPr>
      <t>45.02</t>
    </r>
  </si>
  <si>
    <r>
      <rPr>
        <sz val="8.5"/>
        <rFont val="Calibri"/>
        <family val="2"/>
      </rPr>
      <t>Entrada de gas</t>
    </r>
  </si>
  <si>
    <r>
      <rPr>
        <sz val="8.5"/>
        <rFont val="Calibri"/>
        <family val="2"/>
      </rPr>
      <t>45.02.020</t>
    </r>
  </si>
  <si>
    <r>
      <rPr>
        <sz val="8.5"/>
        <rFont val="Calibri"/>
        <family val="2"/>
      </rPr>
      <t>Entrada completa de gás GLP domiciliar com 2 bujões de 13 kg</t>
    </r>
  </si>
  <si>
    <r>
      <rPr>
        <sz val="8.5"/>
        <rFont val="Calibri"/>
        <family val="2"/>
      </rPr>
      <t>45.02.040</t>
    </r>
  </si>
  <si>
    <r>
      <rPr>
        <sz val="8.5"/>
        <rFont val="Calibri"/>
        <family val="2"/>
      </rPr>
      <t>Entrada completa de gás GLP com 2 cilindros de 45 kg</t>
    </r>
  </si>
  <si>
    <r>
      <rPr>
        <sz val="8.5"/>
        <rFont val="Calibri"/>
        <family val="2"/>
      </rPr>
      <t>45.02.060</t>
    </r>
  </si>
  <si>
    <r>
      <rPr>
        <sz val="8.5"/>
        <rFont val="Calibri"/>
        <family val="2"/>
      </rPr>
      <t>Entrada completa de gás GLP com 4 cilindros de 45 kg</t>
    </r>
  </si>
  <si>
    <r>
      <rPr>
        <sz val="8.5"/>
        <rFont val="Calibri"/>
        <family val="2"/>
      </rPr>
      <t>45.02.080</t>
    </r>
  </si>
  <si>
    <r>
      <rPr>
        <sz val="8.5"/>
        <rFont val="Calibri"/>
        <family val="2"/>
      </rPr>
      <t>Entrada completa de gás GLP com 6 cilindros de 45 kg</t>
    </r>
  </si>
  <si>
    <r>
      <rPr>
        <sz val="8.5"/>
        <rFont val="Calibri"/>
        <family val="2"/>
      </rPr>
      <t>45.02.200</t>
    </r>
  </si>
  <si>
    <r>
      <rPr>
        <sz val="8.5"/>
        <rFont val="Calibri"/>
        <family val="2"/>
      </rPr>
      <t>Abrigo padronizado de gás GLP encanado</t>
    </r>
  </si>
  <si>
    <r>
      <rPr>
        <sz val="8.5"/>
        <rFont val="Calibri"/>
        <family val="2"/>
      </rPr>
      <t>45.03</t>
    </r>
  </si>
  <si>
    <r>
      <rPr>
        <sz val="8.5"/>
        <rFont val="Calibri"/>
        <family val="2"/>
      </rPr>
      <t>Hidrômetro</t>
    </r>
  </si>
  <si>
    <r>
      <rPr>
        <sz val="8.5"/>
        <rFont val="Calibri"/>
        <family val="2"/>
      </rPr>
      <t>45.03.010</t>
    </r>
  </si>
  <si>
    <r>
      <rPr>
        <sz val="8.5"/>
        <rFont val="Calibri"/>
        <family val="2"/>
      </rPr>
      <t>Hidrômetro em ferro fundido, diâmetro 50 mm (2´)</t>
    </r>
  </si>
  <si>
    <r>
      <rPr>
        <sz val="8.5"/>
        <rFont val="Calibri"/>
        <family val="2"/>
      </rPr>
      <t>45.03.030</t>
    </r>
  </si>
  <si>
    <r>
      <rPr>
        <sz val="8.5"/>
        <rFont val="Calibri"/>
        <family val="2"/>
      </rPr>
      <t>Hidrômetro em ferro fundido, diâmetro 100 mm (4´)</t>
    </r>
  </si>
  <si>
    <r>
      <rPr>
        <sz val="8.5"/>
        <rFont val="Calibri"/>
        <family val="2"/>
      </rPr>
      <t>45.03.100</t>
    </r>
  </si>
  <si>
    <r>
      <rPr>
        <sz val="8.5"/>
        <rFont val="Calibri"/>
        <family val="2"/>
      </rPr>
      <t>Hidrômetro em bronze, diâmetro de 25 mm (1´)</t>
    </r>
  </si>
  <si>
    <r>
      <rPr>
        <sz val="8.5"/>
        <rFont val="Calibri"/>
        <family val="2"/>
      </rPr>
      <t>45.03.110</t>
    </r>
  </si>
  <si>
    <r>
      <rPr>
        <sz val="8.5"/>
        <rFont val="Calibri"/>
        <family val="2"/>
      </rPr>
      <t>Hidrômetro em bronze, diâmetro de 40 mm (1 1/2´)</t>
    </r>
  </si>
  <si>
    <r>
      <rPr>
        <sz val="8.5"/>
        <rFont val="Calibri"/>
        <family val="2"/>
      </rPr>
      <t>45.03.200</t>
    </r>
  </si>
  <si>
    <r>
      <rPr>
        <sz val="8.5"/>
        <rFont val="Calibri"/>
        <family val="2"/>
      </rPr>
      <t>Filtro tipo cesto para hidrômetro de 50 mm (2´)</t>
    </r>
  </si>
  <si>
    <r>
      <rPr>
        <sz val="8.5"/>
        <rFont val="Calibri"/>
        <family val="2"/>
      </rPr>
      <t>45.20</t>
    </r>
  </si>
  <si>
    <r>
      <rPr>
        <sz val="8.5"/>
        <rFont val="Calibri"/>
        <family val="2"/>
      </rPr>
      <t>Reparos, conservacoes e complementos ‐ GRUPO 45</t>
    </r>
  </si>
  <si>
    <r>
      <rPr>
        <sz val="8.5"/>
        <rFont val="Calibri"/>
        <family val="2"/>
      </rPr>
      <t>45.20.020</t>
    </r>
  </si>
  <si>
    <r>
      <rPr>
        <sz val="8.5"/>
        <rFont val="Calibri"/>
        <family val="2"/>
      </rPr>
      <t>Cilindro de gás (GLP) de 45 kg, com carga</t>
    </r>
  </si>
  <si>
    <r>
      <rPr>
        <sz val="8.5"/>
        <rFont val="Calibri"/>
        <family val="2"/>
      </rPr>
      <t>TUBULACAO E CONDUTORES PARA LIQUIDOS E GASES.</t>
    </r>
  </si>
  <si>
    <r>
      <rPr>
        <sz val="8.5"/>
        <rFont val="Calibri"/>
        <family val="2"/>
      </rPr>
      <t>46.01</t>
    </r>
  </si>
  <si>
    <r>
      <rPr>
        <sz val="8.5"/>
        <rFont val="Calibri"/>
        <family val="2"/>
      </rPr>
      <t>Tubulacao em PVC rigido marrom para sistemas prediais de agua fria</t>
    </r>
  </si>
  <si>
    <r>
      <rPr>
        <sz val="8.5"/>
        <rFont val="Calibri"/>
        <family val="2"/>
      </rPr>
      <t>46.01.010</t>
    </r>
  </si>
  <si>
    <r>
      <rPr>
        <sz val="8.5"/>
        <rFont val="Calibri"/>
        <family val="2"/>
      </rPr>
      <t>Tubo de PVC rígido soldável marrom, DN= 20 mm, (1/2´), inclusive conexões</t>
    </r>
  </si>
  <si>
    <r>
      <rPr>
        <sz val="8.5"/>
        <rFont val="Calibri"/>
        <family val="2"/>
      </rPr>
      <t>46.01.020</t>
    </r>
  </si>
  <si>
    <r>
      <rPr>
        <sz val="8.5"/>
        <rFont val="Calibri"/>
        <family val="2"/>
      </rPr>
      <t>Tubo de PVC rígido soldável marrom, DN= 25 mm, (3/4´), inclusive conexões</t>
    </r>
  </si>
  <si>
    <r>
      <rPr>
        <sz val="8.5"/>
        <rFont val="Calibri"/>
        <family val="2"/>
      </rPr>
      <t>46.01.030</t>
    </r>
  </si>
  <si>
    <r>
      <rPr>
        <sz val="8.5"/>
        <rFont val="Calibri"/>
        <family val="2"/>
      </rPr>
      <t>Tubo de PVC rígido soldável marrom, DN= 32 mm, (1´), inclusive conexões</t>
    </r>
  </si>
  <si>
    <r>
      <rPr>
        <sz val="8.5"/>
        <rFont val="Calibri"/>
        <family val="2"/>
      </rPr>
      <t>46.01.040</t>
    </r>
  </si>
  <si>
    <r>
      <rPr>
        <sz val="8.5"/>
        <rFont val="Calibri"/>
        <family val="2"/>
      </rPr>
      <t>Tubo de PVC rígido soldável marrom, DN= 40 mm, (1 1/4´), inclusive conexões</t>
    </r>
  </si>
  <si>
    <r>
      <rPr>
        <sz val="8.5"/>
        <rFont val="Calibri"/>
        <family val="2"/>
      </rPr>
      <t>46.01.050</t>
    </r>
  </si>
  <si>
    <r>
      <rPr>
        <sz val="8.5"/>
        <rFont val="Calibri"/>
        <family val="2"/>
      </rPr>
      <t>Tubo de PVC rígido soldável marrom, DN= 50 mm, (1 1/2´), inclusive conexões</t>
    </r>
  </si>
  <si>
    <r>
      <rPr>
        <sz val="8.5"/>
        <rFont val="Calibri"/>
        <family val="2"/>
      </rPr>
      <t>46.01.060</t>
    </r>
  </si>
  <si>
    <r>
      <rPr>
        <sz val="8.5"/>
        <rFont val="Calibri"/>
        <family val="2"/>
      </rPr>
      <t>Tubo de PVC rígido soldável marrom, DN= 60 mm, (2´), inclusive conexões</t>
    </r>
  </si>
  <si>
    <r>
      <rPr>
        <sz val="8.5"/>
        <rFont val="Calibri"/>
        <family val="2"/>
      </rPr>
      <t>46.01.070</t>
    </r>
  </si>
  <si>
    <r>
      <rPr>
        <sz val="8.5"/>
        <rFont val="Calibri"/>
        <family val="2"/>
      </rPr>
      <t>Tubo de PVC rígido soldável marrom, DN= 75 mm, (2 1/2´), inclusive conexões</t>
    </r>
  </si>
  <si>
    <r>
      <rPr>
        <sz val="8.5"/>
        <rFont val="Calibri"/>
        <family val="2"/>
      </rPr>
      <t>46.01.080</t>
    </r>
  </si>
  <si>
    <r>
      <rPr>
        <sz val="8.5"/>
        <rFont val="Calibri"/>
        <family val="2"/>
      </rPr>
      <t>Tubo de PVC rígido soldável marrom, DN= 85 mm, (3´), inclusive conexões</t>
    </r>
  </si>
  <si>
    <r>
      <rPr>
        <sz val="8.5"/>
        <rFont val="Calibri"/>
        <family val="2"/>
      </rPr>
      <t>46.01.090</t>
    </r>
  </si>
  <si>
    <r>
      <rPr>
        <sz val="8.5"/>
        <rFont val="Calibri"/>
        <family val="2"/>
      </rPr>
      <t>Tubo de PVC rígido soldável marrom, DN= 110 mm, (4´), inclusive conexões</t>
    </r>
  </si>
  <si>
    <r>
      <rPr>
        <sz val="8.5"/>
        <rFont val="Calibri"/>
        <family val="2"/>
      </rPr>
      <t>46.02</t>
    </r>
  </si>
  <si>
    <r>
      <rPr>
        <sz val="8.5"/>
        <rFont val="Calibri"/>
        <family val="2"/>
      </rPr>
      <t>Tubulacao em PVC rigido branco para esgoto domiciliar</t>
    </r>
  </si>
  <si>
    <r>
      <rPr>
        <sz val="8.5"/>
        <rFont val="Calibri"/>
        <family val="2"/>
      </rPr>
      <t>46.02.010</t>
    </r>
  </si>
  <si>
    <r>
      <rPr>
        <sz val="8.5"/>
        <rFont val="Calibri"/>
        <family val="2"/>
      </rPr>
      <t xml:space="preserve">Tubo de PVC rígido branco, pontas lisas, soldável, linha esgoto série normal,
</t>
    </r>
    <r>
      <rPr>
        <sz val="8.5"/>
        <rFont val="Calibri"/>
        <family val="2"/>
      </rPr>
      <t>DN= 40 mm, inclusive conexões</t>
    </r>
  </si>
  <si>
    <r>
      <rPr>
        <sz val="8.5"/>
        <rFont val="Calibri"/>
        <family val="2"/>
      </rPr>
      <t>46.02.050</t>
    </r>
  </si>
  <si>
    <r>
      <rPr>
        <sz val="8.5"/>
        <rFont val="Calibri"/>
        <family val="2"/>
      </rPr>
      <t xml:space="preserve">Tubo de PVC rígido branco PxB com virola e anel de borracha, linha esgoto
</t>
    </r>
    <r>
      <rPr>
        <sz val="8.5"/>
        <rFont val="Calibri"/>
        <family val="2"/>
      </rPr>
      <t>série normal, DN= 50 mm, inclusive conexões</t>
    </r>
  </si>
  <si>
    <r>
      <rPr>
        <sz val="8.5"/>
        <rFont val="Calibri"/>
        <family val="2"/>
      </rPr>
      <t>46.02.060</t>
    </r>
  </si>
  <si>
    <r>
      <rPr>
        <sz val="8.5"/>
        <rFont val="Calibri"/>
        <family val="2"/>
      </rPr>
      <t xml:space="preserve">Tubo de PVC rígido branco PxB com virola e anel de borracha, linha esgoto
</t>
    </r>
    <r>
      <rPr>
        <sz val="8.5"/>
        <rFont val="Calibri"/>
        <family val="2"/>
      </rPr>
      <t>série normal, DN= 75 mm, inclusive conexões</t>
    </r>
  </si>
  <si>
    <r>
      <rPr>
        <sz val="8.5"/>
        <rFont val="Calibri"/>
        <family val="2"/>
      </rPr>
      <t>46.02.070</t>
    </r>
  </si>
  <si>
    <r>
      <rPr>
        <sz val="8.5"/>
        <rFont val="Calibri"/>
        <family val="2"/>
      </rPr>
      <t xml:space="preserve">Tubo de PVC rígido branco PxB com virola e anel de borracha, linha esgoto
</t>
    </r>
    <r>
      <rPr>
        <sz val="8.5"/>
        <rFont val="Calibri"/>
        <family val="2"/>
      </rPr>
      <t>série normal, DN= 100 mm, inclusive conexões</t>
    </r>
  </si>
  <si>
    <r>
      <rPr>
        <sz val="8.5"/>
        <rFont val="Calibri"/>
        <family val="2"/>
      </rPr>
      <t>46.03</t>
    </r>
  </si>
  <si>
    <r>
      <rPr>
        <sz val="8.5"/>
        <rFont val="Calibri"/>
        <family val="2"/>
      </rPr>
      <t>Tubulacao em PVC rigido branco serie R ‐ A.P e esgoto domiciliar</t>
    </r>
  </si>
  <si>
    <r>
      <rPr>
        <sz val="8.5"/>
        <rFont val="Calibri"/>
        <family val="2"/>
      </rPr>
      <t>46.03.038</t>
    </r>
  </si>
  <si>
    <r>
      <rPr>
        <sz val="8.5"/>
        <rFont val="Calibri"/>
        <family val="2"/>
      </rPr>
      <t xml:space="preserve">Tubo de PVC rígido PxB com virola e anel de borracha, linha esgoto série
</t>
    </r>
    <r>
      <rPr>
        <sz val="8.5"/>
        <rFont val="Calibri"/>
        <family val="2"/>
      </rPr>
      <t>reforçada ´R´, DN= 50 mm, inclusive conexões</t>
    </r>
  </si>
  <si>
    <r>
      <rPr>
        <sz val="8.5"/>
        <rFont val="Calibri"/>
        <family val="2"/>
      </rPr>
      <t>46.03.040</t>
    </r>
  </si>
  <si>
    <r>
      <rPr>
        <sz val="8.5"/>
        <rFont val="Calibri"/>
        <family val="2"/>
      </rPr>
      <t xml:space="preserve">Tubo de PVC rígido PxB com virola e anel de borracha, linha esgoto série
</t>
    </r>
    <r>
      <rPr>
        <sz val="8.5"/>
        <rFont val="Calibri"/>
        <family val="2"/>
      </rPr>
      <t>reforçada ´R´, DN= 75 mm, inclusive conexões</t>
    </r>
  </si>
  <si>
    <r>
      <rPr>
        <sz val="8.5"/>
        <rFont val="Calibri"/>
        <family val="2"/>
      </rPr>
      <t>46.03.050</t>
    </r>
  </si>
  <si>
    <r>
      <rPr>
        <sz val="8.5"/>
        <rFont val="Calibri"/>
        <family val="2"/>
      </rPr>
      <t xml:space="preserve">Tubo de PVC rígido PxB com virola e anel de borracha, linha esgoto série
</t>
    </r>
    <r>
      <rPr>
        <sz val="8.5"/>
        <rFont val="Calibri"/>
        <family val="2"/>
      </rPr>
      <t>reforçada ´R´, DN= 100 mm, inclusive conexões</t>
    </r>
  </si>
  <si>
    <r>
      <rPr>
        <sz val="8.5"/>
        <rFont val="Calibri"/>
        <family val="2"/>
      </rPr>
      <t>46.03.060</t>
    </r>
  </si>
  <si>
    <r>
      <rPr>
        <sz val="8.5"/>
        <rFont val="Calibri"/>
        <family val="2"/>
      </rPr>
      <t xml:space="preserve">Tubo de PVC rígido PxB com virola e anel de borracha, linha esgoto série
</t>
    </r>
    <r>
      <rPr>
        <sz val="8.5"/>
        <rFont val="Calibri"/>
        <family val="2"/>
      </rPr>
      <t>reforçada ´R´. DN= 150 mm, inclusive conexões</t>
    </r>
  </si>
  <si>
    <r>
      <rPr>
        <sz val="8.5"/>
        <rFont val="Calibri"/>
        <family val="2"/>
      </rPr>
      <t>46.03.080</t>
    </r>
  </si>
  <si>
    <r>
      <rPr>
        <sz val="8.5"/>
        <rFont val="Calibri"/>
        <family val="2"/>
      </rPr>
      <t xml:space="preserve">Tubo de PVC rígido, pontas lisas, soldável, linha esgoto série reforçada ´R´,
</t>
    </r>
    <r>
      <rPr>
        <sz val="8.5"/>
        <rFont val="Calibri"/>
        <family val="2"/>
      </rPr>
      <t>DN= 40 mm, inclusive conexões</t>
    </r>
  </si>
  <si>
    <r>
      <rPr>
        <sz val="8.5"/>
        <rFont val="Calibri"/>
        <family val="2"/>
      </rPr>
      <t>46.04</t>
    </r>
  </si>
  <si>
    <r>
      <rPr>
        <sz val="8.5"/>
        <rFont val="Calibri"/>
        <family val="2"/>
      </rPr>
      <t>Tubulacao em PVC rigido com junta elastica ‐ aducao e distribuicao de agua</t>
    </r>
  </si>
  <si>
    <r>
      <rPr>
        <sz val="8.5"/>
        <rFont val="Calibri"/>
        <family val="2"/>
      </rPr>
      <t>46.04.010</t>
    </r>
  </si>
  <si>
    <r>
      <rPr>
        <sz val="8.5"/>
        <rFont val="Calibri"/>
        <family val="2"/>
      </rPr>
      <t xml:space="preserve">Tubo de PVC rígido tipo PBA classe 15, DN= 50mm, (DE= 60mm), inclusive
</t>
    </r>
    <r>
      <rPr>
        <sz val="8.5"/>
        <rFont val="Calibri"/>
        <family val="2"/>
      </rPr>
      <t>conexões</t>
    </r>
  </si>
  <si>
    <r>
      <rPr>
        <sz val="8.5"/>
        <rFont val="Calibri"/>
        <family val="2"/>
      </rPr>
      <t>46.04.020</t>
    </r>
  </si>
  <si>
    <r>
      <rPr>
        <sz val="8.5"/>
        <rFont val="Calibri"/>
        <family val="2"/>
      </rPr>
      <t xml:space="preserve">Tubo de PVC rígido tipo PBA classe 15, DN= 75mm, (DE= 85mm), inclusive
</t>
    </r>
    <r>
      <rPr>
        <sz val="8.5"/>
        <rFont val="Calibri"/>
        <family val="2"/>
      </rPr>
      <t>conexões</t>
    </r>
  </si>
  <si>
    <r>
      <rPr>
        <sz val="8.5"/>
        <rFont val="Calibri"/>
        <family val="2"/>
      </rPr>
      <t>46.04.030</t>
    </r>
  </si>
  <si>
    <r>
      <rPr>
        <sz val="8.5"/>
        <rFont val="Calibri"/>
        <family val="2"/>
      </rPr>
      <t xml:space="preserve">Tubo de PVC rígido tipo PBA classe 15, DN= 100mm, (DE= 110mm), inclusive
</t>
    </r>
    <r>
      <rPr>
        <sz val="8.5"/>
        <rFont val="Calibri"/>
        <family val="2"/>
      </rPr>
      <t>conexões</t>
    </r>
  </si>
  <si>
    <r>
      <rPr>
        <sz val="8.5"/>
        <rFont val="Calibri"/>
        <family val="2"/>
      </rPr>
      <t>46.04.040</t>
    </r>
  </si>
  <si>
    <r>
      <rPr>
        <sz val="8.5"/>
        <rFont val="Calibri"/>
        <family val="2"/>
      </rPr>
      <t>Tubo de PVC rígido DEFoFo, DN= 100mm (DE= 118mm), inclusive conexões</t>
    </r>
  </si>
  <si>
    <r>
      <rPr>
        <sz val="8.5"/>
        <rFont val="Calibri"/>
        <family val="2"/>
      </rPr>
      <t>46.04.050</t>
    </r>
  </si>
  <si>
    <r>
      <rPr>
        <sz val="8.5"/>
        <rFont val="Calibri"/>
        <family val="2"/>
      </rPr>
      <t>Tubo de PVC rígido DEFoFo, DN= 150mm (DE= 170mm), inclusive conexões</t>
    </r>
  </si>
  <si>
    <r>
      <rPr>
        <sz val="8.5"/>
        <rFont val="Calibri"/>
        <family val="2"/>
      </rPr>
      <t>46.04.070</t>
    </r>
  </si>
  <si>
    <r>
      <rPr>
        <sz val="8.5"/>
        <rFont val="Calibri"/>
        <family val="2"/>
      </rPr>
      <t>Tubo de PVC rígido DEFoFo, DN= 200mm (DE= 222mm), inclusive conexões</t>
    </r>
  </si>
  <si>
    <r>
      <rPr>
        <sz val="8.5"/>
        <rFont val="Calibri"/>
        <family val="2"/>
      </rPr>
      <t>46.04.080</t>
    </r>
  </si>
  <si>
    <r>
      <rPr>
        <sz val="8.5"/>
        <rFont val="Calibri"/>
        <family val="2"/>
      </rPr>
      <t>Tubo de PVC rígido DEFoFo, DN= 250mm (DE= 274mm), inclusive conexões</t>
    </r>
  </si>
  <si>
    <r>
      <rPr>
        <sz val="8.5"/>
        <rFont val="Calibri"/>
        <family val="2"/>
      </rPr>
      <t>46.04.090</t>
    </r>
  </si>
  <si>
    <r>
      <rPr>
        <sz val="8.5"/>
        <rFont val="Calibri"/>
        <family val="2"/>
      </rPr>
      <t>Tubo de PVC rígido DEFoFo, DN= 300mm (DE= 326mm), inclusive conexões</t>
    </r>
  </si>
  <si>
    <r>
      <rPr>
        <sz val="8.5"/>
        <rFont val="Calibri"/>
        <family val="2"/>
      </rPr>
      <t>46.05</t>
    </r>
  </si>
  <si>
    <r>
      <rPr>
        <sz val="8.5"/>
        <rFont val="Calibri"/>
        <family val="2"/>
      </rPr>
      <t>Tubulacao em PVC rigido com junta elastica ‐ rede de esgoto</t>
    </r>
  </si>
  <si>
    <r>
      <rPr>
        <sz val="8.5"/>
        <rFont val="Calibri"/>
        <family val="2"/>
      </rPr>
      <t>46.05.020</t>
    </r>
  </si>
  <si>
    <r>
      <rPr>
        <sz val="8.5"/>
        <rFont val="Calibri"/>
        <family val="2"/>
      </rPr>
      <t xml:space="preserve">Tubo PVC rígido, tipo Coletor Esgoto, junta elástica, DN= 100 mm, inclusive
</t>
    </r>
    <r>
      <rPr>
        <sz val="8.5"/>
        <rFont val="Calibri"/>
        <family val="2"/>
      </rPr>
      <t>conexões</t>
    </r>
  </si>
  <si>
    <r>
      <rPr>
        <sz val="8.5"/>
        <rFont val="Calibri"/>
        <family val="2"/>
      </rPr>
      <t>46.05.040</t>
    </r>
  </si>
  <si>
    <r>
      <rPr>
        <sz val="8.5"/>
        <rFont val="Calibri"/>
        <family val="2"/>
      </rPr>
      <t xml:space="preserve">Tubo PVC rígido, tipo Coletor Esgoto, junta elástica, DN= 150 mm, inclusive
</t>
    </r>
    <r>
      <rPr>
        <sz val="8.5"/>
        <rFont val="Calibri"/>
        <family val="2"/>
      </rPr>
      <t>conexões</t>
    </r>
  </si>
  <si>
    <r>
      <rPr>
        <sz val="8.5"/>
        <rFont val="Calibri"/>
        <family val="2"/>
      </rPr>
      <t>46.05.050</t>
    </r>
  </si>
  <si>
    <r>
      <rPr>
        <sz val="8.5"/>
        <rFont val="Calibri"/>
        <family val="2"/>
      </rPr>
      <t xml:space="preserve">Tubo PVC rígido, tipo Coletor Esgoto, junta elástica, DN= 200 mm, inclusive
</t>
    </r>
    <r>
      <rPr>
        <sz val="8.5"/>
        <rFont val="Calibri"/>
        <family val="2"/>
      </rPr>
      <t>conexões</t>
    </r>
  </si>
  <si>
    <r>
      <rPr>
        <sz val="8.5"/>
        <rFont val="Calibri"/>
        <family val="2"/>
      </rPr>
      <t>46.05.060</t>
    </r>
  </si>
  <si>
    <r>
      <rPr>
        <sz val="8.5"/>
        <rFont val="Calibri"/>
        <family val="2"/>
      </rPr>
      <t xml:space="preserve">Tubo PVC rígido, tipo Coletor Esgoto, junta elástica, DN= 250 mm, inclusive
</t>
    </r>
    <r>
      <rPr>
        <sz val="8.5"/>
        <rFont val="Calibri"/>
        <family val="2"/>
      </rPr>
      <t>conexões</t>
    </r>
  </si>
  <si>
    <r>
      <rPr>
        <sz val="8.5"/>
        <rFont val="Calibri"/>
        <family val="2"/>
      </rPr>
      <t>46.05.070</t>
    </r>
  </si>
  <si>
    <r>
      <rPr>
        <sz val="8.5"/>
        <rFont val="Calibri"/>
        <family val="2"/>
      </rPr>
      <t xml:space="preserve">Tubo PVC rígido, tipo Coletor Esgoto, junta elástica, DN= 300 mm, inclusive
</t>
    </r>
    <r>
      <rPr>
        <sz val="8.5"/>
        <rFont val="Calibri"/>
        <family val="2"/>
      </rPr>
      <t>conexões</t>
    </r>
  </si>
  <si>
    <r>
      <rPr>
        <sz val="8.5"/>
        <rFont val="Calibri"/>
        <family val="2"/>
      </rPr>
      <t>46.05.090</t>
    </r>
  </si>
  <si>
    <r>
      <rPr>
        <sz val="8.5"/>
        <rFont val="Calibri"/>
        <family val="2"/>
      </rPr>
      <t xml:space="preserve">Tubo PVC rígido, tipo Coletor Esgoto, junta elástica, DN= 400 mm, inclusive
</t>
    </r>
    <r>
      <rPr>
        <sz val="8.5"/>
        <rFont val="Calibri"/>
        <family val="2"/>
      </rPr>
      <t>conexões</t>
    </r>
  </si>
  <si>
    <r>
      <rPr>
        <sz val="8.5"/>
        <rFont val="Calibri"/>
        <family val="2"/>
      </rPr>
      <t>46.07</t>
    </r>
  </si>
  <si>
    <r>
      <rPr>
        <sz val="8.5"/>
        <rFont val="Calibri"/>
        <family val="2"/>
      </rPr>
      <t>Tubulacao galvanizado</t>
    </r>
  </si>
  <si>
    <r>
      <rPr>
        <sz val="8.5"/>
        <rFont val="Calibri"/>
        <family val="2"/>
      </rPr>
      <t>46.07.010</t>
    </r>
  </si>
  <si>
    <r>
      <rPr>
        <sz val="8.5"/>
        <rFont val="Calibri"/>
        <family val="2"/>
      </rPr>
      <t>Tubo galvanizado DN= 1/2´, inclusive conexões</t>
    </r>
  </si>
  <si>
    <r>
      <rPr>
        <sz val="8.5"/>
        <rFont val="Calibri"/>
        <family val="2"/>
      </rPr>
      <t>46.07.020</t>
    </r>
  </si>
  <si>
    <r>
      <rPr>
        <sz val="8.5"/>
        <rFont val="Calibri"/>
        <family val="2"/>
      </rPr>
      <t>Tubo galvanizado DN= 3/4´, inclusive conexões</t>
    </r>
  </si>
  <si>
    <r>
      <rPr>
        <sz val="8.5"/>
        <rFont val="Calibri"/>
        <family val="2"/>
      </rPr>
      <t>46.07.030</t>
    </r>
  </si>
  <si>
    <r>
      <rPr>
        <sz val="8.5"/>
        <rFont val="Calibri"/>
        <family val="2"/>
      </rPr>
      <t>Tubo galvanizado DN= 1´, inclusive conexões</t>
    </r>
  </si>
  <si>
    <r>
      <rPr>
        <sz val="8.5"/>
        <rFont val="Calibri"/>
        <family val="2"/>
      </rPr>
      <t>46.07.040</t>
    </r>
  </si>
  <si>
    <r>
      <rPr>
        <sz val="8.5"/>
        <rFont val="Calibri"/>
        <family val="2"/>
      </rPr>
      <t>Tubo galvanizado DN= 1 1/4´, inclusive conexões</t>
    </r>
  </si>
  <si>
    <r>
      <rPr>
        <sz val="8.5"/>
        <rFont val="Calibri"/>
        <family val="2"/>
      </rPr>
      <t>46.07.050</t>
    </r>
  </si>
  <si>
    <r>
      <rPr>
        <sz val="8.5"/>
        <rFont val="Calibri"/>
        <family val="2"/>
      </rPr>
      <t>Tubo galvanizado DN= 1 1/2´, inclusive conexões</t>
    </r>
  </si>
  <si>
    <r>
      <rPr>
        <sz val="8.5"/>
        <rFont val="Calibri"/>
        <family val="2"/>
      </rPr>
      <t>46.07.060</t>
    </r>
  </si>
  <si>
    <r>
      <rPr>
        <sz val="8.5"/>
        <rFont val="Calibri"/>
        <family val="2"/>
      </rPr>
      <t>Tubo galvanizado DN= 2´, inclusive conexões</t>
    </r>
  </si>
  <si>
    <r>
      <rPr>
        <sz val="8.5"/>
        <rFont val="Calibri"/>
        <family val="2"/>
      </rPr>
      <t>46.07.070</t>
    </r>
  </si>
  <si>
    <r>
      <rPr>
        <sz val="8.5"/>
        <rFont val="Calibri"/>
        <family val="2"/>
      </rPr>
      <t>Tubo galvanizado DN= 2 1/2´, inclusive conexões</t>
    </r>
  </si>
  <si>
    <r>
      <rPr>
        <sz val="8.5"/>
        <rFont val="Calibri"/>
        <family val="2"/>
      </rPr>
      <t>46.07.080</t>
    </r>
  </si>
  <si>
    <r>
      <rPr>
        <sz val="8.5"/>
        <rFont val="Calibri"/>
        <family val="2"/>
      </rPr>
      <t>Tubo galvanizado DN= 3´, inclusive conexões</t>
    </r>
  </si>
  <si>
    <r>
      <rPr>
        <sz val="8.5"/>
        <rFont val="Calibri"/>
        <family val="2"/>
      </rPr>
      <t>46.07.090</t>
    </r>
  </si>
  <si>
    <r>
      <rPr>
        <sz val="8.5"/>
        <rFont val="Calibri"/>
        <family val="2"/>
      </rPr>
      <t>Tubo galvanizado DN= 4´, inclusive conexões</t>
    </r>
  </si>
  <si>
    <r>
      <rPr>
        <sz val="8.5"/>
        <rFont val="Calibri"/>
        <family val="2"/>
      </rPr>
      <t>46.07.100</t>
    </r>
  </si>
  <si>
    <r>
      <rPr>
        <sz val="8.5"/>
        <rFont val="Calibri"/>
        <family val="2"/>
      </rPr>
      <t>Tubo galvanizado DN= 6´, inclusive conexões</t>
    </r>
  </si>
  <si>
    <r>
      <rPr>
        <sz val="8.5"/>
        <rFont val="Calibri"/>
        <family val="2"/>
      </rPr>
      <t>46.08</t>
    </r>
  </si>
  <si>
    <r>
      <rPr>
        <sz val="8.5"/>
        <rFont val="Calibri"/>
        <family val="2"/>
      </rPr>
      <t>Tubulacao em aco carbono galvanizado classe schedule</t>
    </r>
  </si>
  <si>
    <r>
      <rPr>
        <sz val="8.5"/>
        <rFont val="Calibri"/>
        <family val="2"/>
      </rPr>
      <t>46.08.006</t>
    </r>
  </si>
  <si>
    <r>
      <rPr>
        <sz val="8.5"/>
        <rFont val="Calibri"/>
        <family val="2"/>
      </rPr>
      <t>Tubo galvanizado sem costura schedule 40, DN= 1/2´, inclusive conexões</t>
    </r>
  </si>
  <si>
    <r>
      <rPr>
        <sz val="8.5"/>
        <rFont val="Calibri"/>
        <family val="2"/>
      </rPr>
      <t>46.08.010</t>
    </r>
  </si>
  <si>
    <r>
      <rPr>
        <sz val="8.5"/>
        <rFont val="Calibri"/>
        <family val="2"/>
      </rPr>
      <t>Tubo galvanizado sem costura schedule 40, DN= 3/4´, inclusive conexões</t>
    </r>
  </si>
  <si>
    <r>
      <rPr>
        <sz val="8.5"/>
        <rFont val="Calibri"/>
        <family val="2"/>
      </rPr>
      <t>46.08.020</t>
    </r>
  </si>
  <si>
    <r>
      <rPr>
        <sz val="8.5"/>
        <rFont val="Calibri"/>
        <family val="2"/>
      </rPr>
      <t>Tubo galvanizado sem costura schedule 40, DN= 1´, inclusive conexões</t>
    </r>
  </si>
  <si>
    <r>
      <rPr>
        <sz val="8.5"/>
        <rFont val="Calibri"/>
        <family val="2"/>
      </rPr>
      <t>46.08.030</t>
    </r>
  </si>
  <si>
    <r>
      <rPr>
        <sz val="8.5"/>
        <rFont val="Calibri"/>
        <family val="2"/>
      </rPr>
      <t>Tubo galvanizado sem costura schedule 40, DN= 1 1/4´, inclusive conexões</t>
    </r>
  </si>
  <si>
    <r>
      <rPr>
        <sz val="8.5"/>
        <rFont val="Calibri"/>
        <family val="2"/>
      </rPr>
      <t>46.08.040</t>
    </r>
  </si>
  <si>
    <r>
      <rPr>
        <sz val="8.5"/>
        <rFont val="Calibri"/>
        <family val="2"/>
      </rPr>
      <t>Tubo galvanizado sem costura schedule 40, DN= 1 1/2´, inclusive conexões</t>
    </r>
  </si>
  <si>
    <r>
      <rPr>
        <sz val="8.5"/>
        <rFont val="Calibri"/>
        <family val="2"/>
      </rPr>
      <t>46.08.050</t>
    </r>
  </si>
  <si>
    <r>
      <rPr>
        <sz val="8.5"/>
        <rFont val="Calibri"/>
        <family val="2"/>
      </rPr>
      <t>Tubo galvanizado sem costura schedule 40, DN= 2´, inclusive conexões</t>
    </r>
  </si>
  <si>
    <r>
      <rPr>
        <sz val="8.5"/>
        <rFont val="Calibri"/>
        <family val="2"/>
      </rPr>
      <t>46.08.070</t>
    </r>
  </si>
  <si>
    <r>
      <rPr>
        <sz val="8.5"/>
        <rFont val="Calibri"/>
        <family val="2"/>
      </rPr>
      <t>Tubo galvanizado sem costura schedule 40, DN= 2 1/2´, inclusive conexões</t>
    </r>
  </si>
  <si>
    <r>
      <rPr>
        <sz val="8.5"/>
        <rFont val="Calibri"/>
        <family val="2"/>
      </rPr>
      <t>46.08.080</t>
    </r>
  </si>
  <si>
    <r>
      <rPr>
        <sz val="8.5"/>
        <rFont val="Calibri"/>
        <family val="2"/>
      </rPr>
      <t>Tubo galvanizado sem costura schedule 40, DN= 3´, inclusive conexões</t>
    </r>
  </si>
  <si>
    <r>
      <rPr>
        <sz val="8.5"/>
        <rFont val="Calibri"/>
        <family val="2"/>
      </rPr>
      <t>46.08.100</t>
    </r>
  </si>
  <si>
    <r>
      <rPr>
        <sz val="8.5"/>
        <rFont val="Calibri"/>
        <family val="2"/>
      </rPr>
      <t>Tubo galvanizado sem costura schedule 40, DN= 4´, inclusive conexões</t>
    </r>
  </si>
  <si>
    <r>
      <rPr>
        <sz val="8.5"/>
        <rFont val="Calibri"/>
        <family val="2"/>
      </rPr>
      <t>46.08.110</t>
    </r>
  </si>
  <si>
    <r>
      <rPr>
        <sz val="8.5"/>
        <rFont val="Calibri"/>
        <family val="2"/>
      </rPr>
      <t>Tubo galvanizado sem costura schedule 40, DN= 6´, inclusive conexões</t>
    </r>
  </si>
  <si>
    <r>
      <rPr>
        <sz val="8.5"/>
        <rFont val="Calibri"/>
        <family val="2"/>
      </rPr>
      <t>46.09</t>
    </r>
  </si>
  <si>
    <r>
      <rPr>
        <sz val="8.5"/>
        <rFont val="Calibri"/>
        <family val="2"/>
      </rPr>
      <t>Conexoes e acessorios em ferro fundido, predial e tradicional, esgoto e pluvial</t>
    </r>
  </si>
  <si>
    <r>
      <rPr>
        <sz val="8.5"/>
        <rFont val="Calibri"/>
        <family val="2"/>
      </rPr>
      <t>46.09.050</t>
    </r>
  </si>
  <si>
    <r>
      <rPr>
        <sz val="8.5"/>
        <rFont val="Calibri"/>
        <family val="2"/>
      </rPr>
      <t>Joelho 45° em ferro fundido, linha predial tradicional, DN= 50 mm</t>
    </r>
  </si>
  <si>
    <r>
      <rPr>
        <sz val="8.5"/>
        <rFont val="Calibri"/>
        <family val="2"/>
      </rPr>
      <t>46.09.060</t>
    </r>
  </si>
  <si>
    <r>
      <rPr>
        <sz val="8.5"/>
        <rFont val="Calibri"/>
        <family val="2"/>
      </rPr>
      <t>Joelho 45° em ferro fundido, linha predial tradicional, DN= 75 mm</t>
    </r>
  </si>
  <si>
    <r>
      <rPr>
        <sz val="8.5"/>
        <rFont val="Calibri"/>
        <family val="2"/>
      </rPr>
      <t>46.09.070</t>
    </r>
  </si>
  <si>
    <r>
      <rPr>
        <sz val="8.5"/>
        <rFont val="Calibri"/>
        <family val="2"/>
      </rPr>
      <t>Joelho 45° em ferro fundido, linha predial tradicional, DN= 100 mm</t>
    </r>
  </si>
  <si>
    <r>
      <rPr>
        <sz val="8.5"/>
        <rFont val="Calibri"/>
        <family val="2"/>
      </rPr>
      <t>46.09.080</t>
    </r>
  </si>
  <si>
    <r>
      <rPr>
        <sz val="8.5"/>
        <rFont val="Calibri"/>
        <family val="2"/>
      </rPr>
      <t>Joelho 45° em ferro fundido, linha predial tradicional, DN= 150 mm</t>
    </r>
  </si>
  <si>
    <r>
      <rPr>
        <sz val="8.5"/>
        <rFont val="Calibri"/>
        <family val="2"/>
      </rPr>
      <t>46.09.100</t>
    </r>
  </si>
  <si>
    <r>
      <rPr>
        <sz val="8.5"/>
        <rFont val="Calibri"/>
        <family val="2"/>
      </rPr>
      <t>Joelho 87° 30´ em ferro fundido, linha predial tradicional, DN= 50 mm</t>
    </r>
  </si>
  <si>
    <r>
      <rPr>
        <sz val="8.5"/>
        <rFont val="Calibri"/>
        <family val="2"/>
      </rPr>
      <t>46.09.110</t>
    </r>
  </si>
  <si>
    <r>
      <rPr>
        <sz val="8.5"/>
        <rFont val="Calibri"/>
        <family val="2"/>
      </rPr>
      <t>Joelho 87° 30´ em ferro fundido, linha predial tradicional, DN= 75 mm</t>
    </r>
  </si>
  <si>
    <r>
      <rPr>
        <sz val="8.5"/>
        <rFont val="Calibri"/>
        <family val="2"/>
      </rPr>
      <t>46.09.120</t>
    </r>
  </si>
  <si>
    <r>
      <rPr>
        <sz val="8.5"/>
        <rFont val="Calibri"/>
        <family val="2"/>
      </rPr>
      <t>Joelho 87° 30´ em ferro fundido, linha predial tradicional, DN= 100 mm</t>
    </r>
  </si>
  <si>
    <r>
      <rPr>
        <sz val="8.5"/>
        <rFont val="Calibri"/>
        <family val="2"/>
      </rPr>
      <t>46.09.130</t>
    </r>
  </si>
  <si>
    <r>
      <rPr>
        <sz val="8.5"/>
        <rFont val="Calibri"/>
        <family val="2"/>
      </rPr>
      <t>Joelho 87° 30´ em ferro fundido, linha predial tradicional, DN= 150 mm</t>
    </r>
  </si>
  <si>
    <r>
      <rPr>
        <sz val="8.5"/>
        <rFont val="Calibri"/>
        <family val="2"/>
      </rPr>
      <t>46.09.150</t>
    </r>
  </si>
  <si>
    <r>
      <rPr>
        <sz val="8.5"/>
        <rFont val="Calibri"/>
        <family val="2"/>
      </rPr>
      <t>Luva bolsa e bolsa em ferro fundido, linha predial tradicional, DN= 50 mm</t>
    </r>
  </si>
  <si>
    <r>
      <rPr>
        <sz val="8.5"/>
        <rFont val="Calibri"/>
        <family val="2"/>
      </rPr>
      <t>46.09.160</t>
    </r>
  </si>
  <si>
    <r>
      <rPr>
        <sz val="8.5"/>
        <rFont val="Calibri"/>
        <family val="2"/>
      </rPr>
      <t>Luva bolsa e bolsa em ferro fundido, linha predial tradicional, DN= 75 mm</t>
    </r>
  </si>
  <si>
    <r>
      <rPr>
        <sz val="8.5"/>
        <rFont val="Calibri"/>
        <family val="2"/>
      </rPr>
      <t>46.09.170</t>
    </r>
  </si>
  <si>
    <r>
      <rPr>
        <sz val="8.5"/>
        <rFont val="Calibri"/>
        <family val="2"/>
      </rPr>
      <t>Luva bolsa e bolsa em ferro fundido, linha predial tradicional, DN= 100 mm</t>
    </r>
  </si>
  <si>
    <r>
      <rPr>
        <sz val="8.5"/>
        <rFont val="Calibri"/>
        <family val="2"/>
      </rPr>
      <t>46.09.180</t>
    </r>
  </si>
  <si>
    <r>
      <rPr>
        <sz val="8.5"/>
        <rFont val="Calibri"/>
        <family val="2"/>
      </rPr>
      <t>Luva bolsa e bolsa em ferro fundido, linha predial tradicional, DN= 150 mm</t>
    </r>
  </si>
  <si>
    <r>
      <rPr>
        <sz val="8.5"/>
        <rFont val="Calibri"/>
        <family val="2"/>
      </rPr>
      <t>46.09.200</t>
    </r>
  </si>
  <si>
    <r>
      <rPr>
        <sz val="8.5"/>
        <rFont val="Calibri"/>
        <family val="2"/>
      </rPr>
      <t>Placa cega em ferro fundido, linha predial tradicional, DN= 75 mm</t>
    </r>
  </si>
  <si>
    <r>
      <rPr>
        <sz val="8.5"/>
        <rFont val="Calibri"/>
        <family val="2"/>
      </rPr>
      <t>46.09.210</t>
    </r>
  </si>
  <si>
    <r>
      <rPr>
        <sz val="8.5"/>
        <rFont val="Calibri"/>
        <family val="2"/>
      </rPr>
      <t>Placa cega em ferro fundido, linha predial tradicional, DN= 100 mm</t>
    </r>
  </si>
  <si>
    <r>
      <rPr>
        <sz val="8.5"/>
        <rFont val="Calibri"/>
        <family val="2"/>
      </rPr>
      <t>46.09.230</t>
    </r>
  </si>
  <si>
    <r>
      <rPr>
        <sz val="8.5"/>
        <rFont val="Calibri"/>
        <family val="2"/>
      </rPr>
      <t>Junção 45° em ferro fundido, linha predial tradicional, DN= 50 x 50 mm</t>
    </r>
  </si>
  <si>
    <r>
      <rPr>
        <sz val="8.5"/>
        <rFont val="Calibri"/>
        <family val="2"/>
      </rPr>
      <t>46.09.240</t>
    </r>
  </si>
  <si>
    <r>
      <rPr>
        <sz val="8.5"/>
        <rFont val="Calibri"/>
        <family val="2"/>
      </rPr>
      <t>Junção 45° em ferro fundido, linha predial tradicional, DN= 75 x 50 mm</t>
    </r>
  </si>
  <si>
    <r>
      <rPr>
        <sz val="8.5"/>
        <rFont val="Calibri"/>
        <family val="2"/>
      </rPr>
      <t>46.09.250</t>
    </r>
  </si>
  <si>
    <r>
      <rPr>
        <sz val="8.5"/>
        <rFont val="Calibri"/>
        <family val="2"/>
      </rPr>
      <t>Junção 45° em ferro fundido, linha predial tradicional, DN= 75 x 75 mm</t>
    </r>
  </si>
  <si>
    <r>
      <rPr>
        <sz val="8.5"/>
        <rFont val="Calibri"/>
        <family val="2"/>
      </rPr>
      <t>46.09.260</t>
    </r>
  </si>
  <si>
    <r>
      <rPr>
        <sz val="8.5"/>
        <rFont val="Calibri"/>
        <family val="2"/>
      </rPr>
      <t>Junção 45° em ferro fundido, linha predial tradicional, DN= 100 x 50 mm</t>
    </r>
  </si>
  <si>
    <r>
      <rPr>
        <sz val="8.5"/>
        <rFont val="Calibri"/>
        <family val="2"/>
      </rPr>
      <t>46.09.270</t>
    </r>
  </si>
  <si>
    <r>
      <rPr>
        <sz val="8.5"/>
        <rFont val="Calibri"/>
        <family val="2"/>
      </rPr>
      <t>Junção 45° em ferro fundido, linha predial tradicional, DN= 100 x 75 mm</t>
    </r>
  </si>
  <si>
    <r>
      <rPr>
        <sz val="8.5"/>
        <rFont val="Calibri"/>
        <family val="2"/>
      </rPr>
      <t>46.09.280</t>
    </r>
  </si>
  <si>
    <r>
      <rPr>
        <sz val="8.5"/>
        <rFont val="Calibri"/>
        <family val="2"/>
      </rPr>
      <t>Junção 45° em ferro fundido, linha predial tradicional, DN= 100 x 100 mm</t>
    </r>
  </si>
  <si>
    <r>
      <rPr>
        <sz val="8.5"/>
        <rFont val="Calibri"/>
        <family val="2"/>
      </rPr>
      <t>46.09.290</t>
    </r>
  </si>
  <si>
    <r>
      <rPr>
        <sz val="8.5"/>
        <rFont val="Calibri"/>
        <family val="2"/>
      </rPr>
      <t>Junção 45° em ferro fundido, linha predial tradicional, DN= 150 x 100 mm</t>
    </r>
  </si>
  <si>
    <r>
      <rPr>
        <sz val="8.5"/>
        <rFont val="Calibri"/>
        <family val="2"/>
      </rPr>
      <t>46.09.300</t>
    </r>
  </si>
  <si>
    <r>
      <rPr>
        <sz val="8.5"/>
        <rFont val="Calibri"/>
        <family val="2"/>
      </rPr>
      <t>Junção dupla 45° em ferro fundido, linha predial tradicional, DN= 100 mm</t>
    </r>
  </si>
  <si>
    <r>
      <rPr>
        <sz val="8.5"/>
        <rFont val="Calibri"/>
        <family val="2"/>
      </rPr>
      <t>46.09.320</t>
    </r>
  </si>
  <si>
    <r>
      <rPr>
        <sz val="8.5"/>
        <rFont val="Calibri"/>
        <family val="2"/>
      </rPr>
      <t xml:space="preserve">Te sanitário 87° 30´ em ferro fundido, linha predial tradicional, DN= 50 x 50
</t>
    </r>
    <r>
      <rPr>
        <sz val="8.5"/>
        <rFont val="Calibri"/>
        <family val="2"/>
      </rPr>
      <t>mm</t>
    </r>
  </si>
  <si>
    <r>
      <rPr>
        <sz val="8.5"/>
        <rFont val="Calibri"/>
        <family val="2"/>
      </rPr>
      <t>46.09.330</t>
    </r>
  </si>
  <si>
    <r>
      <rPr>
        <sz val="8.5"/>
        <rFont val="Calibri"/>
        <family val="2"/>
      </rPr>
      <t xml:space="preserve">Te sanitário 87° 30´ em ferro fundido, linha predial tradicional, DN= 75 x 50
</t>
    </r>
    <r>
      <rPr>
        <sz val="8.5"/>
        <rFont val="Calibri"/>
        <family val="2"/>
      </rPr>
      <t>mm</t>
    </r>
  </si>
  <si>
    <r>
      <rPr>
        <sz val="8.5"/>
        <rFont val="Calibri"/>
        <family val="2"/>
      </rPr>
      <t>46.09.340</t>
    </r>
  </si>
  <si>
    <r>
      <rPr>
        <sz val="8.5"/>
        <rFont val="Calibri"/>
        <family val="2"/>
      </rPr>
      <t xml:space="preserve">Te sanitário 87° 30´ em ferro fundido, linha predial tradicional, DN= 75 x 75
</t>
    </r>
    <r>
      <rPr>
        <sz val="8.5"/>
        <rFont val="Calibri"/>
        <family val="2"/>
      </rPr>
      <t>mm</t>
    </r>
  </si>
  <si>
    <r>
      <rPr>
        <sz val="8.5"/>
        <rFont val="Calibri"/>
        <family val="2"/>
      </rPr>
      <t>46.09.350</t>
    </r>
  </si>
  <si>
    <r>
      <rPr>
        <sz val="8.5"/>
        <rFont val="Calibri"/>
        <family val="2"/>
      </rPr>
      <t xml:space="preserve">Te sanitário 87° 30´ em ferro fundido, linha predial tradicional, DN= 100 x 50
</t>
    </r>
    <r>
      <rPr>
        <sz val="8.5"/>
        <rFont val="Calibri"/>
        <family val="2"/>
      </rPr>
      <t>mm</t>
    </r>
  </si>
  <si>
    <r>
      <rPr>
        <sz val="8.5"/>
        <rFont val="Calibri"/>
        <family val="2"/>
      </rPr>
      <t>46.09.360</t>
    </r>
  </si>
  <si>
    <r>
      <rPr>
        <sz val="8.5"/>
        <rFont val="Calibri"/>
        <family val="2"/>
      </rPr>
      <t xml:space="preserve">Te sanitário 87° 30´ em ferro fundido, linha predial tradicional, DN= 100 x 75
</t>
    </r>
    <r>
      <rPr>
        <sz val="8.5"/>
        <rFont val="Calibri"/>
        <family val="2"/>
      </rPr>
      <t>mm</t>
    </r>
  </si>
  <si>
    <r>
      <rPr>
        <sz val="8.5"/>
        <rFont val="Calibri"/>
        <family val="2"/>
      </rPr>
      <t>46.09.370</t>
    </r>
  </si>
  <si>
    <r>
      <rPr>
        <sz val="8.5"/>
        <rFont val="Calibri"/>
        <family val="2"/>
      </rPr>
      <t xml:space="preserve">Te sanitário 87° 30´ em ferro fundido, linha predial tradicional, DN= 100 x 100
</t>
    </r>
    <r>
      <rPr>
        <sz val="8.5"/>
        <rFont val="Calibri"/>
        <family val="2"/>
      </rPr>
      <t>mm</t>
    </r>
  </si>
  <si>
    <r>
      <rPr>
        <sz val="8.5"/>
        <rFont val="Calibri"/>
        <family val="2"/>
      </rPr>
      <t>46.09.400</t>
    </r>
  </si>
  <si>
    <r>
      <rPr>
        <sz val="8.5"/>
        <rFont val="Calibri"/>
        <family val="2"/>
      </rPr>
      <t>Bucha de redução em ferro fundido, linha predial tradicional, DN= 75 x 50 mm</t>
    </r>
  </si>
  <si>
    <r>
      <rPr>
        <sz val="8.5"/>
        <rFont val="Calibri"/>
        <family val="2"/>
      </rPr>
      <t>46.09.410</t>
    </r>
  </si>
  <si>
    <r>
      <rPr>
        <sz val="8.5"/>
        <rFont val="Calibri"/>
        <family val="2"/>
      </rPr>
      <t xml:space="preserve">Bucha de redução em ferro fundido, linha predial tradicional, DN= 100 x 75
</t>
    </r>
    <r>
      <rPr>
        <sz val="8.5"/>
        <rFont val="Calibri"/>
        <family val="2"/>
      </rPr>
      <t>mm</t>
    </r>
  </si>
  <si>
    <r>
      <rPr>
        <sz val="8.5"/>
        <rFont val="Calibri"/>
        <family val="2"/>
      </rPr>
      <t>46.09.420</t>
    </r>
  </si>
  <si>
    <r>
      <rPr>
        <sz val="8.5"/>
        <rFont val="Calibri"/>
        <family val="2"/>
      </rPr>
      <t xml:space="preserve">Bucha de redução em ferro fundido, linha predial tradicional, DN= 150 x 100
</t>
    </r>
    <r>
      <rPr>
        <sz val="8.5"/>
        <rFont val="Calibri"/>
        <family val="2"/>
      </rPr>
      <t>mm</t>
    </r>
  </si>
  <si>
    <r>
      <rPr>
        <sz val="8.5"/>
        <rFont val="Calibri"/>
        <family val="2"/>
      </rPr>
      <t>46.10</t>
    </r>
  </si>
  <si>
    <r>
      <rPr>
        <sz val="8.5"/>
        <rFont val="Calibri"/>
        <family val="2"/>
      </rPr>
      <t>Tubulacao em cobre para agua quente, gas e vapor</t>
    </r>
  </si>
  <si>
    <r>
      <rPr>
        <sz val="8.5"/>
        <rFont val="Calibri"/>
        <family val="2"/>
      </rPr>
      <t>46.10.010</t>
    </r>
  </si>
  <si>
    <r>
      <rPr>
        <sz val="8.5"/>
        <rFont val="Calibri"/>
        <family val="2"/>
      </rPr>
      <t>Tubo de cobre classe A, DN= 15mm (1/2´), inclusive conexões</t>
    </r>
  </si>
  <si>
    <r>
      <rPr>
        <sz val="8.5"/>
        <rFont val="Calibri"/>
        <family val="2"/>
      </rPr>
      <t>46.10.020</t>
    </r>
  </si>
  <si>
    <r>
      <rPr>
        <sz val="8.5"/>
        <rFont val="Calibri"/>
        <family val="2"/>
      </rPr>
      <t>Tubo de cobre classe A, DN= 22mm (3/4´), inclusive conexões</t>
    </r>
  </si>
  <si>
    <r>
      <rPr>
        <sz val="8.5"/>
        <rFont val="Calibri"/>
        <family val="2"/>
      </rPr>
      <t>46.10.030</t>
    </r>
  </si>
  <si>
    <r>
      <rPr>
        <sz val="8.5"/>
        <rFont val="Calibri"/>
        <family val="2"/>
      </rPr>
      <t>Tubo de cobre classe A, DN= 28mm (1´), inclusive conexões</t>
    </r>
  </si>
  <si>
    <r>
      <rPr>
        <sz val="8.5"/>
        <rFont val="Calibri"/>
        <family val="2"/>
      </rPr>
      <t>46.10.040</t>
    </r>
  </si>
  <si>
    <r>
      <rPr>
        <sz val="8.5"/>
        <rFont val="Calibri"/>
        <family val="2"/>
      </rPr>
      <t>Tubo de cobre classe A, DN= 35mm (1 1/4´), inclusive conexões</t>
    </r>
  </si>
  <si>
    <r>
      <rPr>
        <sz val="8.5"/>
        <rFont val="Calibri"/>
        <family val="2"/>
      </rPr>
      <t>46.10.050</t>
    </r>
  </si>
  <si>
    <r>
      <rPr>
        <sz val="8.5"/>
        <rFont val="Calibri"/>
        <family val="2"/>
      </rPr>
      <t>Tubo de cobre classe A, DN= 42mm (1 1/2´), inclusive conexões</t>
    </r>
  </si>
  <si>
    <r>
      <rPr>
        <sz val="8.5"/>
        <rFont val="Calibri"/>
        <family val="2"/>
      </rPr>
      <t>46.10.060</t>
    </r>
  </si>
  <si>
    <r>
      <rPr>
        <sz val="8.5"/>
        <rFont val="Calibri"/>
        <family val="2"/>
      </rPr>
      <t>Tubo de cobre classe A, DN= 54mm (2´), inclusive conexões</t>
    </r>
  </si>
  <si>
    <r>
      <rPr>
        <sz val="8.5"/>
        <rFont val="Calibri"/>
        <family val="2"/>
      </rPr>
      <t>46.10.070</t>
    </r>
  </si>
  <si>
    <r>
      <rPr>
        <sz val="8.5"/>
        <rFont val="Calibri"/>
        <family val="2"/>
      </rPr>
      <t>Tubo de cobre classe A, DN= 66mm (2 1/2´), inclusive conexões</t>
    </r>
  </si>
  <si>
    <r>
      <rPr>
        <sz val="8.5"/>
        <rFont val="Calibri"/>
        <family val="2"/>
      </rPr>
      <t>46.10.080</t>
    </r>
  </si>
  <si>
    <r>
      <rPr>
        <sz val="8.5"/>
        <rFont val="Calibri"/>
        <family val="2"/>
      </rPr>
      <t>Tubo de cobre classe A, DN= 79mm (3´), inclusive conexões</t>
    </r>
  </si>
  <si>
    <r>
      <rPr>
        <sz val="8.5"/>
        <rFont val="Calibri"/>
        <family val="2"/>
      </rPr>
      <t>46.10.090</t>
    </r>
  </si>
  <si>
    <r>
      <rPr>
        <sz val="8.5"/>
        <rFont val="Calibri"/>
        <family val="2"/>
      </rPr>
      <t>Tubo de cobre classe A, DN= 104mm (4´), inclusive conexões</t>
    </r>
  </si>
  <si>
    <r>
      <rPr>
        <sz val="8.5"/>
        <rFont val="Calibri"/>
        <family val="2"/>
      </rPr>
      <t>46.10.200</t>
    </r>
  </si>
  <si>
    <r>
      <rPr>
        <sz val="8.5"/>
        <rFont val="Calibri"/>
        <family val="2"/>
      </rPr>
      <t>Tubo de cobre classe E, DN= 22mm (3/4´), inclusive conexões</t>
    </r>
  </si>
  <si>
    <r>
      <rPr>
        <sz val="8.5"/>
        <rFont val="Calibri"/>
        <family val="2"/>
      </rPr>
      <t>46.10.210</t>
    </r>
  </si>
  <si>
    <r>
      <rPr>
        <sz val="8.5"/>
        <rFont val="Calibri"/>
        <family val="2"/>
      </rPr>
      <t>Tubo de cobre classe E, DN= 28mm (1´), inclusive conexões</t>
    </r>
  </si>
  <si>
    <r>
      <rPr>
        <sz val="8.5"/>
        <rFont val="Calibri"/>
        <family val="2"/>
      </rPr>
      <t>46.10.220</t>
    </r>
  </si>
  <si>
    <r>
      <rPr>
        <sz val="8.5"/>
        <rFont val="Calibri"/>
        <family val="2"/>
      </rPr>
      <t>Tubo de cobre classe E, DN= 35mm (1 1/4´), inclusive conexões</t>
    </r>
  </si>
  <si>
    <r>
      <rPr>
        <sz val="8.5"/>
        <rFont val="Calibri"/>
        <family val="2"/>
      </rPr>
      <t>46.10.230</t>
    </r>
  </si>
  <si>
    <r>
      <rPr>
        <sz val="8.5"/>
        <rFont val="Calibri"/>
        <family val="2"/>
      </rPr>
      <t>Tubo de cobre classe E, DN= 42mm (1 1/2´), inclusive conexões</t>
    </r>
  </si>
  <si>
    <r>
      <rPr>
        <sz val="8.5"/>
        <rFont val="Calibri"/>
        <family val="2"/>
      </rPr>
      <t>46.10.240</t>
    </r>
  </si>
  <si>
    <r>
      <rPr>
        <sz val="8.5"/>
        <rFont val="Calibri"/>
        <family val="2"/>
      </rPr>
      <t>Tubo de cobre classe E, DN= 54mm (2´), inclusive conexões</t>
    </r>
  </si>
  <si>
    <r>
      <rPr>
        <sz val="8.5"/>
        <rFont val="Calibri"/>
        <family val="2"/>
      </rPr>
      <t>46.10.250</t>
    </r>
  </si>
  <si>
    <r>
      <rPr>
        <sz val="8.5"/>
        <rFont val="Calibri"/>
        <family val="2"/>
      </rPr>
      <t>Tubo de cobre classe E, DN= 66mm (2 1/2´), inclusive conexões</t>
    </r>
  </si>
  <si>
    <r>
      <rPr>
        <sz val="8.5"/>
        <rFont val="Calibri"/>
        <family val="2"/>
      </rPr>
      <t>46.12</t>
    </r>
  </si>
  <si>
    <r>
      <rPr>
        <sz val="8.5"/>
        <rFont val="Calibri"/>
        <family val="2"/>
      </rPr>
      <t>Tubulacao em concreto para rede de aguas pluviais</t>
    </r>
  </si>
  <si>
    <r>
      <rPr>
        <sz val="8.5"/>
        <rFont val="Calibri"/>
        <family val="2"/>
      </rPr>
      <t>46.12.010</t>
    </r>
  </si>
  <si>
    <r>
      <rPr>
        <sz val="8.5"/>
        <rFont val="Calibri"/>
        <family val="2"/>
      </rPr>
      <t>Tubo de concreto (PS‐1), DN= 300mm</t>
    </r>
  </si>
  <si>
    <r>
      <rPr>
        <sz val="8.5"/>
        <rFont val="Calibri"/>
        <family val="2"/>
      </rPr>
      <t>46.12.020</t>
    </r>
  </si>
  <si>
    <r>
      <rPr>
        <sz val="8.5"/>
        <rFont val="Calibri"/>
        <family val="2"/>
      </rPr>
      <t>Tubo de concreto (PS‐1), DN= 400mm</t>
    </r>
  </si>
  <si>
    <r>
      <rPr>
        <sz val="8.5"/>
        <rFont val="Calibri"/>
        <family val="2"/>
      </rPr>
      <t>46.12.050</t>
    </r>
  </si>
  <si>
    <r>
      <rPr>
        <sz val="8.5"/>
        <rFont val="Calibri"/>
        <family val="2"/>
      </rPr>
      <t>Tubo de concreto (PS‐2), DN= 300mm</t>
    </r>
  </si>
  <si>
    <r>
      <rPr>
        <sz val="8.5"/>
        <rFont val="Calibri"/>
        <family val="2"/>
      </rPr>
      <t>46.12.060</t>
    </r>
  </si>
  <si>
    <r>
      <rPr>
        <sz val="8.5"/>
        <rFont val="Calibri"/>
        <family val="2"/>
      </rPr>
      <t>Tubo de concreto (PS‐2), DN= 400mm</t>
    </r>
  </si>
  <si>
    <r>
      <rPr>
        <sz val="8.5"/>
        <rFont val="Calibri"/>
        <family val="2"/>
      </rPr>
      <t>46.12.070</t>
    </r>
  </si>
  <si>
    <r>
      <rPr>
        <sz val="8.5"/>
        <rFont val="Calibri"/>
        <family val="2"/>
      </rPr>
      <t>Tubo de concreto (PS‐2), DN= 500mm</t>
    </r>
  </si>
  <si>
    <r>
      <rPr>
        <sz val="8.5"/>
        <rFont val="Calibri"/>
        <family val="2"/>
      </rPr>
      <t>46.12.080</t>
    </r>
  </si>
  <si>
    <r>
      <rPr>
        <sz val="8.5"/>
        <rFont val="Calibri"/>
        <family val="2"/>
      </rPr>
      <t>Tubo de concreto (PA‐1), DN= 600mm</t>
    </r>
  </si>
  <si>
    <r>
      <rPr>
        <sz val="8.5"/>
        <rFont val="Calibri"/>
        <family val="2"/>
      </rPr>
      <t>46.12.100</t>
    </r>
  </si>
  <si>
    <r>
      <rPr>
        <sz val="8.5"/>
        <rFont val="Calibri"/>
        <family val="2"/>
      </rPr>
      <t>Tubo de concreto (PA‐1), DN= 800mm</t>
    </r>
  </si>
  <si>
    <r>
      <rPr>
        <sz val="8.5"/>
        <rFont val="Calibri"/>
        <family val="2"/>
      </rPr>
      <t>46.12.120</t>
    </r>
  </si>
  <si>
    <r>
      <rPr>
        <sz val="8.5"/>
        <rFont val="Calibri"/>
        <family val="2"/>
      </rPr>
      <t>Tubo de concreto (PA‐1), DN= 1000mm</t>
    </r>
  </si>
  <si>
    <r>
      <rPr>
        <sz val="8.5"/>
        <rFont val="Calibri"/>
        <family val="2"/>
      </rPr>
      <t>46.12.140</t>
    </r>
  </si>
  <si>
    <r>
      <rPr>
        <sz val="8.5"/>
        <rFont val="Calibri"/>
        <family val="2"/>
      </rPr>
      <t>Tubo de concreto (PA‐1), DN= 1200mm</t>
    </r>
  </si>
  <si>
    <r>
      <rPr>
        <sz val="8.5"/>
        <rFont val="Calibri"/>
        <family val="2"/>
      </rPr>
      <t>46.12.150</t>
    </r>
  </si>
  <si>
    <r>
      <rPr>
        <sz val="8.5"/>
        <rFont val="Calibri"/>
        <family val="2"/>
      </rPr>
      <t>Tubo de concreto (PA‐2), DN= 600mm</t>
    </r>
  </si>
  <si>
    <r>
      <rPr>
        <sz val="8.5"/>
        <rFont val="Calibri"/>
        <family val="2"/>
      </rPr>
      <t>46.12.160</t>
    </r>
  </si>
  <si>
    <r>
      <rPr>
        <sz val="8.5"/>
        <rFont val="Calibri"/>
        <family val="2"/>
      </rPr>
      <t>Tubo de concreto (PA‐2), DN= 800mm</t>
    </r>
  </si>
  <si>
    <r>
      <rPr>
        <sz val="8.5"/>
        <rFont val="Calibri"/>
        <family val="2"/>
      </rPr>
      <t>46.12.170</t>
    </r>
  </si>
  <si>
    <r>
      <rPr>
        <sz val="8.5"/>
        <rFont val="Calibri"/>
        <family val="2"/>
      </rPr>
      <t>Tubo de concreto (PA‐2), DN= 1000mm</t>
    </r>
  </si>
  <si>
    <r>
      <rPr>
        <sz val="8.5"/>
        <rFont val="Calibri"/>
        <family val="2"/>
      </rPr>
      <t>46.12.180</t>
    </r>
  </si>
  <si>
    <r>
      <rPr>
        <sz val="8.5"/>
        <rFont val="Calibri"/>
        <family val="2"/>
      </rPr>
      <t>Tubo de concreto (PA‐3), DN= 600mm</t>
    </r>
  </si>
  <si>
    <r>
      <rPr>
        <sz val="8.5"/>
        <rFont val="Calibri"/>
        <family val="2"/>
      </rPr>
      <t>46.12.190</t>
    </r>
  </si>
  <si>
    <r>
      <rPr>
        <sz val="8.5"/>
        <rFont val="Calibri"/>
        <family val="2"/>
      </rPr>
      <t>Tubo de concreto (PA‐3), DN= 800mm</t>
    </r>
  </si>
  <si>
    <r>
      <rPr>
        <sz val="8.5"/>
        <rFont val="Calibri"/>
        <family val="2"/>
      </rPr>
      <t>46.12.200</t>
    </r>
  </si>
  <si>
    <r>
      <rPr>
        <sz val="8.5"/>
        <rFont val="Calibri"/>
        <family val="2"/>
      </rPr>
      <t>Tubo de concreto (PA‐3), DN= 1000mm</t>
    </r>
  </si>
  <si>
    <r>
      <rPr>
        <sz val="8.5"/>
        <rFont val="Calibri"/>
        <family val="2"/>
      </rPr>
      <t>46.12.210</t>
    </r>
  </si>
  <si>
    <r>
      <rPr>
        <sz val="8.5"/>
        <rFont val="Calibri"/>
        <family val="2"/>
      </rPr>
      <t>Meio tubo de concreto, DN= 300mm</t>
    </r>
  </si>
  <si>
    <r>
      <rPr>
        <sz val="8.5"/>
        <rFont val="Calibri"/>
        <family val="2"/>
      </rPr>
      <t>46.12.220</t>
    </r>
  </si>
  <si>
    <r>
      <rPr>
        <sz val="8.5"/>
        <rFont val="Calibri"/>
        <family val="2"/>
      </rPr>
      <t>Meio tubo de concreto, DN= 400mm</t>
    </r>
  </si>
  <si>
    <r>
      <rPr>
        <sz val="8.5"/>
        <rFont val="Calibri"/>
        <family val="2"/>
      </rPr>
      <t>46.12.240</t>
    </r>
  </si>
  <si>
    <r>
      <rPr>
        <sz val="8.5"/>
        <rFont val="Calibri"/>
        <family val="2"/>
      </rPr>
      <t>Meio tubo de concreto, DN= 600mm</t>
    </r>
  </si>
  <si>
    <r>
      <rPr>
        <sz val="8.5"/>
        <rFont val="Calibri"/>
        <family val="2"/>
      </rPr>
      <t>46.12.250</t>
    </r>
  </si>
  <si>
    <r>
      <rPr>
        <sz val="8.5"/>
        <rFont val="Calibri"/>
        <family val="2"/>
      </rPr>
      <t>Tubo de concreto (PA‐2), DN= 1500mm</t>
    </r>
  </si>
  <si>
    <r>
      <rPr>
        <sz val="8.5"/>
        <rFont val="Calibri"/>
        <family val="2"/>
      </rPr>
      <t>46.12.260</t>
    </r>
  </si>
  <si>
    <r>
      <rPr>
        <sz val="8.5"/>
        <rFont val="Calibri"/>
        <family val="2"/>
      </rPr>
      <t>Tubo de concreto (PA‐1), DN= 400mm</t>
    </r>
  </si>
  <si>
    <r>
      <rPr>
        <sz val="8.5"/>
        <rFont val="Calibri"/>
        <family val="2"/>
      </rPr>
      <t>46.12.270</t>
    </r>
  </si>
  <si>
    <r>
      <rPr>
        <sz val="8.5"/>
        <rFont val="Calibri"/>
        <family val="2"/>
      </rPr>
      <t>Tubo de concreto (PA‐2), DN= 400mm</t>
    </r>
  </si>
  <si>
    <r>
      <rPr>
        <sz val="8.5"/>
        <rFont val="Calibri"/>
        <family val="2"/>
      </rPr>
      <t>46.12.280</t>
    </r>
  </si>
  <si>
    <r>
      <rPr>
        <sz val="8.5"/>
        <rFont val="Calibri"/>
        <family val="2"/>
      </rPr>
      <t>Tubo de concreto (PA‐3), DN= 400mm</t>
    </r>
  </si>
  <si>
    <r>
      <rPr>
        <sz val="8.5"/>
        <rFont val="Calibri"/>
        <family val="2"/>
      </rPr>
      <t>46.12.290</t>
    </r>
  </si>
  <si>
    <r>
      <rPr>
        <sz val="8.5"/>
        <rFont val="Calibri"/>
        <family val="2"/>
      </rPr>
      <t>Tubo de concreto (PA‐2), DN= 700mm</t>
    </r>
  </si>
  <si>
    <r>
      <rPr>
        <sz val="8.5"/>
        <rFont val="Calibri"/>
        <family val="2"/>
      </rPr>
      <t>46.12.300</t>
    </r>
  </si>
  <si>
    <r>
      <rPr>
        <sz val="8.5"/>
        <rFont val="Calibri"/>
        <family val="2"/>
      </rPr>
      <t>Tubo de concreto (PA‐2), DN= 500mm</t>
    </r>
  </si>
  <si>
    <r>
      <rPr>
        <sz val="8.5"/>
        <rFont val="Calibri"/>
        <family val="2"/>
      </rPr>
      <t>46.12.310</t>
    </r>
  </si>
  <si>
    <r>
      <rPr>
        <sz val="8.5"/>
        <rFont val="Calibri"/>
        <family val="2"/>
      </rPr>
      <t>Tubo de concreto (PA‐2), DN= 900mm</t>
    </r>
  </si>
  <si>
    <r>
      <rPr>
        <sz val="8.5"/>
        <rFont val="Calibri"/>
        <family val="2"/>
      </rPr>
      <t>46.12.320</t>
    </r>
  </si>
  <si>
    <r>
      <rPr>
        <sz val="8.5"/>
        <rFont val="Calibri"/>
        <family val="2"/>
      </rPr>
      <t>Tubo de concreto (PA‐1), DN= 300mm</t>
    </r>
  </si>
  <si>
    <r>
      <rPr>
        <sz val="8.5"/>
        <rFont val="Calibri"/>
        <family val="2"/>
      </rPr>
      <t>46.12.330</t>
    </r>
  </si>
  <si>
    <r>
      <rPr>
        <sz val="8.5"/>
        <rFont val="Calibri"/>
        <family val="2"/>
      </rPr>
      <t>Tubo de concreto (PA‐2), DN= 300mm</t>
    </r>
  </si>
  <si>
    <r>
      <rPr>
        <sz val="8.5"/>
        <rFont val="Calibri"/>
        <family val="2"/>
      </rPr>
      <t>46.12.340</t>
    </r>
  </si>
  <si>
    <r>
      <rPr>
        <sz val="8.5"/>
        <rFont val="Calibri"/>
        <family val="2"/>
      </rPr>
      <t>Meio tubo de concreto, DN= 200mm</t>
    </r>
  </si>
  <si>
    <r>
      <rPr>
        <sz val="8.5"/>
        <rFont val="Calibri"/>
        <family val="2"/>
      </rPr>
      <t>46.13</t>
    </r>
  </si>
  <si>
    <r>
      <rPr>
        <sz val="8.5"/>
        <rFont val="Calibri"/>
        <family val="2"/>
      </rPr>
      <t>Tubulacao em PEAD corrugado perfurado para rede drenagem</t>
    </r>
  </si>
  <si>
    <r>
      <rPr>
        <sz val="8.5"/>
        <rFont val="Calibri"/>
        <family val="2"/>
      </rPr>
      <t>46.13.006</t>
    </r>
  </si>
  <si>
    <r>
      <rPr>
        <sz val="8.5"/>
        <rFont val="Calibri"/>
        <family val="2"/>
      </rPr>
      <t xml:space="preserve">Tubo em polietileno de alta densidade corrugado perfurado, DN= 2 1/2´,
</t>
    </r>
    <r>
      <rPr>
        <sz val="8.5"/>
        <rFont val="Calibri"/>
        <family val="2"/>
      </rPr>
      <t>inclusive conexões</t>
    </r>
  </si>
  <si>
    <r>
      <rPr>
        <sz val="8.5"/>
        <rFont val="Calibri"/>
        <family val="2"/>
      </rPr>
      <t>46.13.010</t>
    </r>
  </si>
  <si>
    <r>
      <rPr>
        <sz val="8.5"/>
        <rFont val="Calibri"/>
        <family val="2"/>
      </rPr>
      <t xml:space="preserve">Tubo em polietileno de alta densidade corrugado perfurado, DN= 3´, inclusive
</t>
    </r>
    <r>
      <rPr>
        <sz val="8.5"/>
        <rFont val="Calibri"/>
        <family val="2"/>
      </rPr>
      <t>conexões</t>
    </r>
  </si>
  <si>
    <r>
      <rPr>
        <sz val="8.5"/>
        <rFont val="Calibri"/>
        <family val="2"/>
      </rPr>
      <t>46.13.020</t>
    </r>
  </si>
  <si>
    <r>
      <rPr>
        <sz val="8.5"/>
        <rFont val="Calibri"/>
        <family val="2"/>
      </rPr>
      <t xml:space="preserve">Tubo em polietileno de alta densidade corrugado perfurado, DN= 4´, inclusive
</t>
    </r>
    <r>
      <rPr>
        <sz val="8.5"/>
        <rFont val="Calibri"/>
        <family val="2"/>
      </rPr>
      <t>conexões</t>
    </r>
  </si>
  <si>
    <r>
      <rPr>
        <sz val="8.5"/>
        <rFont val="Calibri"/>
        <family val="2"/>
      </rPr>
      <t>46.13.026</t>
    </r>
  </si>
  <si>
    <r>
      <rPr>
        <sz val="8.5"/>
        <rFont val="Calibri"/>
        <family val="2"/>
      </rPr>
      <t xml:space="preserve">Tubo em polietileno de alta densidade corrugado perfurado, DN= 6´, inclusive
</t>
    </r>
    <r>
      <rPr>
        <sz val="8.5"/>
        <rFont val="Calibri"/>
        <family val="2"/>
      </rPr>
      <t>conexões</t>
    </r>
  </si>
  <si>
    <r>
      <rPr>
        <sz val="8.5"/>
        <rFont val="Calibri"/>
        <family val="2"/>
      </rPr>
      <t>46.13.030</t>
    </r>
  </si>
  <si>
    <r>
      <rPr>
        <sz val="8.5"/>
        <rFont val="Calibri"/>
        <family val="2"/>
      </rPr>
      <t xml:space="preserve">Tubo em polietileno de alta densidade corrugado perfurado, DN= 8´, inclusive
</t>
    </r>
    <r>
      <rPr>
        <sz val="8.5"/>
        <rFont val="Calibri"/>
        <family val="2"/>
      </rPr>
      <t>conexões</t>
    </r>
  </si>
  <si>
    <r>
      <rPr>
        <sz val="8.5"/>
        <rFont val="Calibri"/>
        <family val="2"/>
      </rPr>
      <t>46.13.100</t>
    </r>
  </si>
  <si>
    <r>
      <rPr>
        <sz val="8.5"/>
        <rFont val="Calibri"/>
        <family val="2"/>
      </rPr>
      <t>Tubo em polietileno de alta densidade corrugado, DN/DI= 250 mm</t>
    </r>
  </si>
  <si>
    <r>
      <rPr>
        <sz val="8.5"/>
        <rFont val="Calibri"/>
        <family val="2"/>
      </rPr>
      <t>46.13.101</t>
    </r>
  </si>
  <si>
    <r>
      <rPr>
        <sz val="8.5"/>
        <rFont val="Calibri"/>
        <family val="2"/>
      </rPr>
      <t>Tubo em polietileno de alta densidade corrugado, DN/DI= 300 mm</t>
    </r>
  </si>
  <si>
    <r>
      <rPr>
        <sz val="8.5"/>
        <rFont val="Calibri"/>
        <family val="2"/>
      </rPr>
      <t>46.13.102</t>
    </r>
  </si>
  <si>
    <r>
      <rPr>
        <sz val="8.5"/>
        <rFont val="Calibri"/>
        <family val="2"/>
      </rPr>
      <t>Tubo em polietileno de alta densidade corrugado, DN/DI= 400 mm</t>
    </r>
  </si>
  <si>
    <r>
      <rPr>
        <sz val="8.5"/>
        <rFont val="Calibri"/>
        <family val="2"/>
      </rPr>
      <t>46.13.103</t>
    </r>
  </si>
  <si>
    <r>
      <rPr>
        <sz val="8.5"/>
        <rFont val="Calibri"/>
        <family val="2"/>
      </rPr>
      <t>Tubo em polietileno de alta densidade corrugado, DN/DI= 500 mm</t>
    </r>
  </si>
  <si>
    <r>
      <rPr>
        <sz val="8.5"/>
        <rFont val="Calibri"/>
        <family val="2"/>
      </rPr>
      <t>46.13.104</t>
    </r>
  </si>
  <si>
    <r>
      <rPr>
        <sz val="8.5"/>
        <rFont val="Calibri"/>
        <family val="2"/>
      </rPr>
      <t>Tubo em polietileno de alta densidade corrugado, DN/DI= 600 mm</t>
    </r>
  </si>
  <si>
    <r>
      <rPr>
        <sz val="8.5"/>
        <rFont val="Calibri"/>
        <family val="2"/>
      </rPr>
      <t>46.13.105</t>
    </r>
  </si>
  <si>
    <r>
      <rPr>
        <sz val="8.5"/>
        <rFont val="Calibri"/>
        <family val="2"/>
      </rPr>
      <t>Tubo em polietileno de alta densidade corrugado, DN/DI= 800 mm</t>
    </r>
  </si>
  <si>
    <r>
      <rPr>
        <sz val="8.5"/>
        <rFont val="Calibri"/>
        <family val="2"/>
      </rPr>
      <t>46.13.106</t>
    </r>
  </si>
  <si>
    <r>
      <rPr>
        <sz val="8.5"/>
        <rFont val="Calibri"/>
        <family val="2"/>
      </rPr>
      <t>Tubo em polietileno de alta densidade corrugado, DN/DI= 1000 mm</t>
    </r>
  </si>
  <si>
    <r>
      <rPr>
        <sz val="8.5"/>
        <rFont val="Calibri"/>
        <family val="2"/>
      </rPr>
      <t>46.13.107</t>
    </r>
  </si>
  <si>
    <r>
      <rPr>
        <sz val="8.5"/>
        <rFont val="Calibri"/>
        <family val="2"/>
      </rPr>
      <t>Tubo em polietileno de alta densidade corrugado, DN/DI= 1200 mm</t>
    </r>
  </si>
  <si>
    <r>
      <rPr>
        <sz val="8.5"/>
        <rFont val="Calibri"/>
        <family val="2"/>
      </rPr>
      <t>46.14</t>
    </r>
  </si>
  <si>
    <r>
      <rPr>
        <sz val="8.5"/>
        <rFont val="Calibri"/>
        <family val="2"/>
      </rPr>
      <t>Tubulacao em ferro ductil para redes de saneamento</t>
    </r>
  </si>
  <si>
    <r>
      <rPr>
        <sz val="8.5"/>
        <rFont val="Calibri"/>
        <family val="2"/>
      </rPr>
      <t>46.14.020</t>
    </r>
  </si>
  <si>
    <r>
      <rPr>
        <sz val="8.5"/>
        <rFont val="Calibri"/>
        <family val="2"/>
      </rPr>
      <t xml:space="preserve">Tubo de ferro fundido classe K‐7 com junta elástica, DN= 150mm, inclusive
</t>
    </r>
    <r>
      <rPr>
        <sz val="8.5"/>
        <rFont val="Calibri"/>
        <family val="2"/>
      </rPr>
      <t>conexões</t>
    </r>
  </si>
  <si>
    <r>
      <rPr>
        <sz val="8.5"/>
        <rFont val="Calibri"/>
        <family val="2"/>
      </rPr>
      <t>46.14.030</t>
    </r>
  </si>
  <si>
    <r>
      <rPr>
        <sz val="8.5"/>
        <rFont val="Calibri"/>
        <family val="2"/>
      </rPr>
      <t xml:space="preserve">Tubo de ferro fundido classe K‐7 com junta elástica, DN= 200mm, inclusive
</t>
    </r>
    <r>
      <rPr>
        <sz val="8.5"/>
        <rFont val="Calibri"/>
        <family val="2"/>
      </rPr>
      <t>conexões</t>
    </r>
  </si>
  <si>
    <r>
      <rPr>
        <sz val="8.5"/>
        <rFont val="Calibri"/>
        <family val="2"/>
      </rPr>
      <t>46.14.040</t>
    </r>
  </si>
  <si>
    <r>
      <rPr>
        <sz val="8.5"/>
        <rFont val="Calibri"/>
        <family val="2"/>
      </rPr>
      <t xml:space="preserve">Tubo de ferro fundido classe K‐7 com junta elástica, DN= 250mm, inclusive
</t>
    </r>
    <r>
      <rPr>
        <sz val="8.5"/>
        <rFont val="Calibri"/>
        <family val="2"/>
      </rPr>
      <t>conexões</t>
    </r>
  </si>
  <si>
    <r>
      <rPr>
        <sz val="8.5"/>
        <rFont val="Calibri"/>
        <family val="2"/>
      </rPr>
      <t>46.14.050</t>
    </r>
  </si>
  <si>
    <r>
      <rPr>
        <sz val="8.5"/>
        <rFont val="Calibri"/>
        <family val="2"/>
      </rPr>
      <t xml:space="preserve">Tubo de ferro fundido classe K‐7 com junta elástica, DN= 350mm, inclusive
</t>
    </r>
    <r>
      <rPr>
        <sz val="8.5"/>
        <rFont val="Calibri"/>
        <family val="2"/>
      </rPr>
      <t>conexões</t>
    </r>
  </si>
  <si>
    <r>
      <rPr>
        <sz val="8.5"/>
        <rFont val="Calibri"/>
        <family val="2"/>
      </rPr>
      <t>46.14.060</t>
    </r>
  </si>
  <si>
    <r>
      <rPr>
        <sz val="8.5"/>
        <rFont val="Calibri"/>
        <family val="2"/>
      </rPr>
      <t xml:space="preserve">Tubo de ferro fundido classe K‐7 com junta elástica, DN= 300mm, inclusive
</t>
    </r>
    <r>
      <rPr>
        <sz val="8.5"/>
        <rFont val="Calibri"/>
        <family val="2"/>
      </rPr>
      <t>conexões</t>
    </r>
  </si>
  <si>
    <r>
      <rPr>
        <sz val="8.5"/>
        <rFont val="Calibri"/>
        <family val="2"/>
      </rPr>
      <t>46.14.490</t>
    </r>
  </si>
  <si>
    <r>
      <rPr>
        <sz val="8.5"/>
        <rFont val="Calibri"/>
        <family val="2"/>
      </rPr>
      <t xml:space="preserve">Tubo de ferro fundido classe k‐9 com junta elástica, DN= 80mm, inclusive
</t>
    </r>
    <r>
      <rPr>
        <sz val="8.5"/>
        <rFont val="Calibri"/>
        <family val="2"/>
      </rPr>
      <t>conexões</t>
    </r>
  </si>
  <si>
    <r>
      <rPr>
        <sz val="8.5"/>
        <rFont val="Calibri"/>
        <family val="2"/>
      </rPr>
      <t>46.14.510</t>
    </r>
  </si>
  <si>
    <r>
      <rPr>
        <sz val="8.5"/>
        <rFont val="Calibri"/>
        <family val="2"/>
      </rPr>
      <t xml:space="preserve">Tubo de ferro fundido classe K‐9 com junta elástica, DN= 100mm, inclusive
</t>
    </r>
    <r>
      <rPr>
        <sz val="8.5"/>
        <rFont val="Calibri"/>
        <family val="2"/>
      </rPr>
      <t>conexões</t>
    </r>
  </si>
  <si>
    <r>
      <rPr>
        <sz val="8.5"/>
        <rFont val="Calibri"/>
        <family val="2"/>
      </rPr>
      <t>46.14.520</t>
    </r>
  </si>
  <si>
    <r>
      <rPr>
        <sz val="8.5"/>
        <rFont val="Calibri"/>
        <family val="2"/>
      </rPr>
      <t xml:space="preserve">Tubo de ferro fundido classe K‐9 com junta elástica, DN= 150mm, inclusive
</t>
    </r>
    <r>
      <rPr>
        <sz val="8.5"/>
        <rFont val="Calibri"/>
        <family val="2"/>
      </rPr>
      <t>conexões</t>
    </r>
  </si>
  <si>
    <r>
      <rPr>
        <sz val="8.5"/>
        <rFont val="Calibri"/>
        <family val="2"/>
      </rPr>
      <t>46.14.530</t>
    </r>
  </si>
  <si>
    <r>
      <rPr>
        <sz val="8.5"/>
        <rFont val="Calibri"/>
        <family val="2"/>
      </rPr>
      <t xml:space="preserve">Tubo de ferro fundido classe K‐9 com junta elástica, DN= 200mm, inclusive
</t>
    </r>
    <r>
      <rPr>
        <sz val="8.5"/>
        <rFont val="Calibri"/>
        <family val="2"/>
      </rPr>
      <t>conexões</t>
    </r>
  </si>
  <si>
    <r>
      <rPr>
        <sz val="8.5"/>
        <rFont val="Calibri"/>
        <family val="2"/>
      </rPr>
      <t>46.14.540</t>
    </r>
  </si>
  <si>
    <r>
      <rPr>
        <sz val="8.5"/>
        <rFont val="Calibri"/>
        <family val="2"/>
      </rPr>
      <t xml:space="preserve">Tubo de ferro fundido classe k‐9 com junta elástica, DN= 250mm, inclusive
</t>
    </r>
    <r>
      <rPr>
        <sz val="8.5"/>
        <rFont val="Calibri"/>
        <family val="2"/>
      </rPr>
      <t>conexões</t>
    </r>
  </si>
  <si>
    <r>
      <rPr>
        <sz val="8.5"/>
        <rFont val="Calibri"/>
        <family val="2"/>
      </rPr>
      <t>46.14.550</t>
    </r>
  </si>
  <si>
    <r>
      <rPr>
        <sz val="8.5"/>
        <rFont val="Calibri"/>
        <family val="2"/>
      </rPr>
      <t xml:space="preserve">Tubo de ferro fundido classe K‐9 com junta elástica, DN= 300mm, inclusive
</t>
    </r>
    <r>
      <rPr>
        <sz val="8.5"/>
        <rFont val="Calibri"/>
        <family val="2"/>
      </rPr>
      <t>conexões</t>
    </r>
  </si>
  <si>
    <r>
      <rPr>
        <sz val="8.5"/>
        <rFont val="Calibri"/>
        <family val="2"/>
      </rPr>
      <t>46.14.560</t>
    </r>
  </si>
  <si>
    <r>
      <rPr>
        <sz val="8.5"/>
        <rFont val="Calibri"/>
        <family val="2"/>
      </rPr>
      <t xml:space="preserve">Tubo de ferro fundido classe k‐9 com junta elástica, DN= 350mm, inclusive
</t>
    </r>
    <r>
      <rPr>
        <sz val="8.5"/>
        <rFont val="Calibri"/>
        <family val="2"/>
      </rPr>
      <t>conexões</t>
    </r>
  </si>
  <si>
    <r>
      <rPr>
        <sz val="8.5"/>
        <rFont val="Calibri"/>
        <family val="2"/>
      </rPr>
      <t>46.15</t>
    </r>
  </si>
  <si>
    <r>
      <rPr>
        <sz val="8.5"/>
        <rFont val="Calibri"/>
        <family val="2"/>
      </rPr>
      <t>Tubulacao em PEAD ‐ recalque de tratamento de esgoto</t>
    </r>
  </si>
  <si>
    <r>
      <rPr>
        <sz val="8.5"/>
        <rFont val="Calibri"/>
        <family val="2"/>
      </rPr>
      <t>46.15.111</t>
    </r>
  </si>
  <si>
    <r>
      <rPr>
        <sz val="8.5"/>
        <rFont val="Calibri"/>
        <family val="2"/>
      </rPr>
      <t xml:space="preserve">Tubo em polietileno de alta densidade DE=160 mm ‐ PN‐10, inclusive
</t>
    </r>
    <r>
      <rPr>
        <sz val="8.5"/>
        <rFont val="Calibri"/>
        <family val="2"/>
      </rPr>
      <t>conexões</t>
    </r>
  </si>
  <si>
    <r>
      <rPr>
        <sz val="8.5"/>
        <rFont val="Calibri"/>
        <family val="2"/>
      </rPr>
      <t>46.15.112</t>
    </r>
  </si>
  <si>
    <r>
      <rPr>
        <sz val="8.5"/>
        <rFont val="Calibri"/>
        <family val="2"/>
      </rPr>
      <t xml:space="preserve">Tubo em polietileno de alta densidade DE=200 mm ‐ PN‐10, inclusive
</t>
    </r>
    <r>
      <rPr>
        <sz val="8.5"/>
        <rFont val="Calibri"/>
        <family val="2"/>
      </rPr>
      <t>conexões</t>
    </r>
  </si>
  <si>
    <r>
      <rPr>
        <sz val="8.5"/>
        <rFont val="Calibri"/>
        <family val="2"/>
      </rPr>
      <t>46.15.113</t>
    </r>
  </si>
  <si>
    <r>
      <rPr>
        <sz val="8.5"/>
        <rFont val="Calibri"/>
        <family val="2"/>
      </rPr>
      <t xml:space="preserve">Tubo em polietileno de alta densidade DE=225 mm ‐ PN‐10, inclusive
</t>
    </r>
    <r>
      <rPr>
        <sz val="8.5"/>
        <rFont val="Calibri"/>
        <family val="2"/>
      </rPr>
      <t>conexões</t>
    </r>
  </si>
  <si>
    <r>
      <rPr>
        <sz val="8.5"/>
        <rFont val="Calibri"/>
        <family val="2"/>
      </rPr>
      <t>46.18</t>
    </r>
  </si>
  <si>
    <r>
      <rPr>
        <sz val="8.5"/>
        <rFont val="Calibri"/>
        <family val="2"/>
      </rPr>
      <t>Tubulacao flangeada em ferro ductil para redes de saneamento</t>
    </r>
  </si>
  <si>
    <r>
      <rPr>
        <sz val="8.5"/>
        <rFont val="Calibri"/>
        <family val="2"/>
      </rPr>
      <t>46.18.010</t>
    </r>
  </si>
  <si>
    <r>
      <rPr>
        <sz val="8.5"/>
        <rFont val="Calibri"/>
        <family val="2"/>
      </rPr>
      <t xml:space="preserve">Tubo em ferro fundido com ponta e ponta TCLA ‐ DN= 80mm, sem juntas e
</t>
    </r>
    <r>
      <rPr>
        <sz val="8.5"/>
        <rFont val="Calibri"/>
        <family val="2"/>
      </rPr>
      <t>conexões</t>
    </r>
  </si>
  <si>
    <r>
      <rPr>
        <sz val="8.5"/>
        <rFont val="Calibri"/>
        <family val="2"/>
      </rPr>
      <t>46.18.020</t>
    </r>
  </si>
  <si>
    <r>
      <rPr>
        <sz val="8.5"/>
        <rFont val="Calibri"/>
        <family val="2"/>
      </rPr>
      <t xml:space="preserve">Tubo em ferro fundido com ponta e ponta TCLA ‐ DN= 100mm, sem juntas e
</t>
    </r>
    <r>
      <rPr>
        <sz val="8.5"/>
        <rFont val="Calibri"/>
        <family val="2"/>
      </rPr>
      <t>conexões</t>
    </r>
  </si>
  <si>
    <r>
      <rPr>
        <sz val="8.5"/>
        <rFont val="Calibri"/>
        <family val="2"/>
      </rPr>
      <t>46.18.030</t>
    </r>
  </si>
  <si>
    <r>
      <rPr>
        <sz val="8.5"/>
        <rFont val="Calibri"/>
        <family val="2"/>
      </rPr>
      <t xml:space="preserve">Tubo em ferro fundido com ponta e ponta TCLA ‐ DN= 150mm, sem juntas e
</t>
    </r>
    <r>
      <rPr>
        <sz val="8.5"/>
        <rFont val="Calibri"/>
        <family val="2"/>
      </rPr>
      <t>conexões</t>
    </r>
  </si>
  <si>
    <r>
      <rPr>
        <sz val="8.5"/>
        <rFont val="Calibri"/>
        <family val="2"/>
      </rPr>
      <t>46.18.040</t>
    </r>
  </si>
  <si>
    <r>
      <rPr>
        <sz val="8.5"/>
        <rFont val="Calibri"/>
        <family val="2"/>
      </rPr>
      <t xml:space="preserve">Tubo em ferro fundido com ponta e ponta TCLA ‐ DN= 200mm, sem juntas e
</t>
    </r>
    <r>
      <rPr>
        <sz val="8.5"/>
        <rFont val="Calibri"/>
        <family val="2"/>
      </rPr>
      <t>conexões</t>
    </r>
  </si>
  <si>
    <r>
      <rPr>
        <sz val="8.5"/>
        <rFont val="Calibri"/>
        <family val="2"/>
      </rPr>
      <t>46.18.050</t>
    </r>
  </si>
  <si>
    <r>
      <rPr>
        <sz val="8.5"/>
        <rFont val="Calibri"/>
        <family val="2"/>
      </rPr>
      <t xml:space="preserve">Tubo em ferro fundido com ponta e ponta TCLA ‐ DN= 250mm, sem juntas e
</t>
    </r>
    <r>
      <rPr>
        <sz val="8.5"/>
        <rFont val="Calibri"/>
        <family val="2"/>
      </rPr>
      <t>conexões</t>
    </r>
  </si>
  <si>
    <r>
      <rPr>
        <sz val="8.5"/>
        <rFont val="Calibri"/>
        <family val="2"/>
      </rPr>
      <t>46.18.060</t>
    </r>
  </si>
  <si>
    <r>
      <rPr>
        <sz val="8.5"/>
        <rFont val="Calibri"/>
        <family val="2"/>
      </rPr>
      <t xml:space="preserve">Tubo em ferro fundido com ponta e ponta TCLA ‐ DN= 300mm, sem juntas e
</t>
    </r>
    <r>
      <rPr>
        <sz val="8.5"/>
        <rFont val="Calibri"/>
        <family val="2"/>
      </rPr>
      <t>conexões</t>
    </r>
  </si>
  <si>
    <r>
      <rPr>
        <sz val="8.5"/>
        <rFont val="Calibri"/>
        <family val="2"/>
      </rPr>
      <t>46.18.089</t>
    </r>
  </si>
  <si>
    <r>
      <rPr>
        <sz val="8.5"/>
        <rFont val="Calibri"/>
        <family val="2"/>
      </rPr>
      <t>Flange avulso em ferro fundido, classe PN‐10, DN= 50mm</t>
    </r>
  </si>
  <si>
    <r>
      <rPr>
        <sz val="8.5"/>
        <rFont val="Calibri"/>
        <family val="2"/>
      </rPr>
      <t>46.18.090</t>
    </r>
  </si>
  <si>
    <r>
      <rPr>
        <sz val="8.5"/>
        <rFont val="Calibri"/>
        <family val="2"/>
      </rPr>
      <t>Flange avulso em ferro fundido, classe PN‐10, DN= 80mm</t>
    </r>
  </si>
  <si>
    <r>
      <rPr>
        <sz val="8.5"/>
        <rFont val="Calibri"/>
        <family val="2"/>
      </rPr>
      <t>46.18.100</t>
    </r>
  </si>
  <si>
    <r>
      <rPr>
        <sz val="8.5"/>
        <rFont val="Calibri"/>
        <family val="2"/>
      </rPr>
      <t>Flange avulso em ferro fundido, classe PN‐10, DN= 100mm</t>
    </r>
  </si>
  <si>
    <r>
      <rPr>
        <sz val="8.5"/>
        <rFont val="Calibri"/>
        <family val="2"/>
      </rPr>
      <t>46.18.110</t>
    </r>
  </si>
  <si>
    <r>
      <rPr>
        <sz val="8.5"/>
        <rFont val="Calibri"/>
        <family val="2"/>
      </rPr>
      <t>Flange avulso em ferro fundido, classe PN‐10, DN= 150mm</t>
    </r>
  </si>
  <si>
    <r>
      <rPr>
        <sz val="8.5"/>
        <rFont val="Calibri"/>
        <family val="2"/>
      </rPr>
      <t>46.18.120</t>
    </r>
  </si>
  <si>
    <r>
      <rPr>
        <sz val="8.5"/>
        <rFont val="Calibri"/>
        <family val="2"/>
      </rPr>
      <t>Flange avulso em ferro fundido, classe PN‐10, DN= 200mm</t>
    </r>
  </si>
  <si>
    <r>
      <rPr>
        <sz val="8.5"/>
        <rFont val="Calibri"/>
        <family val="2"/>
      </rPr>
      <t>46.18.130</t>
    </r>
  </si>
  <si>
    <r>
      <rPr>
        <sz val="8.5"/>
        <rFont val="Calibri"/>
        <family val="2"/>
      </rPr>
      <t>Flange avulso em ferro fundido, classe PN‐10, DN= 250mm</t>
    </r>
  </si>
  <si>
    <r>
      <rPr>
        <sz val="8.5"/>
        <rFont val="Calibri"/>
        <family val="2"/>
      </rPr>
      <t>46.18.140</t>
    </r>
  </si>
  <si>
    <r>
      <rPr>
        <sz val="8.5"/>
        <rFont val="Calibri"/>
        <family val="2"/>
      </rPr>
      <t>Flange avulso em ferro fundido, classe PN‐10, DN= 300mm</t>
    </r>
  </si>
  <si>
    <r>
      <rPr>
        <sz val="8.5"/>
        <rFont val="Calibri"/>
        <family val="2"/>
      </rPr>
      <t>46.18.168</t>
    </r>
  </si>
  <si>
    <r>
      <rPr>
        <sz val="8.5"/>
        <rFont val="Calibri"/>
        <family val="2"/>
      </rPr>
      <t>Curva de 90° em ferro fundido com flanges, classe PN‐10, DN= 50mm</t>
    </r>
  </si>
  <si>
    <r>
      <rPr>
        <sz val="8.5"/>
        <rFont val="Calibri"/>
        <family val="2"/>
      </rPr>
      <t>46.18.170</t>
    </r>
  </si>
  <si>
    <r>
      <rPr>
        <sz val="8.5"/>
        <rFont val="Calibri"/>
        <family val="2"/>
      </rPr>
      <t>Curva de 90° em ferro fundido, com flanges, classe PN‐10, DN= 80mm</t>
    </r>
  </si>
  <si>
    <r>
      <rPr>
        <sz val="8.5"/>
        <rFont val="Calibri"/>
        <family val="2"/>
      </rPr>
      <t>46.18.180</t>
    </r>
  </si>
  <si>
    <r>
      <rPr>
        <sz val="8.5"/>
        <rFont val="Calibri"/>
        <family val="2"/>
      </rPr>
      <t>Curva de 90° em ferro fundido, com flanges, classe PN‐10, DN= 100mm</t>
    </r>
  </si>
  <si>
    <r>
      <rPr>
        <sz val="8.5"/>
        <rFont val="Calibri"/>
        <family val="2"/>
      </rPr>
      <t>46.18.190</t>
    </r>
  </si>
  <si>
    <r>
      <rPr>
        <sz val="8.5"/>
        <rFont val="Calibri"/>
        <family val="2"/>
      </rPr>
      <t>Curva de 90° em ferro fundido, com flanges, classe PN‐10, DN= 150mm</t>
    </r>
  </si>
  <si>
    <r>
      <rPr>
        <sz val="8.5"/>
        <rFont val="Calibri"/>
        <family val="2"/>
      </rPr>
      <t>46.18.410</t>
    </r>
  </si>
  <si>
    <r>
      <rPr>
        <sz val="8.5"/>
        <rFont val="Calibri"/>
        <family val="2"/>
      </rPr>
      <t xml:space="preserve">Te em ferro fundido, com flanges, classe PN‐10, DN= 80mm, com derivação de
</t>
    </r>
    <r>
      <rPr>
        <sz val="8.5"/>
        <rFont val="Calibri"/>
        <family val="2"/>
      </rPr>
      <t>80mm</t>
    </r>
  </si>
  <si>
    <r>
      <rPr>
        <sz val="8.5"/>
        <rFont val="Calibri"/>
        <family val="2"/>
      </rPr>
      <t>46.18.420</t>
    </r>
  </si>
  <si>
    <r>
      <rPr>
        <sz val="8.5"/>
        <rFont val="Calibri"/>
        <family val="2"/>
      </rPr>
      <t xml:space="preserve">Te em ferro fundido, com flanges, classe PN‐10, DN= 100mm, com derivações
</t>
    </r>
    <r>
      <rPr>
        <sz val="8.5"/>
        <rFont val="Calibri"/>
        <family val="2"/>
      </rPr>
      <t>de 80 até 100mm</t>
    </r>
  </si>
  <si>
    <r>
      <rPr>
        <sz val="8.5"/>
        <rFont val="Calibri"/>
        <family val="2"/>
      </rPr>
      <t>46.18.430</t>
    </r>
  </si>
  <si>
    <r>
      <rPr>
        <sz val="8.5"/>
        <rFont val="Calibri"/>
        <family val="2"/>
      </rPr>
      <t xml:space="preserve">Te em ferro fundido, com flanges, classe PN‐10, DN= 150mm, com derivações
</t>
    </r>
    <r>
      <rPr>
        <sz val="8.5"/>
        <rFont val="Calibri"/>
        <family val="2"/>
      </rPr>
      <t>de 80 até 150mm</t>
    </r>
  </si>
  <si>
    <r>
      <rPr>
        <sz val="8.5"/>
        <rFont val="Calibri"/>
        <family val="2"/>
      </rPr>
      <t>46.18.560</t>
    </r>
  </si>
  <si>
    <r>
      <rPr>
        <sz val="8.5"/>
        <rFont val="Calibri"/>
        <family val="2"/>
      </rPr>
      <t>Junta Gibault em ferro fundido, DN= 80mm, completa</t>
    </r>
  </si>
  <si>
    <r>
      <rPr>
        <sz val="8.5"/>
        <rFont val="Calibri"/>
        <family val="2"/>
      </rPr>
      <t>46.18.570</t>
    </r>
  </si>
  <si>
    <r>
      <rPr>
        <sz val="8.5"/>
        <rFont val="Calibri"/>
        <family val="2"/>
      </rPr>
      <t>Junta Gibault em ferro fundido, DN= 100 mm, completa</t>
    </r>
  </si>
  <si>
    <r>
      <rPr>
        <sz val="8.5"/>
        <rFont val="Calibri"/>
        <family val="2"/>
      </rPr>
      <t>46.19</t>
    </r>
  </si>
  <si>
    <r>
      <rPr>
        <sz val="8.5"/>
        <rFont val="Calibri"/>
        <family val="2"/>
      </rPr>
      <t>Tubulacao flangeada em ferro ductil para redes de saneamento.</t>
    </r>
  </si>
  <si>
    <r>
      <rPr>
        <sz val="8.5"/>
        <rFont val="Calibri"/>
        <family val="2"/>
      </rPr>
      <t>46.19.500</t>
    </r>
  </si>
  <si>
    <r>
      <rPr>
        <sz val="8.5"/>
        <rFont val="Calibri"/>
        <family val="2"/>
      </rPr>
      <t xml:space="preserve">Redução excêntrica em ferro fundido, com flanges, classe PN‐10, DN= 100mm
</t>
    </r>
    <r>
      <rPr>
        <sz val="8.5"/>
        <rFont val="Calibri"/>
        <family val="2"/>
      </rPr>
      <t>x 80mm</t>
    </r>
  </si>
  <si>
    <r>
      <rPr>
        <sz val="8.5"/>
        <rFont val="Calibri"/>
        <family val="2"/>
      </rPr>
      <t>46.19.510</t>
    </r>
  </si>
  <si>
    <r>
      <rPr>
        <sz val="8.5"/>
        <rFont val="Calibri"/>
        <family val="2"/>
      </rPr>
      <t xml:space="preserve">Redução excêntrica em ferro fundido, com flanges, classe PN‐10, DN= 150mm
</t>
    </r>
    <r>
      <rPr>
        <sz val="8.5"/>
        <rFont val="Calibri"/>
        <family val="2"/>
      </rPr>
      <t>x 80/100mm</t>
    </r>
  </si>
  <si>
    <r>
      <rPr>
        <sz val="8.5"/>
        <rFont val="Calibri"/>
        <family val="2"/>
      </rPr>
      <t>46.19.520</t>
    </r>
  </si>
  <si>
    <r>
      <rPr>
        <sz val="8.5"/>
        <rFont val="Calibri"/>
        <family val="2"/>
      </rPr>
      <t xml:space="preserve">Redução excêntrica em ferro fundido, com flanges, classe PN‐10, DN= 200mm
</t>
    </r>
    <r>
      <rPr>
        <sz val="8.5"/>
        <rFont val="Calibri"/>
        <family val="2"/>
      </rPr>
      <t>x 100/150mm</t>
    </r>
  </si>
  <si>
    <r>
      <rPr>
        <sz val="8.5"/>
        <rFont val="Calibri"/>
        <family val="2"/>
      </rPr>
      <t>46.19.530</t>
    </r>
  </si>
  <si>
    <r>
      <rPr>
        <sz val="8.5"/>
        <rFont val="Calibri"/>
        <family val="2"/>
      </rPr>
      <t xml:space="preserve">Redução excêntrica em ferro fundido, com flanges, classe PN‐10, DN= 250mm
</t>
    </r>
    <r>
      <rPr>
        <sz val="8.5"/>
        <rFont val="Calibri"/>
        <family val="2"/>
      </rPr>
      <t>x 150/200mm</t>
    </r>
  </si>
  <si>
    <r>
      <rPr>
        <sz val="8.5"/>
        <rFont val="Calibri"/>
        <family val="2"/>
      </rPr>
      <t>46.19.590</t>
    </r>
  </si>
  <si>
    <r>
      <rPr>
        <sz val="8.5"/>
        <rFont val="Calibri"/>
        <family val="2"/>
      </rPr>
      <t xml:space="preserve">Redução concêntrica em ferro fundido, com flanges, classe PN‐10, DN= 80 x
</t>
    </r>
    <r>
      <rPr>
        <sz val="8.5"/>
        <rFont val="Calibri"/>
        <family val="2"/>
      </rPr>
      <t>50mm</t>
    </r>
  </si>
  <si>
    <r>
      <rPr>
        <sz val="8.5"/>
        <rFont val="Calibri"/>
        <family val="2"/>
      </rPr>
      <t>46.19.600</t>
    </r>
  </si>
  <si>
    <r>
      <rPr>
        <sz val="8.5"/>
        <rFont val="Calibri"/>
        <family val="2"/>
      </rPr>
      <t xml:space="preserve">Redução concêntrica em ferro fundido, com flanges, classe PN‐10, DN=
</t>
    </r>
    <r>
      <rPr>
        <sz val="8.5"/>
        <rFont val="Calibri"/>
        <family val="2"/>
      </rPr>
      <t>100mm x 80mm</t>
    </r>
  </si>
  <si>
    <r>
      <rPr>
        <sz val="8.5"/>
        <rFont val="Calibri"/>
        <family val="2"/>
      </rPr>
      <t>46.19.610</t>
    </r>
  </si>
  <si>
    <r>
      <rPr>
        <sz val="8.5"/>
        <rFont val="Calibri"/>
        <family val="2"/>
      </rPr>
      <t xml:space="preserve">Redução concêntrica em ferro fundido, com flanges, classe PN‐10, DN=
</t>
    </r>
    <r>
      <rPr>
        <sz val="8.5"/>
        <rFont val="Calibri"/>
        <family val="2"/>
      </rPr>
      <t>150mm x 80/100mm</t>
    </r>
  </si>
  <si>
    <r>
      <rPr>
        <sz val="8.5"/>
        <rFont val="Calibri"/>
        <family val="2"/>
      </rPr>
      <t>46.19.620</t>
    </r>
  </si>
  <si>
    <r>
      <rPr>
        <sz val="8.5"/>
        <rFont val="Calibri"/>
        <family val="2"/>
      </rPr>
      <t xml:space="preserve">Redução concêntrica em ferro fundido, com flanges, classe PN‐10, DN=
</t>
    </r>
    <r>
      <rPr>
        <sz val="8.5"/>
        <rFont val="Calibri"/>
        <family val="2"/>
      </rPr>
      <t>200mm x 100/150mm</t>
    </r>
  </si>
  <si>
    <r>
      <rPr>
        <sz val="8.5"/>
        <rFont val="Calibri"/>
        <family val="2"/>
      </rPr>
      <t>46.19.630</t>
    </r>
  </si>
  <si>
    <r>
      <rPr>
        <sz val="8.5"/>
        <rFont val="Calibri"/>
        <family val="2"/>
      </rPr>
      <t xml:space="preserve">Redução concêntrica em ferro fundido, com flanges, classe PN‐10, DN=
</t>
    </r>
    <r>
      <rPr>
        <sz val="8.5"/>
        <rFont val="Calibri"/>
        <family val="2"/>
      </rPr>
      <t>250mm x 150/200mm</t>
    </r>
  </si>
  <si>
    <r>
      <rPr>
        <sz val="8.5"/>
        <rFont val="Calibri"/>
        <family val="2"/>
      </rPr>
      <t>46.20</t>
    </r>
  </si>
  <si>
    <r>
      <rPr>
        <sz val="8.5"/>
        <rFont val="Calibri"/>
        <family val="2"/>
      </rPr>
      <t>Reparos, conservacoes e complementos ‐ GRUPO 46</t>
    </r>
  </si>
  <si>
    <r>
      <rPr>
        <sz val="8.5"/>
        <rFont val="Calibri"/>
        <family val="2"/>
      </rPr>
      <t>46.20.010</t>
    </r>
  </si>
  <si>
    <r>
      <rPr>
        <sz val="8.5"/>
        <rFont val="Calibri"/>
        <family val="2"/>
      </rPr>
      <t>Assentamento de tubo de concreto com diâmetro até 600 mm</t>
    </r>
  </si>
  <si>
    <r>
      <rPr>
        <sz val="8.5"/>
        <rFont val="Calibri"/>
        <family val="2"/>
      </rPr>
      <t>46.20.020</t>
    </r>
  </si>
  <si>
    <r>
      <rPr>
        <sz val="8.5"/>
        <rFont val="Calibri"/>
        <family val="2"/>
      </rPr>
      <t>Assentamento de tubo de concreto com diâmetro de 700 até 1500 mm</t>
    </r>
  </si>
  <si>
    <r>
      <rPr>
        <sz val="8.5"/>
        <rFont val="Calibri"/>
        <family val="2"/>
      </rPr>
      <t>46.21</t>
    </r>
  </si>
  <si>
    <r>
      <rPr>
        <sz val="8.5"/>
        <rFont val="Calibri"/>
        <family val="2"/>
      </rPr>
      <t>Tubulacao em aco preto schedule</t>
    </r>
  </si>
  <si>
    <r>
      <rPr>
        <sz val="8.5"/>
        <rFont val="Calibri"/>
        <family val="2"/>
      </rPr>
      <t>46.21.012</t>
    </r>
  </si>
  <si>
    <r>
      <rPr>
        <sz val="8.5"/>
        <rFont val="Calibri"/>
        <family val="2"/>
      </rPr>
      <t xml:space="preserve">Tubo de aço carbono preto sem costura Schedule 40, DN= 1´ ‐ inclusive
</t>
    </r>
    <r>
      <rPr>
        <sz val="8.5"/>
        <rFont val="Calibri"/>
        <family val="2"/>
      </rPr>
      <t>conexões</t>
    </r>
  </si>
  <si>
    <r>
      <rPr>
        <sz val="8.5"/>
        <rFont val="Calibri"/>
        <family val="2"/>
      </rPr>
      <t>46.21.036</t>
    </r>
  </si>
  <si>
    <r>
      <rPr>
        <sz val="8.5"/>
        <rFont val="Calibri"/>
        <family val="2"/>
      </rPr>
      <t xml:space="preserve">Tubo de aço carbono preto sem costura Schedule 40, DN= 1 1/4´ ‐ inclusive
</t>
    </r>
    <r>
      <rPr>
        <sz val="8.5"/>
        <rFont val="Calibri"/>
        <family val="2"/>
      </rPr>
      <t>conexões</t>
    </r>
  </si>
  <si>
    <r>
      <rPr>
        <sz val="8.5"/>
        <rFont val="Calibri"/>
        <family val="2"/>
      </rPr>
      <t>46.21.040</t>
    </r>
  </si>
  <si>
    <r>
      <rPr>
        <sz val="8.5"/>
        <rFont val="Calibri"/>
        <family val="2"/>
      </rPr>
      <t xml:space="preserve">Tubo de aço carbono preto sem costura Schedule 40, DN= 1 1/2´ ‐ inclusive
</t>
    </r>
    <r>
      <rPr>
        <sz val="8.5"/>
        <rFont val="Calibri"/>
        <family val="2"/>
      </rPr>
      <t>conexões</t>
    </r>
  </si>
  <si>
    <r>
      <rPr>
        <sz val="8.5"/>
        <rFont val="Calibri"/>
        <family val="2"/>
      </rPr>
      <t>46.21.046</t>
    </r>
  </si>
  <si>
    <r>
      <rPr>
        <sz val="8.5"/>
        <rFont val="Calibri"/>
        <family val="2"/>
      </rPr>
      <t xml:space="preserve">Tubo de aço carbono preto sem costura Schedule 40, DN= 2´ ‐ inclusive
</t>
    </r>
    <r>
      <rPr>
        <sz val="8.5"/>
        <rFont val="Calibri"/>
        <family val="2"/>
      </rPr>
      <t>conexões</t>
    </r>
  </si>
  <si>
    <r>
      <rPr>
        <sz val="8.5"/>
        <rFont val="Calibri"/>
        <family val="2"/>
      </rPr>
      <t>46.21.056</t>
    </r>
  </si>
  <si>
    <r>
      <rPr>
        <sz val="8.5"/>
        <rFont val="Calibri"/>
        <family val="2"/>
      </rPr>
      <t xml:space="preserve">Tubo de aço carbono preto sem costura Schedule 40, DN= 2 1/2´ ‐ inclusive
</t>
    </r>
    <r>
      <rPr>
        <sz val="8.5"/>
        <rFont val="Calibri"/>
        <family val="2"/>
      </rPr>
      <t>conexões</t>
    </r>
  </si>
  <si>
    <r>
      <rPr>
        <sz val="8.5"/>
        <rFont val="Calibri"/>
        <family val="2"/>
      </rPr>
      <t>46.21.060</t>
    </r>
  </si>
  <si>
    <r>
      <rPr>
        <sz val="8.5"/>
        <rFont val="Calibri"/>
        <family val="2"/>
      </rPr>
      <t xml:space="preserve">Tubo de aço carbono preto sem costura Schedule 40, DN= 3´ ‐ inclusive
</t>
    </r>
    <r>
      <rPr>
        <sz val="8.5"/>
        <rFont val="Calibri"/>
        <family val="2"/>
      </rPr>
      <t>conexões</t>
    </r>
  </si>
  <si>
    <r>
      <rPr>
        <sz val="8.5"/>
        <rFont val="Calibri"/>
        <family val="2"/>
      </rPr>
      <t>46.21.066</t>
    </r>
  </si>
  <si>
    <r>
      <rPr>
        <sz val="8.5"/>
        <rFont val="Calibri"/>
        <family val="2"/>
      </rPr>
      <t xml:space="preserve">Tubo de aço carbono preto sem costura Schedule 40, DN= 3 1/2´ ‐ inclusive
</t>
    </r>
    <r>
      <rPr>
        <sz val="8.5"/>
        <rFont val="Calibri"/>
        <family val="2"/>
      </rPr>
      <t>conexões</t>
    </r>
  </si>
  <si>
    <r>
      <rPr>
        <sz val="8.5"/>
        <rFont val="Calibri"/>
        <family val="2"/>
      </rPr>
      <t>46.21.080</t>
    </r>
  </si>
  <si>
    <r>
      <rPr>
        <sz val="8.5"/>
        <rFont val="Calibri"/>
        <family val="2"/>
      </rPr>
      <t xml:space="preserve">Tubo de aço carbono preto sem costura Schedule 40, DN= 4´ ‐ inclusive
</t>
    </r>
    <r>
      <rPr>
        <sz val="8.5"/>
        <rFont val="Calibri"/>
        <family val="2"/>
      </rPr>
      <t>conexões</t>
    </r>
  </si>
  <si>
    <r>
      <rPr>
        <sz val="8.5"/>
        <rFont val="Calibri"/>
        <family val="2"/>
      </rPr>
      <t>46.21.090</t>
    </r>
  </si>
  <si>
    <r>
      <rPr>
        <sz val="8.5"/>
        <rFont val="Calibri"/>
        <family val="2"/>
      </rPr>
      <t xml:space="preserve">Tubo de aço carbono preto sem costura Schedule 40, DN= 5´ ‐ inclusive
</t>
    </r>
    <r>
      <rPr>
        <sz val="8.5"/>
        <rFont val="Calibri"/>
        <family val="2"/>
      </rPr>
      <t>conexões</t>
    </r>
  </si>
  <si>
    <r>
      <rPr>
        <sz val="8.5"/>
        <rFont val="Calibri"/>
        <family val="2"/>
      </rPr>
      <t>46.21.100</t>
    </r>
  </si>
  <si>
    <r>
      <rPr>
        <sz val="8.5"/>
        <rFont val="Calibri"/>
        <family val="2"/>
      </rPr>
      <t xml:space="preserve">Tubo de aço carbono preto sem costura Schedule 40, DN= 6´ ‐ inclusive
</t>
    </r>
    <r>
      <rPr>
        <sz val="8.5"/>
        <rFont val="Calibri"/>
        <family val="2"/>
      </rPr>
      <t>conexões</t>
    </r>
  </si>
  <si>
    <r>
      <rPr>
        <sz val="8.5"/>
        <rFont val="Calibri"/>
        <family val="2"/>
      </rPr>
      <t>46.21.110</t>
    </r>
  </si>
  <si>
    <r>
      <rPr>
        <sz val="8.5"/>
        <rFont val="Calibri"/>
        <family val="2"/>
      </rPr>
      <t xml:space="preserve">Tubo de aço carbono preto sem costura Schedule 40, DN= 8´ ‐ inclusive
</t>
    </r>
    <r>
      <rPr>
        <sz val="8.5"/>
        <rFont val="Calibri"/>
        <family val="2"/>
      </rPr>
      <t>conexões</t>
    </r>
  </si>
  <si>
    <r>
      <rPr>
        <sz val="8.5"/>
        <rFont val="Calibri"/>
        <family val="2"/>
      </rPr>
      <t>46.21.140</t>
    </r>
  </si>
  <si>
    <r>
      <rPr>
        <sz val="8.5"/>
        <rFont val="Calibri"/>
        <family val="2"/>
      </rPr>
      <t xml:space="preserve">Tubo de aço carbono preto com costura Schedule 40, DN= 10´ ‐ inclusive
</t>
    </r>
    <r>
      <rPr>
        <sz val="8.5"/>
        <rFont val="Calibri"/>
        <family val="2"/>
      </rPr>
      <t>conexões</t>
    </r>
  </si>
  <si>
    <r>
      <rPr>
        <sz val="8.5"/>
        <rFont val="Calibri"/>
        <family val="2"/>
      </rPr>
      <t>46.21.150</t>
    </r>
  </si>
  <si>
    <r>
      <rPr>
        <sz val="8.5"/>
        <rFont val="Calibri"/>
        <family val="2"/>
      </rPr>
      <t xml:space="preserve">Tubo de aço carbono preto com costura Schedule 40, DN= 12´ ‐ inclusive
</t>
    </r>
    <r>
      <rPr>
        <sz val="8.5"/>
        <rFont val="Calibri"/>
        <family val="2"/>
      </rPr>
      <t>conexões</t>
    </r>
  </si>
  <si>
    <r>
      <rPr>
        <sz val="8.5"/>
        <rFont val="Calibri"/>
        <family val="2"/>
      </rPr>
      <t>46.23</t>
    </r>
  </si>
  <si>
    <r>
      <rPr>
        <sz val="8.5"/>
        <rFont val="Calibri"/>
        <family val="2"/>
      </rPr>
      <t>Tubulacao em concreto para rede de esgoto sanitario</t>
    </r>
  </si>
  <si>
    <r>
      <rPr>
        <sz val="8.5"/>
        <rFont val="Calibri"/>
        <family val="2"/>
      </rPr>
      <t>46.23.110</t>
    </r>
  </si>
  <si>
    <r>
      <rPr>
        <sz val="8.5"/>
        <rFont val="Calibri"/>
        <family val="2"/>
      </rPr>
      <t>Tubo de concreto classe EA‐3, DN= 400 mm</t>
    </r>
  </si>
  <si>
    <r>
      <rPr>
        <sz val="8.5"/>
        <rFont val="Calibri"/>
        <family val="2"/>
      </rPr>
      <t>46.23.120</t>
    </r>
  </si>
  <si>
    <r>
      <rPr>
        <sz val="8.5"/>
        <rFont val="Calibri"/>
        <family val="2"/>
      </rPr>
      <t>Tubo de concreto classe EA‐3, DN= 500 mm</t>
    </r>
  </si>
  <si>
    <r>
      <rPr>
        <sz val="8.5"/>
        <rFont val="Calibri"/>
        <family val="2"/>
      </rPr>
      <t>46.23.130</t>
    </r>
  </si>
  <si>
    <r>
      <rPr>
        <sz val="8.5"/>
        <rFont val="Calibri"/>
        <family val="2"/>
      </rPr>
      <t>Tubo de concreto classe EA‐3, DN= 600 mm</t>
    </r>
  </si>
  <si>
    <r>
      <rPr>
        <sz val="8.5"/>
        <rFont val="Calibri"/>
        <family val="2"/>
      </rPr>
      <t>46.23.140</t>
    </r>
  </si>
  <si>
    <r>
      <rPr>
        <sz val="8.5"/>
        <rFont val="Calibri"/>
        <family val="2"/>
      </rPr>
      <t>Tubo de concreto classe EA‐3, DN= 700 mm</t>
    </r>
  </si>
  <si>
    <r>
      <rPr>
        <sz val="8.5"/>
        <rFont val="Calibri"/>
        <family val="2"/>
      </rPr>
      <t>46.23.150</t>
    </r>
  </si>
  <si>
    <r>
      <rPr>
        <sz val="8.5"/>
        <rFont val="Calibri"/>
        <family val="2"/>
      </rPr>
      <t>Tubo de concreto classe EA‐3, DN= 800 mm</t>
    </r>
  </si>
  <si>
    <r>
      <rPr>
        <sz val="8.5"/>
        <rFont val="Calibri"/>
        <family val="2"/>
      </rPr>
      <t>46.23.160</t>
    </r>
  </si>
  <si>
    <r>
      <rPr>
        <sz val="8.5"/>
        <rFont val="Calibri"/>
        <family val="2"/>
      </rPr>
      <t>Tubo de concreto classe EA‐3, DN= 900 mm</t>
    </r>
  </si>
  <si>
    <r>
      <rPr>
        <sz val="8.5"/>
        <rFont val="Calibri"/>
        <family val="2"/>
      </rPr>
      <t>46.23.170</t>
    </r>
  </si>
  <si>
    <r>
      <rPr>
        <sz val="8.5"/>
        <rFont val="Calibri"/>
        <family val="2"/>
      </rPr>
      <t>Tubo de concreto classe EA‐3, DN= 1000 mm</t>
    </r>
  </si>
  <si>
    <r>
      <rPr>
        <sz val="8.5"/>
        <rFont val="Calibri"/>
        <family val="2"/>
      </rPr>
      <t>46.23.180</t>
    </r>
  </si>
  <si>
    <r>
      <rPr>
        <sz val="8.5"/>
        <rFont val="Calibri"/>
        <family val="2"/>
      </rPr>
      <t>Tubo de concreto classe EA‐3, DN= 1200 mm</t>
    </r>
  </si>
  <si>
    <r>
      <rPr>
        <sz val="8.5"/>
        <rFont val="Calibri"/>
        <family val="2"/>
      </rPr>
      <t>46.25</t>
    </r>
  </si>
  <si>
    <r>
      <rPr>
        <sz val="8.5"/>
        <rFont val="Calibri"/>
        <family val="2"/>
      </rPr>
      <t>Tubulação em CPVC</t>
    </r>
  </si>
  <si>
    <r>
      <rPr>
        <sz val="8.5"/>
        <rFont val="Calibri"/>
        <family val="2"/>
      </rPr>
      <t>46.25.050</t>
    </r>
  </si>
  <si>
    <r>
      <rPr>
        <sz val="8.5"/>
        <rFont val="Calibri"/>
        <family val="2"/>
      </rPr>
      <t>Condutor em PVC 88mm, inclusive conexões ‐ AP</t>
    </r>
  </si>
  <si>
    <r>
      <rPr>
        <sz val="8.5"/>
        <rFont val="Calibri"/>
        <family val="2"/>
      </rPr>
      <t>46.26</t>
    </r>
  </si>
  <si>
    <r>
      <rPr>
        <sz val="8.5"/>
        <rFont val="Calibri"/>
        <family val="2"/>
      </rPr>
      <t>Tubulacao em ferro fundido predial SMU ‐ esgoto e pluvial</t>
    </r>
  </si>
  <si>
    <r>
      <rPr>
        <sz val="8.5"/>
        <rFont val="Calibri"/>
        <family val="2"/>
      </rPr>
      <t>46.26.010</t>
    </r>
  </si>
  <si>
    <r>
      <rPr>
        <sz val="8.5"/>
        <rFont val="Calibri"/>
        <family val="2"/>
      </rPr>
      <t>Tubo em ferro fundido com ponta e ponta, predial SMU, DN= 50 mm</t>
    </r>
  </si>
  <si>
    <r>
      <rPr>
        <sz val="8.5"/>
        <rFont val="Calibri"/>
        <family val="2"/>
      </rPr>
      <t>46.26.020</t>
    </r>
  </si>
  <si>
    <r>
      <rPr>
        <sz val="8.5"/>
        <rFont val="Calibri"/>
        <family val="2"/>
      </rPr>
      <t>Tubo em ferro fundido com ponta e ponta, predial SMU, DN= 75 mm</t>
    </r>
  </si>
  <si>
    <r>
      <rPr>
        <sz val="8.5"/>
        <rFont val="Calibri"/>
        <family val="2"/>
      </rPr>
      <t>46.26.030</t>
    </r>
  </si>
  <si>
    <r>
      <rPr>
        <sz val="8.5"/>
        <rFont val="Calibri"/>
        <family val="2"/>
      </rPr>
      <t>Tubo em ferro fundido com ponta e ponta, predial SMU, DN= 100 mm</t>
    </r>
  </si>
  <si>
    <r>
      <rPr>
        <sz val="8.5"/>
        <rFont val="Calibri"/>
        <family val="2"/>
      </rPr>
      <t>46.26.040</t>
    </r>
  </si>
  <si>
    <r>
      <rPr>
        <sz val="8.5"/>
        <rFont val="Calibri"/>
        <family val="2"/>
      </rPr>
      <t>Tubo em ferro fundido com ponta e ponta, predial SMU, DN= 150 mm</t>
    </r>
  </si>
  <si>
    <r>
      <rPr>
        <sz val="8.5"/>
        <rFont val="Calibri"/>
        <family val="2"/>
      </rPr>
      <t>46.26.050</t>
    </r>
  </si>
  <si>
    <r>
      <rPr>
        <sz val="8.5"/>
        <rFont val="Calibri"/>
        <family val="2"/>
      </rPr>
      <t>Tubo em ferro fundido com ponta e ponta, predial SMU, DN= 200 mm</t>
    </r>
  </si>
  <si>
    <r>
      <rPr>
        <sz val="8.5"/>
        <rFont val="Calibri"/>
        <family val="2"/>
      </rPr>
      <t>46.26.060</t>
    </r>
  </si>
  <si>
    <r>
      <rPr>
        <sz val="8.5"/>
        <rFont val="Calibri"/>
        <family val="2"/>
      </rPr>
      <t xml:space="preserve">Junta de união em aço inoxidável para tubo em ferro fundido predial SMU,
</t>
    </r>
    <r>
      <rPr>
        <sz val="8.5"/>
        <rFont val="Calibri"/>
        <family val="2"/>
      </rPr>
      <t>DN= 50 mm</t>
    </r>
  </si>
  <si>
    <r>
      <rPr>
        <sz val="8.5"/>
        <rFont val="Calibri"/>
        <family val="2"/>
      </rPr>
      <t>46.26.070</t>
    </r>
  </si>
  <si>
    <r>
      <rPr>
        <sz val="8.5"/>
        <rFont val="Calibri"/>
        <family val="2"/>
      </rPr>
      <t xml:space="preserve">Junta de união em aço inoxidável para tubo em ferro fundido predial SMU,
</t>
    </r>
    <r>
      <rPr>
        <sz val="8.5"/>
        <rFont val="Calibri"/>
        <family val="2"/>
      </rPr>
      <t>DN= 75 mm</t>
    </r>
  </si>
  <si>
    <r>
      <rPr>
        <sz val="8.5"/>
        <rFont val="Calibri"/>
        <family val="2"/>
      </rPr>
      <t>46.26.080</t>
    </r>
  </si>
  <si>
    <r>
      <rPr>
        <sz val="8.5"/>
        <rFont val="Calibri"/>
        <family val="2"/>
      </rPr>
      <t xml:space="preserve">Junta de união em aço inoxidável para tubo em ferro fundido predial SMU,
</t>
    </r>
    <r>
      <rPr>
        <sz val="8.5"/>
        <rFont val="Calibri"/>
        <family val="2"/>
      </rPr>
      <t>DN= 100 mm</t>
    </r>
  </si>
  <si>
    <r>
      <rPr>
        <sz val="8.5"/>
        <rFont val="Calibri"/>
        <family val="2"/>
      </rPr>
      <t>46.26.090</t>
    </r>
  </si>
  <si>
    <r>
      <rPr>
        <sz val="8.5"/>
        <rFont val="Calibri"/>
        <family val="2"/>
      </rPr>
      <t xml:space="preserve">Junta de união em aço inoxidável para tubo em ferro fundido predial SMU,
</t>
    </r>
    <r>
      <rPr>
        <sz val="8.5"/>
        <rFont val="Calibri"/>
        <family val="2"/>
      </rPr>
      <t>DN= 150 mm</t>
    </r>
  </si>
  <si>
    <r>
      <rPr>
        <sz val="8.5"/>
        <rFont val="Calibri"/>
        <family val="2"/>
      </rPr>
      <t>46.26.100</t>
    </r>
  </si>
  <si>
    <r>
      <rPr>
        <sz val="8.5"/>
        <rFont val="Calibri"/>
        <family val="2"/>
      </rPr>
      <t xml:space="preserve">Junta de união em aço inoxidável para tubo em ferro fundido predial SMU,
</t>
    </r>
    <r>
      <rPr>
        <sz val="8.5"/>
        <rFont val="Calibri"/>
        <family val="2"/>
      </rPr>
      <t>DN= 200 mm</t>
    </r>
  </si>
  <si>
    <r>
      <rPr>
        <sz val="8.5"/>
        <rFont val="Calibri"/>
        <family val="2"/>
      </rPr>
      <t>46.26.110</t>
    </r>
  </si>
  <si>
    <r>
      <rPr>
        <sz val="8.5"/>
        <rFont val="Calibri"/>
        <family val="2"/>
      </rPr>
      <t>Conjunto de ancoragem para tubo em ferro fundido predial SMU, DN= 50 mm</t>
    </r>
  </si>
  <si>
    <r>
      <rPr>
        <sz val="8.5"/>
        <rFont val="Calibri"/>
        <family val="2"/>
      </rPr>
      <t>46.26.120</t>
    </r>
  </si>
  <si>
    <r>
      <rPr>
        <sz val="8.5"/>
        <rFont val="Calibri"/>
        <family val="2"/>
      </rPr>
      <t>Conjunto de ancoragem para tubo em ferro fundido predial SMU, DN= 75 mm</t>
    </r>
  </si>
  <si>
    <r>
      <rPr>
        <sz val="8.5"/>
        <rFont val="Calibri"/>
        <family val="2"/>
      </rPr>
      <t>46.26.130</t>
    </r>
  </si>
  <si>
    <r>
      <rPr>
        <sz val="8.5"/>
        <rFont val="Calibri"/>
        <family val="2"/>
      </rPr>
      <t xml:space="preserve">Conjunto de ancoragem para tubo em ferro fundido predial SMU, DN= 100
</t>
    </r>
    <r>
      <rPr>
        <sz val="8.5"/>
        <rFont val="Calibri"/>
        <family val="2"/>
      </rPr>
      <t>mm</t>
    </r>
  </si>
  <si>
    <r>
      <rPr>
        <sz val="8.5"/>
        <rFont val="Calibri"/>
        <family val="2"/>
      </rPr>
      <t>46.26.136</t>
    </r>
  </si>
  <si>
    <r>
      <rPr>
        <sz val="8.5"/>
        <rFont val="Calibri"/>
        <family val="2"/>
      </rPr>
      <t xml:space="preserve">Conjunto de ancoragem para tubo em ferro fundido predial SMU, DN= 125
</t>
    </r>
    <r>
      <rPr>
        <sz val="8.5"/>
        <rFont val="Calibri"/>
        <family val="2"/>
      </rPr>
      <t>mm</t>
    </r>
  </si>
  <si>
    <r>
      <rPr>
        <sz val="8.5"/>
        <rFont val="Calibri"/>
        <family val="2"/>
      </rPr>
      <t>46.26.140</t>
    </r>
  </si>
  <si>
    <r>
      <rPr>
        <sz val="8.5"/>
        <rFont val="Calibri"/>
        <family val="2"/>
      </rPr>
      <t xml:space="preserve">Conjunto de ancoragem para tubo em ferro fundido predial SMU, DN= 150
</t>
    </r>
    <r>
      <rPr>
        <sz val="8.5"/>
        <rFont val="Calibri"/>
        <family val="2"/>
      </rPr>
      <t>mm</t>
    </r>
  </si>
  <si>
    <r>
      <rPr>
        <sz val="8.5"/>
        <rFont val="Calibri"/>
        <family val="2"/>
      </rPr>
      <t>46.26.150</t>
    </r>
  </si>
  <si>
    <r>
      <rPr>
        <sz val="8.5"/>
        <rFont val="Calibri"/>
        <family val="2"/>
      </rPr>
      <t xml:space="preserve">Conjunto de ancoragem para tubo em ferro fundido predial SMU, DN= 200
</t>
    </r>
    <r>
      <rPr>
        <sz val="8.5"/>
        <rFont val="Calibri"/>
        <family val="2"/>
      </rPr>
      <t>mm</t>
    </r>
  </si>
  <si>
    <r>
      <rPr>
        <sz val="8.5"/>
        <rFont val="Calibri"/>
        <family val="2"/>
      </rPr>
      <t>46.26.200</t>
    </r>
  </si>
  <si>
    <r>
      <rPr>
        <sz val="8.5"/>
        <rFont val="Calibri"/>
        <family val="2"/>
      </rPr>
      <t>Tubo em ferro fundido com ponta e ponta, predial SMU, DN= 125 mm</t>
    </r>
  </si>
  <si>
    <r>
      <rPr>
        <sz val="8.5"/>
        <rFont val="Calibri"/>
        <family val="2"/>
      </rPr>
      <t>46.26.210</t>
    </r>
  </si>
  <si>
    <r>
      <rPr>
        <sz val="8.5"/>
        <rFont val="Calibri"/>
        <family val="2"/>
      </rPr>
      <t>Tubo em ferro fundido com ponta e ponta, predial SMU, DN= 250 mm</t>
    </r>
  </si>
  <si>
    <r>
      <rPr>
        <sz val="8.5"/>
        <rFont val="Calibri"/>
        <family val="2"/>
      </rPr>
      <t>46.26.400</t>
    </r>
  </si>
  <si>
    <r>
      <rPr>
        <sz val="8.5"/>
        <rFont val="Calibri"/>
        <family val="2"/>
      </rPr>
      <t>Joelho 45° em ferro fundido, predial SMU, DN= 50 mm</t>
    </r>
  </si>
  <si>
    <r>
      <rPr>
        <sz val="8.5"/>
        <rFont val="Calibri"/>
        <family val="2"/>
      </rPr>
      <t>46.26.410</t>
    </r>
  </si>
  <si>
    <r>
      <rPr>
        <sz val="8.5"/>
        <rFont val="Calibri"/>
        <family val="2"/>
      </rPr>
      <t>Joelho 45° em ferro fundido, predial SMU, DN= 75 mm</t>
    </r>
  </si>
  <si>
    <r>
      <rPr>
        <sz val="8.5"/>
        <rFont val="Calibri"/>
        <family val="2"/>
      </rPr>
      <t>46.26.420</t>
    </r>
  </si>
  <si>
    <r>
      <rPr>
        <sz val="8.5"/>
        <rFont val="Calibri"/>
        <family val="2"/>
      </rPr>
      <t>Joelho 45° em ferro fundido, predial SMU, DN= 100 mm</t>
    </r>
  </si>
  <si>
    <r>
      <rPr>
        <sz val="8.5"/>
        <rFont val="Calibri"/>
        <family val="2"/>
      </rPr>
      <t>46.26.426</t>
    </r>
  </si>
  <si>
    <r>
      <rPr>
        <sz val="8.5"/>
        <rFont val="Calibri"/>
        <family val="2"/>
      </rPr>
      <t>Joelho 45° em ferro fundido, predial SMU, DN= 125 mm</t>
    </r>
  </si>
  <si>
    <r>
      <rPr>
        <sz val="8.5"/>
        <rFont val="Calibri"/>
        <family val="2"/>
      </rPr>
      <t>46.26.430</t>
    </r>
  </si>
  <si>
    <r>
      <rPr>
        <sz val="8.5"/>
        <rFont val="Calibri"/>
        <family val="2"/>
      </rPr>
      <t>Joelho 45° em ferro fundido, predial SMU, DN= 150 mm</t>
    </r>
  </si>
  <si>
    <r>
      <rPr>
        <sz val="8.5"/>
        <rFont val="Calibri"/>
        <family val="2"/>
      </rPr>
      <t>46.26.440</t>
    </r>
  </si>
  <si>
    <r>
      <rPr>
        <sz val="8.5"/>
        <rFont val="Calibri"/>
        <family val="2"/>
      </rPr>
      <t>Joelho 45° em ferro fundido, predial SMU, DN= 200 mm</t>
    </r>
  </si>
  <si>
    <r>
      <rPr>
        <sz val="8.5"/>
        <rFont val="Calibri"/>
        <family val="2"/>
      </rPr>
      <t>46.26.460</t>
    </r>
  </si>
  <si>
    <r>
      <rPr>
        <sz val="8.5"/>
        <rFont val="Calibri"/>
        <family val="2"/>
      </rPr>
      <t>Joelho 88° em ferro fundido, predial SMU, DN= 50 mm</t>
    </r>
  </si>
  <si>
    <r>
      <rPr>
        <sz val="8.5"/>
        <rFont val="Calibri"/>
        <family val="2"/>
      </rPr>
      <t>46.26.470</t>
    </r>
  </si>
  <si>
    <r>
      <rPr>
        <sz val="8.5"/>
        <rFont val="Calibri"/>
        <family val="2"/>
      </rPr>
      <t>Joelho 88° em ferro fundido, predial SMU, DN= 75 mm</t>
    </r>
  </si>
  <si>
    <r>
      <rPr>
        <sz val="8.5"/>
        <rFont val="Calibri"/>
        <family val="2"/>
      </rPr>
      <t>46.26.480</t>
    </r>
  </si>
  <si>
    <r>
      <rPr>
        <sz val="8.5"/>
        <rFont val="Calibri"/>
        <family val="2"/>
      </rPr>
      <t>Joelho 88° em ferro fundido, predial SMU, DN= 100 mm</t>
    </r>
  </si>
  <si>
    <r>
      <rPr>
        <sz val="8.5"/>
        <rFont val="Calibri"/>
        <family val="2"/>
      </rPr>
      <t>46.26.490</t>
    </r>
  </si>
  <si>
    <r>
      <rPr>
        <sz val="8.5"/>
        <rFont val="Calibri"/>
        <family val="2"/>
      </rPr>
      <t>Joelho 88° em ferro fundido, predial SMU, DN= 150 mm</t>
    </r>
  </si>
  <si>
    <r>
      <rPr>
        <sz val="8.5"/>
        <rFont val="Calibri"/>
        <family val="2"/>
      </rPr>
      <t>46.26.500</t>
    </r>
  </si>
  <si>
    <r>
      <rPr>
        <sz val="8.5"/>
        <rFont val="Calibri"/>
        <family val="2"/>
      </rPr>
      <t>Joelho 88° em ferro fundido, predial SMU, DN= 200 mm</t>
    </r>
  </si>
  <si>
    <r>
      <rPr>
        <sz val="8.5"/>
        <rFont val="Calibri"/>
        <family val="2"/>
      </rPr>
      <t>46.26.510</t>
    </r>
  </si>
  <si>
    <r>
      <rPr>
        <sz val="8.5"/>
        <rFont val="Calibri"/>
        <family val="2"/>
      </rPr>
      <t>Junção 45° em ferro fundido, predial SMU, DN= 50 x 50 mm</t>
    </r>
  </si>
  <si>
    <r>
      <rPr>
        <sz val="8.5"/>
        <rFont val="Calibri"/>
        <family val="2"/>
      </rPr>
      <t>46.26.516</t>
    </r>
  </si>
  <si>
    <r>
      <rPr>
        <sz val="8.5"/>
        <rFont val="Calibri"/>
        <family val="2"/>
      </rPr>
      <t>Junção 45° em ferro fundido, predial SMU, DN= 75 x 50 mm</t>
    </r>
  </si>
  <si>
    <r>
      <rPr>
        <sz val="8.5"/>
        <rFont val="Calibri"/>
        <family val="2"/>
      </rPr>
      <t>46.26.520</t>
    </r>
  </si>
  <si>
    <r>
      <rPr>
        <sz val="8.5"/>
        <rFont val="Calibri"/>
        <family val="2"/>
      </rPr>
      <t>Junção 45° em ferro fundido, predial SMU, DN= 75 x 75 mm</t>
    </r>
  </si>
  <si>
    <r>
      <rPr>
        <sz val="8.5"/>
        <rFont val="Calibri"/>
        <family val="2"/>
      </rPr>
      <t>46.26.540</t>
    </r>
  </si>
  <si>
    <r>
      <rPr>
        <sz val="8.5"/>
        <rFont val="Calibri"/>
        <family val="2"/>
      </rPr>
      <t>Junção 45° em ferro fundido, predial SMU, DN= 100 x 75 mm</t>
    </r>
  </si>
  <si>
    <r>
      <rPr>
        <sz val="8.5"/>
        <rFont val="Calibri"/>
        <family val="2"/>
      </rPr>
      <t>46.26.550</t>
    </r>
  </si>
  <si>
    <r>
      <rPr>
        <sz val="8.5"/>
        <rFont val="Calibri"/>
        <family val="2"/>
      </rPr>
      <t>Junção 45° em ferro fundido, predial SMU, DN= 100 x 100 mm</t>
    </r>
  </si>
  <si>
    <r>
      <rPr>
        <sz val="8.5"/>
        <rFont val="Calibri"/>
        <family val="2"/>
      </rPr>
      <t>46.26.560</t>
    </r>
  </si>
  <si>
    <r>
      <rPr>
        <sz val="8.5"/>
        <rFont val="Calibri"/>
        <family val="2"/>
      </rPr>
      <t>Junção 45° em ferro fundido, predial SMU, DN= 150 x 150 mm</t>
    </r>
  </si>
  <si>
    <r>
      <rPr>
        <sz val="8.5"/>
        <rFont val="Calibri"/>
        <family val="2"/>
      </rPr>
      <t>46.26.580</t>
    </r>
  </si>
  <si>
    <r>
      <rPr>
        <sz val="8.5"/>
        <rFont val="Calibri"/>
        <family val="2"/>
      </rPr>
      <t xml:space="preserve">Junta de união em aço inoxidável para tubo em ferro fundido predial SMU,
</t>
    </r>
    <r>
      <rPr>
        <sz val="8.5"/>
        <rFont val="Calibri"/>
        <family val="2"/>
      </rPr>
      <t>DN= 125 mm</t>
    </r>
  </si>
  <si>
    <r>
      <rPr>
        <sz val="8.5"/>
        <rFont val="Calibri"/>
        <family val="2"/>
      </rPr>
      <t>46.26.590</t>
    </r>
  </si>
  <si>
    <r>
      <rPr>
        <sz val="8.5"/>
        <rFont val="Calibri"/>
        <family val="2"/>
      </rPr>
      <t xml:space="preserve">Junta de união em aço inoxidável para tubo em ferro fundido predial SMU,
</t>
    </r>
    <r>
      <rPr>
        <sz val="8.5"/>
        <rFont val="Calibri"/>
        <family val="2"/>
      </rPr>
      <t>DN= 250 mm</t>
    </r>
  </si>
  <si>
    <r>
      <rPr>
        <sz val="8.5"/>
        <rFont val="Calibri"/>
        <family val="2"/>
      </rPr>
      <t>46.26.600</t>
    </r>
  </si>
  <si>
    <r>
      <rPr>
        <sz val="8.5"/>
        <rFont val="Calibri"/>
        <family val="2"/>
      </rPr>
      <t>Redução excêntrica em ferro fundido, predial SMU, DN= 75 x 50 mm</t>
    </r>
  </si>
  <si>
    <r>
      <rPr>
        <sz val="8.5"/>
        <rFont val="Calibri"/>
        <family val="2"/>
      </rPr>
      <t>46.26.610</t>
    </r>
  </si>
  <si>
    <r>
      <rPr>
        <sz val="8.5"/>
        <rFont val="Calibri"/>
        <family val="2"/>
      </rPr>
      <t>Redução excêntrica em ferro fundido, predial SMU, DN= 100 x 75 mm</t>
    </r>
  </si>
  <si>
    <r>
      <rPr>
        <sz val="8.5"/>
        <rFont val="Calibri"/>
        <family val="2"/>
      </rPr>
      <t>46.26.612</t>
    </r>
  </si>
  <si>
    <r>
      <rPr>
        <sz val="8.5"/>
        <rFont val="Calibri"/>
        <family val="2"/>
      </rPr>
      <t>Redução excêntrica em ferro fundido, predial SMU, DN= 125 x 75 mm</t>
    </r>
  </si>
  <si>
    <r>
      <rPr>
        <sz val="8.5"/>
        <rFont val="Calibri"/>
        <family val="2"/>
      </rPr>
      <t>46.26.614</t>
    </r>
  </si>
  <si>
    <r>
      <rPr>
        <sz val="8.5"/>
        <rFont val="Calibri"/>
        <family val="2"/>
      </rPr>
      <t>Redução excêntrica em ferro fundido, predial SMU, DN= 125 x 100 mm</t>
    </r>
  </si>
  <si>
    <r>
      <rPr>
        <sz val="8.5"/>
        <rFont val="Calibri"/>
        <family val="2"/>
      </rPr>
      <t>46.26.616</t>
    </r>
  </si>
  <si>
    <r>
      <rPr>
        <sz val="8.5"/>
        <rFont val="Calibri"/>
        <family val="2"/>
      </rPr>
      <t>Redução excêntrica em ferro fundido, predial SMU, DN= 150 x 75 mm</t>
    </r>
  </si>
  <si>
    <r>
      <rPr>
        <sz val="8.5"/>
        <rFont val="Calibri"/>
        <family val="2"/>
      </rPr>
      <t>46.26.632</t>
    </r>
  </si>
  <si>
    <r>
      <rPr>
        <sz val="8.5"/>
        <rFont val="Calibri"/>
        <family val="2"/>
      </rPr>
      <t>Redução excêntrica em ferro fundido, predial SMU, DN= 150 x 100 mm</t>
    </r>
  </si>
  <si>
    <r>
      <rPr>
        <sz val="8.5"/>
        <rFont val="Calibri"/>
        <family val="2"/>
      </rPr>
      <t>46.26.634</t>
    </r>
  </si>
  <si>
    <r>
      <rPr>
        <sz val="8.5"/>
        <rFont val="Calibri"/>
        <family val="2"/>
      </rPr>
      <t>Redução excêntrica em ferro fundido, predial SMU, DN= 150 x 125 mm</t>
    </r>
  </si>
  <si>
    <r>
      <rPr>
        <sz val="8.5"/>
        <rFont val="Calibri"/>
        <family val="2"/>
      </rPr>
      <t>46.26.636</t>
    </r>
  </si>
  <si>
    <r>
      <rPr>
        <sz val="8.5"/>
        <rFont val="Calibri"/>
        <family val="2"/>
      </rPr>
      <t>Redução excêntrica em ferro fundido, predial SMU, DN= 200 x 125 mm</t>
    </r>
  </si>
  <si>
    <r>
      <rPr>
        <sz val="8.5"/>
        <rFont val="Calibri"/>
        <family val="2"/>
      </rPr>
      <t>46.26.640</t>
    </r>
  </si>
  <si>
    <r>
      <rPr>
        <sz val="8.5"/>
        <rFont val="Calibri"/>
        <family val="2"/>
      </rPr>
      <t>Redução excêntrica em ferro fundido, predial SMU, DN= 200 x 150 mm</t>
    </r>
  </si>
  <si>
    <r>
      <rPr>
        <sz val="8.5"/>
        <rFont val="Calibri"/>
        <family val="2"/>
      </rPr>
      <t>46.26.690</t>
    </r>
  </si>
  <si>
    <r>
      <rPr>
        <sz val="8.5"/>
        <rFont val="Calibri"/>
        <family val="2"/>
      </rPr>
      <t>Redução excêntrica em ferro fundido, predial SMU, DN= 250 x 200 mm</t>
    </r>
  </si>
  <si>
    <r>
      <rPr>
        <sz val="8.5"/>
        <rFont val="Calibri"/>
        <family val="2"/>
      </rPr>
      <t>46.26.700</t>
    </r>
  </si>
  <si>
    <r>
      <rPr>
        <sz val="8.5"/>
        <rFont val="Calibri"/>
        <family val="2"/>
      </rPr>
      <t>Te de visita em ferro fundido, predial SMU, DN= 75 mm</t>
    </r>
  </si>
  <si>
    <r>
      <rPr>
        <sz val="8.5"/>
        <rFont val="Calibri"/>
        <family val="2"/>
      </rPr>
      <t>46.26.710</t>
    </r>
  </si>
  <si>
    <r>
      <rPr>
        <sz val="8.5"/>
        <rFont val="Calibri"/>
        <family val="2"/>
      </rPr>
      <t>Te de visita em ferro fundido, predial SMU, DN= 100 mm</t>
    </r>
  </si>
  <si>
    <r>
      <rPr>
        <sz val="8.5"/>
        <rFont val="Calibri"/>
        <family val="2"/>
      </rPr>
      <t>46.26.720</t>
    </r>
  </si>
  <si>
    <r>
      <rPr>
        <sz val="8.5"/>
        <rFont val="Calibri"/>
        <family val="2"/>
      </rPr>
      <t>Te de visita em ferro fundido, predial SMU, DN= 125 mm</t>
    </r>
  </si>
  <si>
    <r>
      <rPr>
        <sz val="8.5"/>
        <rFont val="Calibri"/>
        <family val="2"/>
      </rPr>
      <t>46.26.730</t>
    </r>
  </si>
  <si>
    <r>
      <rPr>
        <sz val="8.5"/>
        <rFont val="Calibri"/>
        <family val="2"/>
      </rPr>
      <t>Te de visita em ferro fundido, predial SMU, DN= 150 mm</t>
    </r>
  </si>
  <si>
    <r>
      <rPr>
        <sz val="8.5"/>
        <rFont val="Calibri"/>
        <family val="2"/>
      </rPr>
      <t>46.26.740</t>
    </r>
  </si>
  <si>
    <r>
      <rPr>
        <sz val="8.5"/>
        <rFont val="Calibri"/>
        <family val="2"/>
      </rPr>
      <t>Te de visita em ferro fundido, predial SMU, DN= 200 mm</t>
    </r>
  </si>
  <si>
    <r>
      <rPr>
        <sz val="8.5"/>
        <rFont val="Calibri"/>
        <family val="2"/>
      </rPr>
      <t>46.26.800</t>
    </r>
  </si>
  <si>
    <r>
      <rPr>
        <sz val="8.5"/>
        <rFont val="Calibri"/>
        <family val="2"/>
      </rPr>
      <t>Abraçadeira dentada para travamento em aço inoxidável, com parafuso de aço zincado, para tubo em ferro fundido predial SMU, DN= 50 mm</t>
    </r>
  </si>
  <si>
    <r>
      <rPr>
        <sz val="8.5"/>
        <rFont val="Calibri"/>
        <family val="2"/>
      </rPr>
      <t>46.26.810</t>
    </r>
  </si>
  <si>
    <r>
      <rPr>
        <sz val="8.5"/>
        <rFont val="Calibri"/>
        <family val="2"/>
      </rPr>
      <t>Abraçadeira dentada para travamento em aço inoxidável, com parafuso de aço zincado, para tubo em ferro fundido predial SMU, DN= 75 mm</t>
    </r>
  </si>
  <si>
    <r>
      <rPr>
        <sz val="8.5"/>
        <rFont val="Calibri"/>
        <family val="2"/>
      </rPr>
      <t>46.26.820</t>
    </r>
  </si>
  <si>
    <r>
      <rPr>
        <sz val="8.5"/>
        <rFont val="Calibri"/>
        <family val="2"/>
      </rPr>
      <t>Abraçadeira dentada para travamento em aço inoxidável, com parafuso de aço zincado, para tubo em ferro fundido predial SMU, DN= 100 mm</t>
    </r>
  </si>
  <si>
    <r>
      <rPr>
        <sz val="8.5"/>
        <rFont val="Calibri"/>
        <family val="2"/>
      </rPr>
      <t>46.26.825</t>
    </r>
  </si>
  <si>
    <r>
      <rPr>
        <sz val="8.5"/>
        <rFont val="Calibri"/>
        <family val="2"/>
      </rPr>
      <t>Abraçadeira dentada para travamento em aço inoxidável, com parafuso de aço zincado, para tubo em ferro fundido predial SMU, DN= 125 mm</t>
    </r>
  </si>
  <si>
    <r>
      <rPr>
        <sz val="8.5"/>
        <rFont val="Calibri"/>
        <family val="2"/>
      </rPr>
      <t>46.26.830</t>
    </r>
  </si>
  <si>
    <r>
      <rPr>
        <sz val="8.5"/>
        <rFont val="Calibri"/>
        <family val="2"/>
      </rPr>
      <t>Abraçadeira dentada para travamento em aço inoxidável, com parafuso de aço zincado, para tubo em ferro fundido predial SMU, DN= 150 mm</t>
    </r>
  </si>
  <si>
    <r>
      <rPr>
        <sz val="8.5"/>
        <rFont val="Calibri"/>
        <family val="2"/>
      </rPr>
      <t>46.26.840</t>
    </r>
  </si>
  <si>
    <r>
      <rPr>
        <sz val="8.5"/>
        <rFont val="Calibri"/>
        <family val="2"/>
      </rPr>
      <t>Tampão simples em ferro fundido, predial SMU, DN= 150 mm</t>
    </r>
  </si>
  <si>
    <r>
      <rPr>
        <sz val="8.5"/>
        <rFont val="Calibri"/>
        <family val="2"/>
      </rPr>
      <t>46.26.843</t>
    </r>
  </si>
  <si>
    <r>
      <rPr>
        <sz val="8.5"/>
        <rFont val="Calibri"/>
        <family val="2"/>
      </rPr>
      <t>Tampão simples em ferro fundido, predial SMU, DN= 200 mm</t>
    </r>
  </si>
  <si>
    <r>
      <rPr>
        <sz val="8.5"/>
        <rFont val="Calibri"/>
        <family val="2"/>
      </rPr>
      <t>46.26.900</t>
    </r>
  </si>
  <si>
    <r>
      <rPr>
        <sz val="8.5"/>
        <rFont val="Calibri"/>
        <family val="2"/>
      </rPr>
      <t>Junção 45° em ferro fundido, predial SMU, DN= 125 x 100 mm</t>
    </r>
  </si>
  <si>
    <r>
      <rPr>
        <sz val="8.5"/>
        <rFont val="Calibri"/>
        <family val="2"/>
      </rPr>
      <t>46.26.910</t>
    </r>
  </si>
  <si>
    <r>
      <rPr>
        <sz val="8.5"/>
        <rFont val="Calibri"/>
        <family val="2"/>
      </rPr>
      <t>Junção 45° em ferro fundido, predial SMU, DN= 150 x 100 mm</t>
    </r>
  </si>
  <si>
    <r>
      <rPr>
        <sz val="8.5"/>
        <rFont val="Calibri"/>
        <family val="2"/>
      </rPr>
      <t>46.26.920</t>
    </r>
  </si>
  <si>
    <r>
      <rPr>
        <sz val="8.5"/>
        <rFont val="Calibri"/>
        <family val="2"/>
      </rPr>
      <t>Junção 45° em ferro fundido, predial SMU, DN= 200 x 100 mm</t>
    </r>
  </si>
  <si>
    <r>
      <rPr>
        <sz val="8.5"/>
        <rFont val="Calibri"/>
        <family val="2"/>
      </rPr>
      <t>46.26.930</t>
    </r>
  </si>
  <si>
    <r>
      <rPr>
        <sz val="8.5"/>
        <rFont val="Calibri"/>
        <family val="2"/>
      </rPr>
      <t>Junção 45° em ferro fundido, predial SMU, DN= 200 x 200 mm</t>
    </r>
  </si>
  <si>
    <r>
      <rPr>
        <sz val="8.5"/>
        <rFont val="Calibri"/>
        <family val="2"/>
      </rPr>
      <t>46.27</t>
    </r>
  </si>
  <si>
    <r>
      <rPr>
        <sz val="8.5"/>
        <rFont val="Calibri"/>
        <family val="2"/>
      </rPr>
      <t>Tubulacao em cobre, para sistema de ar condicionado</t>
    </r>
  </si>
  <si>
    <r>
      <rPr>
        <sz val="8.5"/>
        <rFont val="Calibri"/>
        <family val="2"/>
      </rPr>
      <t>46.27.050</t>
    </r>
  </si>
  <si>
    <r>
      <rPr>
        <sz val="8.5"/>
        <rFont val="Calibri"/>
        <family val="2"/>
      </rPr>
      <t>Tubo de cobre flexível, espessura 1/32" ‐ diâmetro 3/16", inclusive conexões</t>
    </r>
  </si>
  <si>
    <r>
      <rPr>
        <sz val="8.5"/>
        <rFont val="Calibri"/>
        <family val="2"/>
      </rPr>
      <t>46.27.060</t>
    </r>
  </si>
  <si>
    <r>
      <rPr>
        <sz val="8.5"/>
        <rFont val="Calibri"/>
        <family val="2"/>
      </rPr>
      <t>Tubo de cobre flexível, espessura 1/32" ‐ diâmetro 1/4", inclusive conexões</t>
    </r>
  </si>
  <si>
    <r>
      <rPr>
        <sz val="8.5"/>
        <rFont val="Calibri"/>
        <family val="2"/>
      </rPr>
      <t>46.27.070</t>
    </r>
  </si>
  <si>
    <r>
      <rPr>
        <sz val="8.5"/>
        <rFont val="Calibri"/>
        <family val="2"/>
      </rPr>
      <t>Tubo de cobre flexível, espessura 1/32" ‐ diâmetro 5/16", inclusive conexões</t>
    </r>
  </si>
  <si>
    <r>
      <rPr>
        <sz val="8.5"/>
        <rFont val="Calibri"/>
        <family val="2"/>
      </rPr>
      <t>46.27.080</t>
    </r>
  </si>
  <si>
    <r>
      <rPr>
        <sz val="8.5"/>
        <rFont val="Calibri"/>
        <family val="2"/>
      </rPr>
      <t>Tubo de cobre flexível, espessura 1/32" ‐ diâmetro 3/8", inclusive conexões</t>
    </r>
  </si>
  <si>
    <r>
      <rPr>
        <sz val="8.5"/>
        <rFont val="Calibri"/>
        <family val="2"/>
      </rPr>
      <t>46.27.090</t>
    </r>
  </si>
  <si>
    <r>
      <rPr>
        <sz val="8.5"/>
        <rFont val="Calibri"/>
        <family val="2"/>
      </rPr>
      <t>Tubo de cobre flexível, espessura 1/32" ‐ diâmetro 1/2", inclusive conexões</t>
    </r>
  </si>
  <si>
    <r>
      <rPr>
        <sz val="8.5"/>
        <rFont val="Calibri"/>
        <family val="2"/>
      </rPr>
      <t>46.27.100</t>
    </r>
  </si>
  <si>
    <r>
      <rPr>
        <sz val="8.5"/>
        <rFont val="Calibri"/>
        <family val="2"/>
      </rPr>
      <t>Tubo de cobre flexível, espessura 1/32" ‐ diâmetro 5/8", inclusive conexões</t>
    </r>
  </si>
  <si>
    <r>
      <rPr>
        <sz val="8.5"/>
        <rFont val="Calibri"/>
        <family val="2"/>
      </rPr>
      <t>46.27.110</t>
    </r>
  </si>
  <si>
    <r>
      <rPr>
        <sz val="8.5"/>
        <rFont val="Calibri"/>
        <family val="2"/>
      </rPr>
      <t>Tubo de cobre flexível, espessura 1/32" ‐ diâmetro 3/4", inclusive conexões</t>
    </r>
  </si>
  <si>
    <r>
      <rPr>
        <sz val="8.5"/>
        <rFont val="Calibri"/>
        <family val="2"/>
      </rPr>
      <t>46.32</t>
    </r>
  </si>
  <si>
    <r>
      <rPr>
        <sz val="8.5"/>
        <rFont val="Calibri"/>
        <family val="2"/>
      </rPr>
      <t>Tubulacao em cobre rigido, para sistema VRF de ar condicionado</t>
    </r>
  </si>
  <si>
    <r>
      <rPr>
        <sz val="8.5"/>
        <rFont val="Calibri"/>
        <family val="2"/>
      </rPr>
      <t>46.32.001</t>
    </r>
  </si>
  <si>
    <r>
      <rPr>
        <sz val="8.5"/>
        <rFont val="Calibri"/>
        <family val="2"/>
      </rPr>
      <t xml:space="preserve">Tubo de cobre sem costura, rígido, espessura 1/16" ‐ diâmetro 3/8", inclusive
</t>
    </r>
    <r>
      <rPr>
        <sz val="8.5"/>
        <rFont val="Calibri"/>
        <family val="2"/>
      </rPr>
      <t>conexões</t>
    </r>
  </si>
  <si>
    <r>
      <rPr>
        <sz val="8.5"/>
        <rFont val="Calibri"/>
        <family val="2"/>
      </rPr>
      <t>46.32.002</t>
    </r>
  </si>
  <si>
    <r>
      <rPr>
        <sz val="8.5"/>
        <rFont val="Calibri"/>
        <family val="2"/>
      </rPr>
      <t xml:space="preserve">Tubo de cobre sem costura, rígido, espessura 1/16" ‐ diâmetro 1/2", inclusive
</t>
    </r>
    <r>
      <rPr>
        <sz val="8.5"/>
        <rFont val="Calibri"/>
        <family val="2"/>
      </rPr>
      <t>conexões</t>
    </r>
  </si>
  <si>
    <r>
      <rPr>
        <sz val="8.5"/>
        <rFont val="Calibri"/>
        <family val="2"/>
      </rPr>
      <t>46.32.003</t>
    </r>
  </si>
  <si>
    <r>
      <rPr>
        <sz val="8.5"/>
        <rFont val="Calibri"/>
        <family val="2"/>
      </rPr>
      <t xml:space="preserve">Tubo de cobre sem costura, rígido, espessura 1/16" ‐ diâmetro 5/8", inclusive
</t>
    </r>
    <r>
      <rPr>
        <sz val="8.5"/>
        <rFont val="Calibri"/>
        <family val="2"/>
      </rPr>
      <t>conexões</t>
    </r>
  </si>
  <si>
    <r>
      <rPr>
        <sz val="8.5"/>
        <rFont val="Calibri"/>
        <family val="2"/>
      </rPr>
      <t>46.32.004</t>
    </r>
  </si>
  <si>
    <r>
      <rPr>
        <sz val="8.5"/>
        <rFont val="Calibri"/>
        <family val="2"/>
      </rPr>
      <t xml:space="preserve">Tubo de cobre sem costura, rígido, espessura 1/16" ‐ diâmetro 3/4", inclusive
</t>
    </r>
    <r>
      <rPr>
        <sz val="8.5"/>
        <rFont val="Calibri"/>
        <family val="2"/>
      </rPr>
      <t>conexões</t>
    </r>
  </si>
  <si>
    <r>
      <rPr>
        <sz val="8.5"/>
        <rFont val="Calibri"/>
        <family val="2"/>
      </rPr>
      <t>46.32.005</t>
    </r>
  </si>
  <si>
    <r>
      <rPr>
        <sz val="8.5"/>
        <rFont val="Calibri"/>
        <family val="2"/>
      </rPr>
      <t xml:space="preserve">Tubo de cobre sem costura, rígido, espessura 1/16" ‐ diâmetro 7/8", inclusive
</t>
    </r>
    <r>
      <rPr>
        <sz val="8.5"/>
        <rFont val="Calibri"/>
        <family val="2"/>
      </rPr>
      <t>conexões</t>
    </r>
  </si>
  <si>
    <r>
      <rPr>
        <sz val="8.5"/>
        <rFont val="Calibri"/>
        <family val="2"/>
      </rPr>
      <t>46.32.006</t>
    </r>
  </si>
  <si>
    <r>
      <rPr>
        <sz val="8.5"/>
        <rFont val="Calibri"/>
        <family val="2"/>
      </rPr>
      <t xml:space="preserve">Tubo de cobre sem costura, rígido, espessura 1/16" ‐ diâmetro 1", inclusive
</t>
    </r>
    <r>
      <rPr>
        <sz val="8.5"/>
        <rFont val="Calibri"/>
        <family val="2"/>
      </rPr>
      <t>conexões</t>
    </r>
  </si>
  <si>
    <r>
      <rPr>
        <sz val="8.5"/>
        <rFont val="Calibri"/>
        <family val="2"/>
      </rPr>
      <t>46.32.007</t>
    </r>
  </si>
  <si>
    <r>
      <rPr>
        <sz val="8.5"/>
        <rFont val="Calibri"/>
        <family val="2"/>
      </rPr>
      <t xml:space="preserve">Tubo de cobre sem costura, rígido, espessura 1/16" ‐ diâmetro 1.1/8",
</t>
    </r>
    <r>
      <rPr>
        <sz val="8.5"/>
        <rFont val="Calibri"/>
        <family val="2"/>
      </rPr>
      <t>inclusive conexões</t>
    </r>
  </si>
  <si>
    <r>
      <rPr>
        <sz val="8.5"/>
        <rFont val="Calibri"/>
        <family val="2"/>
      </rPr>
      <t>46.32.008</t>
    </r>
  </si>
  <si>
    <r>
      <rPr>
        <sz val="8.5"/>
        <rFont val="Calibri"/>
        <family val="2"/>
      </rPr>
      <t xml:space="preserve">Tubo de cobre sem costura, rígido, espessura 1/16" ‐ diâmetro 1.1/4",
</t>
    </r>
    <r>
      <rPr>
        <sz val="8.5"/>
        <rFont val="Calibri"/>
        <family val="2"/>
      </rPr>
      <t>inclusive conexões</t>
    </r>
  </si>
  <si>
    <r>
      <rPr>
        <sz val="8.5"/>
        <rFont val="Calibri"/>
        <family val="2"/>
      </rPr>
      <t>46.32.009</t>
    </r>
  </si>
  <si>
    <r>
      <rPr>
        <sz val="8.5"/>
        <rFont val="Calibri"/>
        <family val="2"/>
      </rPr>
      <t xml:space="preserve">Tubo de cobre sem costura, rígido, espessura 1/16" ‐ diâmetro 1.3/8",
</t>
    </r>
    <r>
      <rPr>
        <sz val="8.5"/>
        <rFont val="Calibri"/>
        <family val="2"/>
      </rPr>
      <t>inclusive conexões</t>
    </r>
  </si>
  <si>
    <r>
      <rPr>
        <sz val="8.5"/>
        <rFont val="Calibri"/>
        <family val="2"/>
      </rPr>
      <t>46.32.010</t>
    </r>
  </si>
  <si>
    <r>
      <rPr>
        <sz val="8.5"/>
        <rFont val="Calibri"/>
        <family val="2"/>
      </rPr>
      <t xml:space="preserve">Tubo de cobre sem costura, rígido, espessura 1/16" ‐ diâmetro 1.1/2",
</t>
    </r>
    <r>
      <rPr>
        <sz val="8.5"/>
        <rFont val="Calibri"/>
        <family val="2"/>
      </rPr>
      <t>inclusive conexões</t>
    </r>
  </si>
  <si>
    <r>
      <rPr>
        <sz val="8.5"/>
        <rFont val="Calibri"/>
        <family val="2"/>
      </rPr>
      <t>46.32.011</t>
    </r>
  </si>
  <si>
    <r>
      <rPr>
        <sz val="8.5"/>
        <rFont val="Calibri"/>
        <family val="2"/>
      </rPr>
      <t xml:space="preserve">Tubo de cobre sem costura, rígido, espessura 1/16" ‐ diâmetro 1.5/8",
</t>
    </r>
    <r>
      <rPr>
        <sz val="8.5"/>
        <rFont val="Calibri"/>
        <family val="2"/>
      </rPr>
      <t>inclusive conexões</t>
    </r>
  </si>
  <si>
    <r>
      <rPr>
        <sz val="8.5"/>
        <rFont val="Calibri"/>
        <family val="2"/>
      </rPr>
      <t>46.33</t>
    </r>
  </si>
  <si>
    <r>
      <rPr>
        <sz val="8.5"/>
        <rFont val="Calibri"/>
        <family val="2"/>
      </rPr>
      <t>Tubulacao em PP ‐ aguas pluviais / esgoto</t>
    </r>
  </si>
  <si>
    <r>
      <rPr>
        <sz val="8.5"/>
        <rFont val="Calibri"/>
        <family val="2"/>
      </rPr>
      <t>46.33.001</t>
    </r>
  </si>
  <si>
    <r>
      <rPr>
        <sz val="8.5"/>
        <rFont val="Calibri"/>
        <family val="2"/>
      </rPr>
      <t>Tubo de esgoto em polipropileno de alta resistência ‐ PP, DN= 40mm, preto, com união deslizante e guarnição elastomérica de duplo lábio</t>
    </r>
  </si>
  <si>
    <r>
      <rPr>
        <sz val="8.5"/>
        <rFont val="Calibri"/>
        <family val="2"/>
      </rPr>
      <t>46.33.002</t>
    </r>
  </si>
  <si>
    <r>
      <rPr>
        <sz val="8.5"/>
        <rFont val="Calibri"/>
        <family val="2"/>
      </rPr>
      <t>Tubo de esgoto em polipropileno de alta resistência ‐ PP, DN= 50mm, preto, com união deslizante e guarnição elastomérica de duplo lábio</t>
    </r>
  </si>
  <si>
    <r>
      <rPr>
        <sz val="8.5"/>
        <rFont val="Calibri"/>
        <family val="2"/>
      </rPr>
      <t>46.33.003</t>
    </r>
  </si>
  <si>
    <r>
      <rPr>
        <sz val="8.5"/>
        <rFont val="Calibri"/>
        <family val="2"/>
      </rPr>
      <t>Tubo de esgoto em polipropileno de alta resistência ‐ PP, DN= 63mm, preto, com união deslizante e guarnição elastomérica de duplo lábio</t>
    </r>
  </si>
  <si>
    <r>
      <rPr>
        <sz val="8.5"/>
        <rFont val="Calibri"/>
        <family val="2"/>
      </rPr>
      <t>46.33.004</t>
    </r>
  </si>
  <si>
    <r>
      <rPr>
        <sz val="8.5"/>
        <rFont val="Calibri"/>
        <family val="2"/>
      </rPr>
      <t>Tubo de esgoto em polipropileno de alta resistência ‐ PP, DN= 110mm, preto, com união deslizante e guarnição elastomérica de duplo lábio</t>
    </r>
  </si>
  <si>
    <r>
      <rPr>
        <sz val="8.5"/>
        <rFont val="Calibri"/>
        <family val="2"/>
      </rPr>
      <t>46.33.020</t>
    </r>
  </si>
  <si>
    <r>
      <rPr>
        <sz val="8.5"/>
        <rFont val="Calibri"/>
        <family val="2"/>
      </rPr>
      <t>Joelho 45° em polipropileno de alta resistência, preto, tipo PB, DN= 40mm</t>
    </r>
  </si>
  <si>
    <r>
      <rPr>
        <sz val="8.5"/>
        <rFont val="Calibri"/>
        <family val="2"/>
      </rPr>
      <t>46.33.021</t>
    </r>
  </si>
  <si>
    <r>
      <rPr>
        <sz val="8.5"/>
        <rFont val="Calibri"/>
        <family val="2"/>
      </rPr>
      <t xml:space="preserve">Joelho 45° em polipropileno de alta resistência ‐ PP, preto, tipo PB, DN=
</t>
    </r>
    <r>
      <rPr>
        <sz val="8.5"/>
        <rFont val="Calibri"/>
        <family val="2"/>
      </rPr>
      <t>50mm</t>
    </r>
  </si>
  <si>
    <r>
      <rPr>
        <sz val="8.5"/>
        <rFont val="Calibri"/>
        <family val="2"/>
      </rPr>
      <t>46.33.022</t>
    </r>
  </si>
  <si>
    <r>
      <rPr>
        <sz val="8.5"/>
        <rFont val="Calibri"/>
        <family val="2"/>
      </rPr>
      <t xml:space="preserve">Joelho 45° em polipropileno de alta resistência ‐ PP, preto, tipo PB, DN=
</t>
    </r>
    <r>
      <rPr>
        <sz val="8.5"/>
        <rFont val="Calibri"/>
        <family val="2"/>
      </rPr>
      <t>63mm</t>
    </r>
  </si>
  <si>
    <r>
      <rPr>
        <sz val="8.5"/>
        <rFont val="Calibri"/>
        <family val="2"/>
      </rPr>
      <t>46.33.023</t>
    </r>
  </si>
  <si>
    <r>
      <rPr>
        <sz val="8.5"/>
        <rFont val="Calibri"/>
        <family val="2"/>
      </rPr>
      <t xml:space="preserve">Joelho 45° em polipropileno de alta resistência ‐ PP, preto, tipo PB, DN=
</t>
    </r>
    <r>
      <rPr>
        <sz val="8.5"/>
        <rFont val="Calibri"/>
        <family val="2"/>
      </rPr>
      <t>110mm</t>
    </r>
  </si>
  <si>
    <r>
      <rPr>
        <sz val="8.5"/>
        <rFont val="Calibri"/>
        <family val="2"/>
      </rPr>
      <t>46.33.047</t>
    </r>
  </si>
  <si>
    <r>
      <rPr>
        <sz val="8.5"/>
        <rFont val="Calibri"/>
        <family val="2"/>
      </rPr>
      <t xml:space="preserve">Joelho 87°30' em polipropileno de alta resistência ‐ PP, preto, tipo PB, DN=
</t>
    </r>
    <r>
      <rPr>
        <sz val="8.5"/>
        <rFont val="Calibri"/>
        <family val="2"/>
      </rPr>
      <t>40mm</t>
    </r>
  </si>
  <si>
    <r>
      <rPr>
        <sz val="8.5"/>
        <rFont val="Calibri"/>
        <family val="2"/>
      </rPr>
      <t>46.33.048</t>
    </r>
  </si>
  <si>
    <r>
      <rPr>
        <sz val="8.5"/>
        <rFont val="Calibri"/>
        <family val="2"/>
      </rPr>
      <t xml:space="preserve">Joelho 87°30' em polipropileno de alta resistência ‐ PP, preto, tipo PB, DN=
</t>
    </r>
    <r>
      <rPr>
        <sz val="8.5"/>
        <rFont val="Calibri"/>
        <family val="2"/>
      </rPr>
      <t>50mm</t>
    </r>
  </si>
  <si>
    <r>
      <rPr>
        <sz val="8.5"/>
        <rFont val="Calibri"/>
        <family val="2"/>
      </rPr>
      <t>46.33.049</t>
    </r>
  </si>
  <si>
    <r>
      <rPr>
        <sz val="8.5"/>
        <rFont val="Calibri"/>
        <family val="2"/>
      </rPr>
      <t xml:space="preserve">Joelho 87°30' em polipropileno de alta resistência ‐ PP, preto, tipo PB, DN=
</t>
    </r>
    <r>
      <rPr>
        <sz val="8.5"/>
        <rFont val="Calibri"/>
        <family val="2"/>
      </rPr>
      <t>63mm</t>
    </r>
  </si>
  <si>
    <r>
      <rPr>
        <sz val="8.5"/>
        <rFont val="Calibri"/>
        <family val="2"/>
      </rPr>
      <t>46.33.074</t>
    </r>
  </si>
  <si>
    <r>
      <rPr>
        <sz val="8.5"/>
        <rFont val="Calibri"/>
        <family val="2"/>
      </rPr>
      <t xml:space="preserve">Joelho 87°30' em polipropileno de alta resistência ‐ PP, preto, tipo PB, DN=
</t>
    </r>
    <r>
      <rPr>
        <sz val="8.5"/>
        <rFont val="Calibri"/>
        <family val="2"/>
      </rPr>
      <t>110mm, com base de apoio</t>
    </r>
  </si>
  <si>
    <r>
      <rPr>
        <sz val="8.5"/>
        <rFont val="Calibri"/>
        <family val="2"/>
      </rPr>
      <t>46.33.102</t>
    </r>
  </si>
  <si>
    <r>
      <rPr>
        <sz val="8.5"/>
        <rFont val="Calibri"/>
        <family val="2"/>
      </rPr>
      <t>Luva dupla em polipropileno de alta resistência ‐ PP,  preto,  DN= 40mm</t>
    </r>
  </si>
  <si>
    <r>
      <rPr>
        <sz val="8.5"/>
        <rFont val="Calibri"/>
        <family val="2"/>
      </rPr>
      <t>46.33.103</t>
    </r>
  </si>
  <si>
    <r>
      <rPr>
        <sz val="8.5"/>
        <rFont val="Calibri"/>
        <family val="2"/>
      </rPr>
      <t>Luva dupla em polipropileno de alta resistência ‐ PP,  preto,  DN= 50mm</t>
    </r>
  </si>
  <si>
    <r>
      <rPr>
        <sz val="8.5"/>
        <rFont val="Calibri"/>
        <family val="2"/>
      </rPr>
      <t>46.33.104</t>
    </r>
  </si>
  <si>
    <r>
      <rPr>
        <sz val="8.5"/>
        <rFont val="Calibri"/>
        <family val="2"/>
      </rPr>
      <t>Luva dupla em polipropileno de alta resistência ‐ PP,  preto,  DN= 63mm</t>
    </r>
  </si>
  <si>
    <r>
      <rPr>
        <sz val="8.5"/>
        <rFont val="Calibri"/>
        <family val="2"/>
      </rPr>
      <t>46.33.105</t>
    </r>
  </si>
  <si>
    <r>
      <rPr>
        <sz val="8.5"/>
        <rFont val="Calibri"/>
        <family val="2"/>
      </rPr>
      <t>Luva dupla em polipropileno de alta resistência ‐ PP,  preto,  DN= 110mm</t>
    </r>
  </si>
  <si>
    <r>
      <rPr>
        <sz val="8.5"/>
        <rFont val="Calibri"/>
        <family val="2"/>
      </rPr>
      <t>46.33.116</t>
    </r>
  </si>
  <si>
    <r>
      <rPr>
        <sz val="8.5"/>
        <rFont val="Calibri"/>
        <family val="2"/>
      </rPr>
      <t xml:space="preserve">Luva de Redução em polipropileno de alta resistência ‐ PP, preto, tipo PB, DN=
</t>
    </r>
    <r>
      <rPr>
        <sz val="8.5"/>
        <rFont val="Calibri"/>
        <family val="2"/>
      </rPr>
      <t>50x40mm</t>
    </r>
  </si>
  <si>
    <r>
      <rPr>
        <sz val="8.5"/>
        <rFont val="Calibri"/>
        <family val="2"/>
      </rPr>
      <t>46.33.117</t>
    </r>
  </si>
  <si>
    <r>
      <rPr>
        <sz val="8.5"/>
        <rFont val="Calibri"/>
        <family val="2"/>
      </rPr>
      <t xml:space="preserve">Luva de Redução em polipropileno de alta resistência ‐ PP, preto, tipo PB, DN=
</t>
    </r>
    <r>
      <rPr>
        <sz val="8.5"/>
        <rFont val="Calibri"/>
        <family val="2"/>
      </rPr>
      <t>63x50mm</t>
    </r>
  </si>
  <si>
    <r>
      <rPr>
        <sz val="8.5"/>
        <rFont val="Calibri"/>
        <family val="2"/>
      </rPr>
      <t>46.33.118</t>
    </r>
  </si>
  <si>
    <r>
      <rPr>
        <sz val="8.5"/>
        <rFont val="Calibri"/>
        <family val="2"/>
      </rPr>
      <t xml:space="preserve">Luva de Redução em polipropileno de alta resistência ‐ PP, preto, tipo PB, DN=
</t>
    </r>
    <r>
      <rPr>
        <sz val="8.5"/>
        <rFont val="Calibri"/>
        <family val="2"/>
      </rPr>
      <t>110x63mm</t>
    </r>
  </si>
  <si>
    <r>
      <rPr>
        <sz val="8.5"/>
        <rFont val="Calibri"/>
        <family val="2"/>
      </rPr>
      <t>46.33.130</t>
    </r>
  </si>
  <si>
    <r>
      <rPr>
        <sz val="8.5"/>
        <rFont val="Calibri"/>
        <family val="2"/>
      </rPr>
      <t xml:space="preserve">Tê 87°30' simples em polipropileno de alta resistência ‐ PP, preto, tipo PB,
</t>
    </r>
    <r>
      <rPr>
        <sz val="8.5"/>
        <rFont val="Calibri"/>
        <family val="2"/>
      </rPr>
      <t>DN= 50x50mm</t>
    </r>
  </si>
  <si>
    <r>
      <rPr>
        <sz val="8.5"/>
        <rFont val="Calibri"/>
        <family val="2"/>
      </rPr>
      <t>46.33.131</t>
    </r>
  </si>
  <si>
    <r>
      <rPr>
        <sz val="8.5"/>
        <rFont val="Calibri"/>
        <family val="2"/>
      </rPr>
      <t xml:space="preserve">Tê 87°30' simples em polipropileno de alta resistência ‐ PP, preto, tipo PB,
</t>
    </r>
    <r>
      <rPr>
        <sz val="8.5"/>
        <rFont val="Calibri"/>
        <family val="2"/>
      </rPr>
      <t>DN= 63x63mm</t>
    </r>
  </si>
  <si>
    <r>
      <rPr>
        <sz val="8.5"/>
        <rFont val="Calibri"/>
        <family val="2"/>
      </rPr>
      <t>46.33.132</t>
    </r>
  </si>
  <si>
    <r>
      <rPr>
        <sz val="8.5"/>
        <rFont val="Calibri"/>
        <family val="2"/>
      </rPr>
      <t xml:space="preserve">Tê 87°30' simples em polipropileno de alta resistência ‐ PP, preto, tipo PB,
</t>
    </r>
    <r>
      <rPr>
        <sz val="8.5"/>
        <rFont val="Calibri"/>
        <family val="2"/>
      </rPr>
      <t>DN= 110x110mm</t>
    </r>
  </si>
  <si>
    <r>
      <rPr>
        <sz val="8.5"/>
        <rFont val="Calibri"/>
        <family val="2"/>
      </rPr>
      <t>46.33.137</t>
    </r>
  </si>
  <si>
    <r>
      <rPr>
        <sz val="8.5"/>
        <rFont val="Calibri"/>
        <family val="2"/>
      </rPr>
      <t xml:space="preserve">Tê 87°30' simples de redução em polipropileno de alta resistência ‐ PP, preto,
</t>
    </r>
    <r>
      <rPr>
        <sz val="8.5"/>
        <rFont val="Calibri"/>
        <family val="2"/>
      </rPr>
      <t>tipo PB, DN= 110x63mm</t>
    </r>
  </si>
  <si>
    <r>
      <rPr>
        <sz val="8.5"/>
        <rFont val="Calibri"/>
        <family val="2"/>
      </rPr>
      <t>46.33.140</t>
    </r>
  </si>
  <si>
    <r>
      <rPr>
        <sz val="8.5"/>
        <rFont val="Calibri"/>
        <family val="2"/>
      </rPr>
      <t xml:space="preserve">Tê 87°30' de inspeção em polipropileno de alta resistência ‐ PP, preto (PxB),
</t>
    </r>
    <r>
      <rPr>
        <sz val="8.5"/>
        <rFont val="Calibri"/>
        <family val="2"/>
      </rPr>
      <t>DN 110mm</t>
    </r>
  </si>
  <si>
    <r>
      <rPr>
        <sz val="8.5"/>
        <rFont val="Calibri"/>
        <family val="2"/>
      </rPr>
      <t>46.33.149</t>
    </r>
  </si>
  <si>
    <r>
      <rPr>
        <sz val="8.5"/>
        <rFont val="Calibri"/>
        <family val="2"/>
      </rPr>
      <t xml:space="preserve">Junção 45° simples em polipropileno de alta resistência ‐ PP, preto, tipo PB,
</t>
    </r>
    <r>
      <rPr>
        <sz val="8.5"/>
        <rFont val="Calibri"/>
        <family val="2"/>
      </rPr>
      <t>DN= 50x50mm</t>
    </r>
  </si>
  <si>
    <r>
      <rPr>
        <sz val="8.5"/>
        <rFont val="Calibri"/>
        <family val="2"/>
      </rPr>
      <t>46.33.150</t>
    </r>
  </si>
  <si>
    <r>
      <rPr>
        <sz val="8.5"/>
        <rFont val="Calibri"/>
        <family val="2"/>
      </rPr>
      <t xml:space="preserve">Junção 45° simples em polipropileno de alta resistência ‐ PP, preto, tipo PB,
</t>
    </r>
    <r>
      <rPr>
        <sz val="8.5"/>
        <rFont val="Calibri"/>
        <family val="2"/>
      </rPr>
      <t>DN= 63x63mm</t>
    </r>
  </si>
  <si>
    <r>
      <rPr>
        <sz val="8.5"/>
        <rFont val="Calibri"/>
        <family val="2"/>
      </rPr>
      <t>46.33.151</t>
    </r>
  </si>
  <si>
    <r>
      <rPr>
        <sz val="8.5"/>
        <rFont val="Calibri"/>
        <family val="2"/>
      </rPr>
      <t xml:space="preserve">Junção 45° simples em polipropileno de alta resistência ‐ PP, preto, tipo PB,
</t>
    </r>
    <r>
      <rPr>
        <sz val="8.5"/>
        <rFont val="Calibri"/>
        <family val="2"/>
      </rPr>
      <t>DN= 110x110mm</t>
    </r>
  </si>
  <si>
    <r>
      <rPr>
        <sz val="8.5"/>
        <rFont val="Calibri"/>
        <family val="2"/>
      </rPr>
      <t>46.33.159</t>
    </r>
  </si>
  <si>
    <r>
      <rPr>
        <sz val="8.5"/>
        <rFont val="Calibri"/>
        <family val="2"/>
      </rPr>
      <t xml:space="preserve">Junção 45° simples de redução em polipropileno de alta resistência ‐ PP,
</t>
    </r>
    <r>
      <rPr>
        <sz val="8.5"/>
        <rFont val="Calibri"/>
        <family val="2"/>
      </rPr>
      <t>preto, tipo PB, DN= 63x50mm</t>
    </r>
  </si>
  <si>
    <r>
      <rPr>
        <sz val="8.5"/>
        <rFont val="Calibri"/>
        <family val="2"/>
      </rPr>
      <t>46.33.160</t>
    </r>
  </si>
  <si>
    <r>
      <rPr>
        <sz val="8.5"/>
        <rFont val="Calibri"/>
        <family val="2"/>
      </rPr>
      <t xml:space="preserve">Junção 45° simples de redução em polipropileno de alta resistência ‐ PP,
</t>
    </r>
    <r>
      <rPr>
        <sz val="8.5"/>
        <rFont val="Calibri"/>
        <family val="2"/>
      </rPr>
      <t>preto, tipo PB, DN= 110x50mm</t>
    </r>
  </si>
  <si>
    <r>
      <rPr>
        <sz val="8.5"/>
        <rFont val="Calibri"/>
        <family val="2"/>
      </rPr>
      <t>46.33.161</t>
    </r>
  </si>
  <si>
    <r>
      <rPr>
        <sz val="8.5"/>
        <rFont val="Calibri"/>
        <family val="2"/>
      </rPr>
      <t xml:space="preserve">Junção 45° simples de redução em polipropileno de alta resistência ‐ PP,
</t>
    </r>
    <r>
      <rPr>
        <sz val="8.5"/>
        <rFont val="Calibri"/>
        <family val="2"/>
      </rPr>
      <t>preto, tipo PB, DN= 110x63mm</t>
    </r>
  </si>
  <si>
    <r>
      <rPr>
        <sz val="8.5"/>
        <rFont val="Calibri"/>
        <family val="2"/>
      </rPr>
      <t>46.33.170</t>
    </r>
  </si>
  <si>
    <r>
      <rPr>
        <sz val="8.5"/>
        <rFont val="Calibri"/>
        <family val="2"/>
      </rPr>
      <t xml:space="preserve">Curva 87°30' em polipropileno de alta resistência ‐ PP, preto, tipo PB, DN=
</t>
    </r>
    <r>
      <rPr>
        <sz val="8.5"/>
        <rFont val="Calibri"/>
        <family val="2"/>
      </rPr>
      <t>110mm</t>
    </r>
  </si>
  <si>
    <r>
      <rPr>
        <sz val="8.5"/>
        <rFont val="Calibri"/>
        <family val="2"/>
      </rPr>
      <t>46.33.186</t>
    </r>
  </si>
  <si>
    <r>
      <rPr>
        <sz val="8.5"/>
        <rFont val="Calibri"/>
        <family val="2"/>
      </rPr>
      <t xml:space="preserve">Caixa sifonada de piso, em polipropileno de alta resistência PP, preto,
</t>
    </r>
    <r>
      <rPr>
        <sz val="8.5"/>
        <rFont val="Calibri"/>
        <family val="2"/>
      </rPr>
      <t>DN=125mm, uma saída de 63mm</t>
    </r>
  </si>
  <si>
    <r>
      <rPr>
        <sz val="8.5"/>
        <rFont val="Calibri"/>
        <family val="2"/>
      </rPr>
      <t>46.33.197</t>
    </r>
  </si>
  <si>
    <r>
      <rPr>
        <sz val="8.5"/>
        <rFont val="Calibri"/>
        <family val="2"/>
      </rPr>
      <t xml:space="preserve">Prolongamento para caixa sifonada em prolipropileno de alta resistência PP,
</t>
    </r>
    <r>
      <rPr>
        <sz val="8.5"/>
        <rFont val="Calibri"/>
        <family val="2"/>
      </rPr>
      <t>preto, DN= 125mm</t>
    </r>
  </si>
  <si>
    <r>
      <rPr>
        <sz val="8.5"/>
        <rFont val="Calibri"/>
        <family val="2"/>
      </rPr>
      <t>46.33.201</t>
    </r>
  </si>
  <si>
    <r>
      <rPr>
        <sz val="8.5"/>
        <rFont val="Calibri"/>
        <family val="2"/>
      </rPr>
      <t xml:space="preserve">Tampa tê de inspeção oval, em polipropileno de alta resistência preto (PxB),
</t>
    </r>
    <r>
      <rPr>
        <sz val="8.5"/>
        <rFont val="Calibri"/>
        <family val="2"/>
      </rPr>
      <t>DN=110mm</t>
    </r>
  </si>
  <si>
    <r>
      <rPr>
        <sz val="8.5"/>
        <rFont val="Calibri"/>
        <family val="2"/>
      </rPr>
      <t>46.33.206</t>
    </r>
  </si>
  <si>
    <r>
      <rPr>
        <sz val="8.5"/>
        <rFont val="Calibri"/>
        <family val="2"/>
      </rPr>
      <t>Tampão em polipropileno de alta resistência PP, preto (PxB), DN=63mm</t>
    </r>
  </si>
  <si>
    <r>
      <rPr>
        <sz val="8.5"/>
        <rFont val="Calibri"/>
        <family val="2"/>
      </rPr>
      <t>46.33.207</t>
    </r>
  </si>
  <si>
    <r>
      <rPr>
        <sz val="8.5"/>
        <rFont val="Calibri"/>
        <family val="2"/>
      </rPr>
      <t>Tampão em polipropileno de alta resistência PP, preto (PxB), DN=110mm</t>
    </r>
  </si>
  <si>
    <r>
      <rPr>
        <sz val="8.5"/>
        <rFont val="Calibri"/>
        <family val="2"/>
      </rPr>
      <t>46.33.210</t>
    </r>
  </si>
  <si>
    <r>
      <rPr>
        <sz val="8.5"/>
        <rFont val="Calibri"/>
        <family val="2"/>
      </rPr>
      <t xml:space="preserve">Porta marco para grelha de 12x12 cm, em prolipropileno de alta resistência
</t>
    </r>
    <r>
      <rPr>
        <sz val="8.5"/>
        <rFont val="Calibri"/>
        <family val="2"/>
      </rPr>
      <t>PP,  preto</t>
    </r>
  </si>
  <si>
    <r>
      <rPr>
        <sz val="8.5"/>
        <rFont val="Calibri"/>
        <family val="2"/>
      </rPr>
      <t>46.33.211</t>
    </r>
  </si>
  <si>
    <r>
      <rPr>
        <sz val="8.5"/>
        <rFont val="Calibri"/>
        <family val="2"/>
      </rPr>
      <t>Marco de bronze com grelha em aço inoxidável de 12x12cm</t>
    </r>
  </si>
  <si>
    <r>
      <rPr>
        <sz val="8.5"/>
        <rFont val="Calibri"/>
        <family val="2"/>
      </rPr>
      <t>VALVULAS E APARELHOS DE MEDICAO E CONTROLE PARA LIQUIDOS E GASES</t>
    </r>
  </si>
  <si>
    <r>
      <rPr>
        <sz val="8.5"/>
        <rFont val="Calibri"/>
        <family val="2"/>
      </rPr>
      <t>47.01</t>
    </r>
  </si>
  <si>
    <r>
      <rPr>
        <sz val="8.5"/>
        <rFont val="Calibri"/>
        <family val="2"/>
      </rPr>
      <t>Registro e / ou valvula em latao fundido sem acabamento</t>
    </r>
  </si>
  <si>
    <r>
      <rPr>
        <sz val="8.5"/>
        <rFont val="Calibri"/>
        <family val="2"/>
      </rPr>
      <t>47.01.010</t>
    </r>
  </si>
  <si>
    <r>
      <rPr>
        <sz val="8.5"/>
        <rFont val="Calibri"/>
        <family val="2"/>
      </rPr>
      <t>Registro de gaveta em latão fundido sem acabamento, DN= 1/2´</t>
    </r>
  </si>
  <si>
    <r>
      <rPr>
        <sz val="8.5"/>
        <rFont val="Calibri"/>
        <family val="2"/>
      </rPr>
      <t>47.01.020</t>
    </r>
  </si>
  <si>
    <r>
      <rPr>
        <sz val="8.5"/>
        <rFont val="Calibri"/>
        <family val="2"/>
      </rPr>
      <t>Registro de gaveta em latão fundido sem acabamento, DN= 3/4´</t>
    </r>
  </si>
  <si>
    <r>
      <rPr>
        <sz val="8.5"/>
        <rFont val="Calibri"/>
        <family val="2"/>
      </rPr>
      <t>47.01.030</t>
    </r>
  </si>
  <si>
    <r>
      <rPr>
        <sz val="8.5"/>
        <rFont val="Calibri"/>
        <family val="2"/>
      </rPr>
      <t>Registro de gaveta em latão fundido sem acabamento, DN= 1´</t>
    </r>
  </si>
  <si>
    <r>
      <rPr>
        <sz val="8.5"/>
        <rFont val="Calibri"/>
        <family val="2"/>
      </rPr>
      <t>47.01.040</t>
    </r>
  </si>
  <si>
    <r>
      <rPr>
        <sz val="8.5"/>
        <rFont val="Calibri"/>
        <family val="2"/>
      </rPr>
      <t>Registro de gaveta em latão fundido sem acabamento, DN= 1 1/4´</t>
    </r>
  </si>
  <si>
    <r>
      <rPr>
        <sz val="8.5"/>
        <rFont val="Calibri"/>
        <family val="2"/>
      </rPr>
      <t>47.01.050</t>
    </r>
  </si>
  <si>
    <r>
      <rPr>
        <sz val="8.5"/>
        <rFont val="Calibri"/>
        <family val="2"/>
      </rPr>
      <t>Registro de gaveta em latão fundido sem acabamento, DN= 1 1/2´</t>
    </r>
  </si>
  <si>
    <r>
      <rPr>
        <sz val="8.5"/>
        <rFont val="Calibri"/>
        <family val="2"/>
      </rPr>
      <t>47.01.060</t>
    </r>
  </si>
  <si>
    <r>
      <rPr>
        <sz val="8.5"/>
        <rFont val="Calibri"/>
        <family val="2"/>
      </rPr>
      <t>Registro de gaveta em latão fundido sem acabamento, DN= 2´</t>
    </r>
  </si>
  <si>
    <r>
      <rPr>
        <sz val="8.5"/>
        <rFont val="Calibri"/>
        <family val="2"/>
      </rPr>
      <t>47.01.070</t>
    </r>
  </si>
  <si>
    <r>
      <rPr>
        <sz val="8.5"/>
        <rFont val="Calibri"/>
        <family val="2"/>
      </rPr>
      <t>Registro de gaveta em latão fundido sem acabamento, DN= 2 1/2´</t>
    </r>
  </si>
  <si>
    <r>
      <rPr>
        <sz val="8.5"/>
        <rFont val="Calibri"/>
        <family val="2"/>
      </rPr>
      <t>47.01.080</t>
    </r>
  </si>
  <si>
    <r>
      <rPr>
        <sz val="8.5"/>
        <rFont val="Calibri"/>
        <family val="2"/>
      </rPr>
      <t>Registro de gaveta em latão fundido sem acabamento, DN= 3´</t>
    </r>
  </si>
  <si>
    <r>
      <rPr>
        <sz val="8.5"/>
        <rFont val="Calibri"/>
        <family val="2"/>
      </rPr>
      <t>47.01.090</t>
    </r>
  </si>
  <si>
    <r>
      <rPr>
        <sz val="8.5"/>
        <rFont val="Calibri"/>
        <family val="2"/>
      </rPr>
      <t>Registro de gaveta em latão fundido sem acabamento, DN= 4´</t>
    </r>
  </si>
  <si>
    <r>
      <rPr>
        <sz val="8.5"/>
        <rFont val="Calibri"/>
        <family val="2"/>
      </rPr>
      <t>47.01.130</t>
    </r>
  </si>
  <si>
    <r>
      <rPr>
        <sz val="8.5"/>
        <rFont val="Calibri"/>
        <family val="2"/>
      </rPr>
      <t>Registro de pressão em latão fundido sem acabamento, DN= 3/4´</t>
    </r>
  </si>
  <si>
    <r>
      <rPr>
        <sz val="8.5"/>
        <rFont val="Calibri"/>
        <family val="2"/>
      </rPr>
      <t>47.01.170</t>
    </r>
  </si>
  <si>
    <r>
      <rPr>
        <sz val="8.5"/>
        <rFont val="Calibri"/>
        <family val="2"/>
      </rPr>
      <t xml:space="preserve">Válvula de esfera monobloco em latão, passagem plena, acionamento com
</t>
    </r>
    <r>
      <rPr>
        <sz val="8.5"/>
        <rFont val="Calibri"/>
        <family val="2"/>
      </rPr>
      <t>alavanca, DN= 1/2´</t>
    </r>
  </si>
  <si>
    <r>
      <rPr>
        <sz val="8.5"/>
        <rFont val="Calibri"/>
        <family val="2"/>
      </rPr>
      <t>47.01.180</t>
    </r>
  </si>
  <si>
    <r>
      <rPr>
        <sz val="8.5"/>
        <rFont val="Calibri"/>
        <family val="2"/>
      </rPr>
      <t xml:space="preserve">Válvula de esfera monobloco em latão, passagem plena, acionamento com
</t>
    </r>
    <r>
      <rPr>
        <sz val="8.5"/>
        <rFont val="Calibri"/>
        <family val="2"/>
      </rPr>
      <t>alavanca, DN= 3/4´</t>
    </r>
  </si>
  <si>
    <r>
      <rPr>
        <sz val="8.5"/>
        <rFont val="Calibri"/>
        <family val="2"/>
      </rPr>
      <t>47.01.190</t>
    </r>
  </si>
  <si>
    <r>
      <rPr>
        <sz val="8.5"/>
        <rFont val="Calibri"/>
        <family val="2"/>
      </rPr>
      <t xml:space="preserve">Válvula de esfera monobloco em latão, passagem plena, acionamento com
</t>
    </r>
    <r>
      <rPr>
        <sz val="8.5"/>
        <rFont val="Calibri"/>
        <family val="2"/>
      </rPr>
      <t>alavanca, DN= 1´</t>
    </r>
  </si>
  <si>
    <r>
      <rPr>
        <sz val="8.5"/>
        <rFont val="Calibri"/>
        <family val="2"/>
      </rPr>
      <t>47.01.191</t>
    </r>
  </si>
  <si>
    <r>
      <rPr>
        <sz val="8.5"/>
        <rFont val="Calibri"/>
        <family val="2"/>
      </rPr>
      <t xml:space="preserve">Válvula de esfera monobloco em latão, passagem plena, acionamento com
</t>
    </r>
    <r>
      <rPr>
        <sz val="8.5"/>
        <rFont val="Calibri"/>
        <family val="2"/>
      </rPr>
      <t>alavanca, DN= 1.1/4´</t>
    </r>
  </si>
  <si>
    <r>
      <rPr>
        <sz val="8.5"/>
        <rFont val="Calibri"/>
        <family val="2"/>
      </rPr>
      <t>47.01.210</t>
    </r>
  </si>
  <si>
    <r>
      <rPr>
        <sz val="8.5"/>
        <rFont val="Calibri"/>
        <family val="2"/>
      </rPr>
      <t xml:space="preserve">Válvula de esfera monobloco em latão, passagem plena, acionamento com
</t>
    </r>
    <r>
      <rPr>
        <sz val="8.5"/>
        <rFont val="Calibri"/>
        <family val="2"/>
      </rPr>
      <t>alavanca, DN= 2´</t>
    </r>
  </si>
  <si>
    <r>
      <rPr>
        <sz val="8.5"/>
        <rFont val="Calibri"/>
        <family val="2"/>
      </rPr>
      <t>47.01.220</t>
    </r>
  </si>
  <si>
    <r>
      <rPr>
        <sz val="8.5"/>
        <rFont val="Calibri"/>
        <family val="2"/>
      </rPr>
      <t xml:space="preserve">Válvula de esfera monobloco em latão, passagem plena, acionamento com
</t>
    </r>
    <r>
      <rPr>
        <sz val="8.5"/>
        <rFont val="Calibri"/>
        <family val="2"/>
      </rPr>
      <t>alavanca, DN= 4´</t>
    </r>
  </si>
  <si>
    <r>
      <rPr>
        <sz val="8.5"/>
        <rFont val="Calibri"/>
        <family val="2"/>
      </rPr>
      <t>47.02</t>
    </r>
  </si>
  <si>
    <r>
      <rPr>
        <sz val="8.5"/>
        <rFont val="Calibri"/>
        <family val="2"/>
      </rPr>
      <t>Registro e / ou valvula em latao fundido com acabamento cromado</t>
    </r>
  </si>
  <si>
    <r>
      <rPr>
        <sz val="8.5"/>
        <rFont val="Calibri"/>
        <family val="2"/>
      </rPr>
      <t>47.02.010</t>
    </r>
  </si>
  <si>
    <r>
      <rPr>
        <sz val="8.5"/>
        <rFont val="Calibri"/>
        <family val="2"/>
      </rPr>
      <t xml:space="preserve">Registro de gaveta em latão fundido cromado com canopla, DN= 1/2´ ‐ linha
</t>
    </r>
    <r>
      <rPr>
        <sz val="8.5"/>
        <rFont val="Calibri"/>
        <family val="2"/>
      </rPr>
      <t>especial</t>
    </r>
  </si>
  <si>
    <r>
      <rPr>
        <sz val="8.5"/>
        <rFont val="Calibri"/>
        <family val="2"/>
      </rPr>
      <t>47.02.020</t>
    </r>
  </si>
  <si>
    <r>
      <rPr>
        <sz val="8.5"/>
        <rFont val="Calibri"/>
        <family val="2"/>
      </rPr>
      <t xml:space="preserve">Registro de gaveta em latão fundido cromado com canopla, DN= 3/4´ ‐ linha
</t>
    </r>
    <r>
      <rPr>
        <sz val="8.5"/>
        <rFont val="Calibri"/>
        <family val="2"/>
      </rPr>
      <t>especial</t>
    </r>
  </si>
  <si>
    <r>
      <rPr>
        <sz val="8.5"/>
        <rFont val="Calibri"/>
        <family val="2"/>
      </rPr>
      <t>47.02.030</t>
    </r>
  </si>
  <si>
    <r>
      <rPr>
        <sz val="8.5"/>
        <rFont val="Calibri"/>
        <family val="2"/>
      </rPr>
      <t xml:space="preserve">Registro de gaveta em latão fundido cromado com canopla, DN= 1´ ‐ linha
</t>
    </r>
    <r>
      <rPr>
        <sz val="8.5"/>
        <rFont val="Calibri"/>
        <family val="2"/>
      </rPr>
      <t>especial</t>
    </r>
  </si>
  <si>
    <r>
      <rPr>
        <sz val="8.5"/>
        <rFont val="Calibri"/>
        <family val="2"/>
      </rPr>
      <t>47.02.040</t>
    </r>
  </si>
  <si>
    <r>
      <rPr>
        <sz val="8.5"/>
        <rFont val="Calibri"/>
        <family val="2"/>
      </rPr>
      <t xml:space="preserve">Registro de gaveta em latão fundido cromado com canopla, DN= 1 1/4´ ‐ linha
</t>
    </r>
    <r>
      <rPr>
        <sz val="8.5"/>
        <rFont val="Calibri"/>
        <family val="2"/>
      </rPr>
      <t>especial</t>
    </r>
  </si>
  <si>
    <r>
      <rPr>
        <sz val="8.5"/>
        <rFont val="Calibri"/>
        <family val="2"/>
      </rPr>
      <t>47.02.050</t>
    </r>
  </si>
  <si>
    <r>
      <rPr>
        <sz val="8.5"/>
        <rFont val="Calibri"/>
        <family val="2"/>
      </rPr>
      <t xml:space="preserve">Registro de gaveta em latão fundido cromado com canopla, DN= 1 1/2´ ‐ linha
</t>
    </r>
    <r>
      <rPr>
        <sz val="8.5"/>
        <rFont val="Calibri"/>
        <family val="2"/>
      </rPr>
      <t>especial</t>
    </r>
  </si>
  <si>
    <r>
      <rPr>
        <sz val="8.5"/>
        <rFont val="Calibri"/>
        <family val="2"/>
      </rPr>
      <t>47.02.100</t>
    </r>
  </si>
  <si>
    <r>
      <rPr>
        <sz val="8.5"/>
        <rFont val="Calibri"/>
        <family val="2"/>
      </rPr>
      <t xml:space="preserve">Registro de pressão em latão fundido cromado com canopla, DN= 1/2´ ‐ linha
</t>
    </r>
    <r>
      <rPr>
        <sz val="8.5"/>
        <rFont val="Calibri"/>
        <family val="2"/>
      </rPr>
      <t>especial</t>
    </r>
  </si>
  <si>
    <r>
      <rPr>
        <sz val="8.5"/>
        <rFont val="Calibri"/>
        <family val="2"/>
      </rPr>
      <t>47.02.110</t>
    </r>
  </si>
  <si>
    <r>
      <rPr>
        <sz val="8.5"/>
        <rFont val="Calibri"/>
        <family val="2"/>
      </rPr>
      <t xml:space="preserve">Registro de pressão em latão fundido cromado com canopla, DN= 3/4´ ‐ linha
</t>
    </r>
    <r>
      <rPr>
        <sz val="8.5"/>
        <rFont val="Calibri"/>
        <family val="2"/>
      </rPr>
      <t>especial</t>
    </r>
  </si>
  <si>
    <r>
      <rPr>
        <sz val="8.5"/>
        <rFont val="Calibri"/>
        <family val="2"/>
      </rPr>
      <t>47.02.200</t>
    </r>
  </si>
  <si>
    <r>
      <rPr>
        <sz val="8.5"/>
        <rFont val="Calibri"/>
        <family val="2"/>
      </rPr>
      <t xml:space="preserve">Registro regulador de vazão para chuveiro e ducha em latão cromado com
</t>
    </r>
    <r>
      <rPr>
        <sz val="8.5"/>
        <rFont val="Calibri"/>
        <family val="2"/>
      </rPr>
      <t>canopla, DN= 1/2´</t>
    </r>
  </si>
  <si>
    <r>
      <rPr>
        <sz val="8.5"/>
        <rFont val="Calibri"/>
        <family val="2"/>
      </rPr>
      <t>47.02.210</t>
    </r>
  </si>
  <si>
    <r>
      <rPr>
        <sz val="8.5"/>
        <rFont val="Calibri"/>
        <family val="2"/>
      </rPr>
      <t xml:space="preserve">Registro regulador de vazão para torneira, misturador e bidê, em latão
</t>
    </r>
    <r>
      <rPr>
        <sz val="8.5"/>
        <rFont val="Calibri"/>
        <family val="2"/>
      </rPr>
      <t>cromado com canopla, DN= 1/2´</t>
    </r>
  </si>
  <si>
    <r>
      <rPr>
        <sz val="8.5"/>
        <rFont val="Calibri"/>
        <family val="2"/>
      </rPr>
      <t>47.04</t>
    </r>
  </si>
  <si>
    <r>
      <rPr>
        <sz val="8.5"/>
        <rFont val="Calibri"/>
        <family val="2"/>
      </rPr>
      <t>Valvula de descarga ou para acionamento de metais sanitarios</t>
    </r>
  </si>
  <si>
    <r>
      <rPr>
        <sz val="8.5"/>
        <rFont val="Calibri"/>
        <family val="2"/>
      </rPr>
      <t>47.04.020</t>
    </r>
  </si>
  <si>
    <r>
      <rPr>
        <sz val="8.5"/>
        <rFont val="Calibri"/>
        <family val="2"/>
      </rPr>
      <t xml:space="preserve">Válvula de descarga com registro próprio, duplo acionamento limitador de
</t>
    </r>
    <r>
      <rPr>
        <sz val="8.5"/>
        <rFont val="Calibri"/>
        <family val="2"/>
      </rPr>
      <t>fluxo, DN= 1 1/4´</t>
    </r>
  </si>
  <si>
    <r>
      <rPr>
        <sz val="8.5"/>
        <rFont val="Calibri"/>
        <family val="2"/>
      </rPr>
      <t>47.04.030</t>
    </r>
  </si>
  <si>
    <r>
      <rPr>
        <sz val="8.5"/>
        <rFont val="Calibri"/>
        <family val="2"/>
      </rPr>
      <t>Válvula de descarga com registro próprio, DN= 1 1/4´</t>
    </r>
  </si>
  <si>
    <r>
      <rPr>
        <sz val="8.5"/>
        <rFont val="Calibri"/>
        <family val="2"/>
      </rPr>
      <t>47.04.040</t>
    </r>
  </si>
  <si>
    <r>
      <rPr>
        <sz val="8.5"/>
        <rFont val="Calibri"/>
        <family val="2"/>
      </rPr>
      <t>Válvula de descarga com registro próprio, DN= 1 1/2´</t>
    </r>
  </si>
  <si>
    <r>
      <rPr>
        <sz val="8.5"/>
        <rFont val="Calibri"/>
        <family val="2"/>
      </rPr>
      <t>47.04.050</t>
    </r>
  </si>
  <si>
    <r>
      <rPr>
        <sz val="8.5"/>
        <rFont val="Calibri"/>
        <family val="2"/>
      </rPr>
      <t>Válvula de descarga antivandalismo, DN= 1 1/2´</t>
    </r>
  </si>
  <si>
    <r>
      <rPr>
        <sz val="8.5"/>
        <rFont val="Calibri"/>
        <family val="2"/>
      </rPr>
      <t>47.04.080</t>
    </r>
  </si>
  <si>
    <r>
      <rPr>
        <sz val="8.5"/>
        <rFont val="Calibri"/>
        <family val="2"/>
      </rPr>
      <t xml:space="preserve">Válvula de descarga externa, tipo alavanca com registro próprio, DN= 1 1/4´ e
</t>
    </r>
    <r>
      <rPr>
        <sz val="8.5"/>
        <rFont val="Calibri"/>
        <family val="2"/>
      </rPr>
      <t>DN= 1 1/2´</t>
    </r>
  </si>
  <si>
    <r>
      <rPr>
        <sz val="8.5"/>
        <rFont val="Calibri"/>
        <family val="2"/>
      </rPr>
      <t>47.04.090</t>
    </r>
  </si>
  <si>
    <r>
      <rPr>
        <sz val="8.5"/>
        <rFont val="Calibri"/>
        <family val="2"/>
      </rPr>
      <t>Válvula de mictório antivandalismo, DN= 3/4´</t>
    </r>
  </si>
  <si>
    <r>
      <rPr>
        <sz val="8.5"/>
        <rFont val="Calibri"/>
        <family val="2"/>
      </rPr>
      <t>47.04.100</t>
    </r>
  </si>
  <si>
    <r>
      <rPr>
        <sz val="8.5"/>
        <rFont val="Calibri"/>
        <family val="2"/>
      </rPr>
      <t>Válvula de mictório padrão, vazão automática, DN= 3/4´</t>
    </r>
  </si>
  <si>
    <r>
      <rPr>
        <sz val="8.5"/>
        <rFont val="Calibri"/>
        <family val="2"/>
      </rPr>
      <t>47.04.110</t>
    </r>
  </si>
  <si>
    <r>
      <rPr>
        <sz val="8.5"/>
        <rFont val="Calibri"/>
        <family val="2"/>
      </rPr>
      <t>Válvula de acionamento hidromecânico para piso</t>
    </r>
  </si>
  <si>
    <r>
      <rPr>
        <sz val="8.5"/>
        <rFont val="Calibri"/>
        <family val="2"/>
      </rPr>
      <t>47.04.120</t>
    </r>
  </si>
  <si>
    <r>
      <rPr>
        <sz val="8.5"/>
        <rFont val="Calibri"/>
        <family val="2"/>
      </rPr>
      <t xml:space="preserve">Válvula de acionamento hidromecânico para ducha, em latão cromado, DN=
</t>
    </r>
    <r>
      <rPr>
        <sz val="8.5"/>
        <rFont val="Calibri"/>
        <family val="2"/>
      </rPr>
      <t>3/4´</t>
    </r>
  </si>
  <si>
    <r>
      <rPr>
        <sz val="8.5"/>
        <rFont val="Calibri"/>
        <family val="2"/>
      </rPr>
      <t>47.04.180</t>
    </r>
  </si>
  <si>
    <r>
      <rPr>
        <sz val="8.5"/>
        <rFont val="Calibri"/>
        <family val="2"/>
      </rPr>
      <t xml:space="preserve">Válvula de descarga com registro próprio, duplo acionamento limitador de
</t>
    </r>
    <r>
      <rPr>
        <sz val="8.5"/>
        <rFont val="Calibri"/>
        <family val="2"/>
      </rPr>
      <t>fluxo, DN = 1 1/2´</t>
    </r>
  </si>
  <si>
    <r>
      <rPr>
        <sz val="8.5"/>
        <rFont val="Calibri"/>
        <family val="2"/>
      </rPr>
      <t>47.05</t>
    </r>
  </si>
  <si>
    <r>
      <rPr>
        <sz val="8.5"/>
        <rFont val="Calibri"/>
        <family val="2"/>
      </rPr>
      <t>Registro e / ou valvula em bronze</t>
    </r>
  </si>
  <si>
    <r>
      <rPr>
        <sz val="8.5"/>
        <rFont val="Calibri"/>
        <family val="2"/>
      </rPr>
      <t>47.05.010</t>
    </r>
  </si>
  <si>
    <r>
      <rPr>
        <sz val="8.5"/>
        <rFont val="Calibri"/>
        <family val="2"/>
      </rPr>
      <t>Válvula de retenção horizontal em bronze, DN= 3/4´</t>
    </r>
  </si>
  <si>
    <r>
      <rPr>
        <sz val="8.5"/>
        <rFont val="Calibri"/>
        <family val="2"/>
      </rPr>
      <t>47.05.020</t>
    </r>
  </si>
  <si>
    <r>
      <rPr>
        <sz val="8.5"/>
        <rFont val="Calibri"/>
        <family val="2"/>
      </rPr>
      <t>Válvula de retenção horizontal em bronze, DN= 1´</t>
    </r>
  </si>
  <si>
    <r>
      <rPr>
        <sz val="8.5"/>
        <rFont val="Calibri"/>
        <family val="2"/>
      </rPr>
      <t>47.05.030</t>
    </r>
  </si>
  <si>
    <r>
      <rPr>
        <sz val="8.5"/>
        <rFont val="Calibri"/>
        <family val="2"/>
      </rPr>
      <t>Válvula de retenção horizontal em bronze, DN= 1 1/4´</t>
    </r>
  </si>
  <si>
    <r>
      <rPr>
        <sz val="8.5"/>
        <rFont val="Calibri"/>
        <family val="2"/>
      </rPr>
      <t>47.05.040</t>
    </r>
  </si>
  <si>
    <r>
      <rPr>
        <sz val="8.5"/>
        <rFont val="Calibri"/>
        <family val="2"/>
      </rPr>
      <t>Válvula de retenção horizontal em bronze, DN= 1 1/2´</t>
    </r>
  </si>
  <si>
    <r>
      <rPr>
        <sz val="8.5"/>
        <rFont val="Calibri"/>
        <family val="2"/>
      </rPr>
      <t>47.05.050</t>
    </r>
  </si>
  <si>
    <r>
      <rPr>
        <sz val="8.5"/>
        <rFont val="Calibri"/>
        <family val="2"/>
      </rPr>
      <t>Válvula de retenção horizontal em bronze, DN= 2´</t>
    </r>
  </si>
  <si>
    <r>
      <rPr>
        <sz val="8.5"/>
        <rFont val="Calibri"/>
        <family val="2"/>
      </rPr>
      <t>47.05.060</t>
    </r>
  </si>
  <si>
    <r>
      <rPr>
        <sz val="8.5"/>
        <rFont val="Calibri"/>
        <family val="2"/>
      </rPr>
      <t>Válvula de retenção horizontal em bronze, DN= 2 1/2´</t>
    </r>
  </si>
  <si>
    <r>
      <rPr>
        <sz val="8.5"/>
        <rFont val="Calibri"/>
        <family val="2"/>
      </rPr>
      <t>47.05.070</t>
    </r>
  </si>
  <si>
    <r>
      <rPr>
        <sz val="8.5"/>
        <rFont val="Calibri"/>
        <family val="2"/>
      </rPr>
      <t>Válvula de retenção horizontal em bronze, DN= 3´</t>
    </r>
  </si>
  <si>
    <r>
      <rPr>
        <sz val="8.5"/>
        <rFont val="Calibri"/>
        <family val="2"/>
      </rPr>
      <t>47.05.080</t>
    </r>
  </si>
  <si>
    <r>
      <rPr>
        <sz val="8.5"/>
        <rFont val="Calibri"/>
        <family val="2"/>
      </rPr>
      <t>Válvula de retenção horizontal em bronze, DN= 4´</t>
    </r>
  </si>
  <si>
    <r>
      <rPr>
        <sz val="8.5"/>
        <rFont val="Calibri"/>
        <family val="2"/>
      </rPr>
      <t>47.05.100</t>
    </r>
  </si>
  <si>
    <r>
      <rPr>
        <sz val="8.5"/>
        <rFont val="Calibri"/>
        <family val="2"/>
      </rPr>
      <t>Válvula de retenção vertical em bronze, DN= 1´</t>
    </r>
  </si>
  <si>
    <r>
      <rPr>
        <sz val="8.5"/>
        <rFont val="Calibri"/>
        <family val="2"/>
      </rPr>
      <t>47.05.110</t>
    </r>
  </si>
  <si>
    <r>
      <rPr>
        <sz val="8.5"/>
        <rFont val="Calibri"/>
        <family val="2"/>
      </rPr>
      <t>Válvula de retenção vertical em bronze, DN= 1 1/4´</t>
    </r>
  </si>
  <si>
    <r>
      <rPr>
        <sz val="8.5"/>
        <rFont val="Calibri"/>
        <family val="2"/>
      </rPr>
      <t>47.05.120</t>
    </r>
  </si>
  <si>
    <r>
      <rPr>
        <sz val="8.5"/>
        <rFont val="Calibri"/>
        <family val="2"/>
      </rPr>
      <t>Válvula de retenção vertical em bronze, DN= 1 1/2´</t>
    </r>
  </si>
  <si>
    <r>
      <rPr>
        <sz val="8.5"/>
        <rFont val="Calibri"/>
        <family val="2"/>
      </rPr>
      <t>47.05.130</t>
    </r>
  </si>
  <si>
    <r>
      <rPr>
        <sz val="8.5"/>
        <rFont val="Calibri"/>
        <family val="2"/>
      </rPr>
      <t>Válvula de retenção vertical em bronze, DN= 2´</t>
    </r>
  </si>
  <si>
    <r>
      <rPr>
        <sz val="8.5"/>
        <rFont val="Calibri"/>
        <family val="2"/>
      </rPr>
      <t>47.05.140</t>
    </r>
  </si>
  <si>
    <r>
      <rPr>
        <sz val="8.5"/>
        <rFont val="Calibri"/>
        <family val="2"/>
      </rPr>
      <t>Válvula de retenção vertical em bronze, DN= 2 1/2´</t>
    </r>
  </si>
  <si>
    <r>
      <rPr>
        <sz val="8.5"/>
        <rFont val="Calibri"/>
        <family val="2"/>
      </rPr>
      <t>47.05.150</t>
    </r>
  </si>
  <si>
    <r>
      <rPr>
        <sz val="8.5"/>
        <rFont val="Calibri"/>
        <family val="2"/>
      </rPr>
      <t>Válvula de retenção vertical em bronze, DN= 3´</t>
    </r>
  </si>
  <si>
    <r>
      <rPr>
        <sz val="8.5"/>
        <rFont val="Calibri"/>
        <family val="2"/>
      </rPr>
      <t>47.05.160</t>
    </r>
  </si>
  <si>
    <r>
      <rPr>
        <sz val="8.5"/>
        <rFont val="Calibri"/>
        <family val="2"/>
      </rPr>
      <t>Válvula de retenção vertical em bronze, DN= 4´</t>
    </r>
  </si>
  <si>
    <r>
      <rPr>
        <sz val="8.5"/>
        <rFont val="Calibri"/>
        <family val="2"/>
      </rPr>
      <t>47.05.170</t>
    </r>
  </si>
  <si>
    <r>
      <rPr>
        <sz val="8.5"/>
        <rFont val="Calibri"/>
        <family val="2"/>
      </rPr>
      <t>Válvula de retenção de pé com crivo em bronze, DN= 1´</t>
    </r>
  </si>
  <si>
    <r>
      <rPr>
        <sz val="8.5"/>
        <rFont val="Calibri"/>
        <family val="2"/>
      </rPr>
      <t>47.05.180</t>
    </r>
  </si>
  <si>
    <r>
      <rPr>
        <sz val="8.5"/>
        <rFont val="Calibri"/>
        <family val="2"/>
      </rPr>
      <t>Válvula de retenção de pé com crivo em bronze, DN= 1 1/4´</t>
    </r>
  </si>
  <si>
    <r>
      <rPr>
        <sz val="8.5"/>
        <rFont val="Calibri"/>
        <family val="2"/>
      </rPr>
      <t>47.05.190</t>
    </r>
  </si>
  <si>
    <r>
      <rPr>
        <sz val="8.5"/>
        <rFont val="Calibri"/>
        <family val="2"/>
      </rPr>
      <t>Válvula de retenção de pé com crivo em bronze, DN= 1 1/2´</t>
    </r>
  </si>
  <si>
    <r>
      <rPr>
        <sz val="8.5"/>
        <rFont val="Calibri"/>
        <family val="2"/>
      </rPr>
      <t>47.05.200</t>
    </r>
  </si>
  <si>
    <r>
      <rPr>
        <sz val="8.5"/>
        <rFont val="Calibri"/>
        <family val="2"/>
      </rPr>
      <t>Válvula de retenção de pé com crivo em bronze, DN= 2´</t>
    </r>
  </si>
  <si>
    <r>
      <rPr>
        <sz val="8.5"/>
        <rFont val="Calibri"/>
        <family val="2"/>
      </rPr>
      <t>47.05.210</t>
    </r>
  </si>
  <si>
    <r>
      <rPr>
        <sz val="8.5"/>
        <rFont val="Calibri"/>
        <family val="2"/>
      </rPr>
      <t>Válvula de retenção de pé com crivo em bronze, DN= 2 1/2´</t>
    </r>
  </si>
  <si>
    <r>
      <rPr>
        <sz val="8.5"/>
        <rFont val="Calibri"/>
        <family val="2"/>
      </rPr>
      <t>47.05.220</t>
    </r>
  </si>
  <si>
    <r>
      <rPr>
        <sz val="8.5"/>
        <rFont val="Calibri"/>
        <family val="2"/>
      </rPr>
      <t xml:space="preserve">Válvula de gaveta em bronze, com haste não ascendente, classe 125 libras
</t>
    </r>
    <r>
      <rPr>
        <sz val="8.5"/>
        <rFont val="Calibri"/>
        <family val="2"/>
      </rPr>
      <t>para vapor e classe 200 libras para água, óleo e gás, DN= 6´</t>
    </r>
  </si>
  <si>
    <r>
      <rPr>
        <sz val="8.5"/>
        <rFont val="Calibri"/>
        <family val="2"/>
      </rPr>
      <t>47.05.230</t>
    </r>
  </si>
  <si>
    <r>
      <rPr>
        <sz val="8.5"/>
        <rFont val="Calibri"/>
        <family val="2"/>
      </rPr>
      <t xml:space="preserve">Válvula de gaveta em bronze, com haste não ascendente, classe 125 libras
</t>
    </r>
    <r>
      <rPr>
        <sz val="8.5"/>
        <rFont val="Calibri"/>
        <family val="2"/>
      </rPr>
      <t>para vapor e classe 200 libras para água, óleo e gás, DN= 2´</t>
    </r>
  </si>
  <si>
    <r>
      <rPr>
        <sz val="8.5"/>
        <rFont val="Calibri"/>
        <family val="2"/>
      </rPr>
      <t>47.05.240</t>
    </r>
  </si>
  <si>
    <r>
      <rPr>
        <sz val="8.5"/>
        <rFont val="Calibri"/>
        <family val="2"/>
      </rPr>
      <t xml:space="preserve">Válvula globo em bronze, classe 125 libras para vapor e classe 200 libras para
</t>
    </r>
    <r>
      <rPr>
        <sz val="8.5"/>
        <rFont val="Calibri"/>
        <family val="2"/>
      </rPr>
      <t>água, óleo e gás, DN= 2´</t>
    </r>
  </si>
  <si>
    <r>
      <rPr>
        <sz val="8.5"/>
        <rFont val="Calibri"/>
        <family val="2"/>
      </rPr>
      <t>47.05.260</t>
    </r>
  </si>
  <si>
    <r>
      <rPr>
        <sz val="8.5"/>
        <rFont val="Calibri"/>
        <family val="2"/>
      </rPr>
      <t>Válvula de retenção de pé com crivo em bronze, DN= 3´</t>
    </r>
  </si>
  <si>
    <r>
      <rPr>
        <sz val="8.5"/>
        <rFont val="Calibri"/>
        <family val="2"/>
      </rPr>
      <t>47.05.270</t>
    </r>
  </si>
  <si>
    <r>
      <rPr>
        <sz val="8.5"/>
        <rFont val="Calibri"/>
        <family val="2"/>
      </rPr>
      <t>Válvula de retenção de pé com crivo em bronze, DN= 4´</t>
    </r>
  </si>
  <si>
    <r>
      <rPr>
        <sz val="8.5"/>
        <rFont val="Calibri"/>
        <family val="2"/>
      </rPr>
      <t>47.05.280</t>
    </r>
  </si>
  <si>
    <r>
      <rPr>
        <sz val="8.5"/>
        <rFont val="Calibri"/>
        <family val="2"/>
      </rPr>
      <t>Válvula globo angular de 45° em bronze, DN= 2 1/2´</t>
    </r>
  </si>
  <si>
    <r>
      <rPr>
        <sz val="8.5"/>
        <rFont val="Calibri"/>
        <family val="2"/>
      </rPr>
      <t>47.05.290</t>
    </r>
  </si>
  <si>
    <r>
      <rPr>
        <sz val="8.5"/>
        <rFont val="Calibri"/>
        <family val="2"/>
      </rPr>
      <t xml:space="preserve">Válvula de gaveta em bronze, haste ascendente, classe 150 libras para vapor
</t>
    </r>
    <r>
      <rPr>
        <sz val="8.5"/>
        <rFont val="Calibri"/>
        <family val="2"/>
      </rPr>
      <t>saturado e 300 libras para água, óleo e gás, DN= 1/2´</t>
    </r>
  </si>
  <si>
    <r>
      <rPr>
        <sz val="8.5"/>
        <rFont val="Calibri"/>
        <family val="2"/>
      </rPr>
      <t>47.05.296</t>
    </r>
  </si>
  <si>
    <r>
      <rPr>
        <sz val="8.5"/>
        <rFont val="Calibri"/>
        <family val="2"/>
      </rPr>
      <t xml:space="preserve">Válvula de gaveta em bronze, haste ascendente, classe 150 libras para vapor
</t>
    </r>
    <r>
      <rPr>
        <sz val="8.5"/>
        <rFont val="Calibri"/>
        <family val="2"/>
      </rPr>
      <t>saturado e 300 libras para água, óleo e gás, DN= 4´</t>
    </r>
  </si>
  <si>
    <r>
      <rPr>
        <sz val="8.5"/>
        <rFont val="Calibri"/>
        <family val="2"/>
      </rPr>
      <t>47.05.300</t>
    </r>
  </si>
  <si>
    <r>
      <rPr>
        <sz val="8.5"/>
        <rFont val="Calibri"/>
        <family val="2"/>
      </rPr>
      <t xml:space="preserve">Válvula de gaveta em bronze, haste não ascendente, classe 150 libras para
</t>
    </r>
    <r>
      <rPr>
        <sz val="8.5"/>
        <rFont val="Calibri"/>
        <family val="2"/>
      </rPr>
      <t>vapor saturado e 300 libras para água, óleo e gás, DN= 4´</t>
    </r>
  </si>
  <si>
    <r>
      <rPr>
        <sz val="8.5"/>
        <rFont val="Calibri"/>
        <family val="2"/>
      </rPr>
      <t>47.05.310</t>
    </r>
  </si>
  <si>
    <r>
      <rPr>
        <sz val="8.5"/>
        <rFont val="Calibri"/>
        <family val="2"/>
      </rPr>
      <t xml:space="preserve">Válvula de gaveta em bronze, haste não ascendente, classe 150 libras para
</t>
    </r>
    <r>
      <rPr>
        <sz val="8.5"/>
        <rFont val="Calibri"/>
        <family val="2"/>
      </rPr>
      <t>vapor saturado e 300 libras para água, óleo e gás, DN= 2´</t>
    </r>
  </si>
  <si>
    <r>
      <rPr>
        <sz val="8.5"/>
        <rFont val="Calibri"/>
        <family val="2"/>
      </rPr>
      <t>47.05.340</t>
    </r>
  </si>
  <si>
    <r>
      <rPr>
        <sz val="8.5"/>
        <rFont val="Calibri"/>
        <family val="2"/>
      </rPr>
      <t xml:space="preserve">Válvula globo em bronze, classe 150 libras para vapor saturado e 300 libras
</t>
    </r>
    <r>
      <rPr>
        <sz val="8.5"/>
        <rFont val="Calibri"/>
        <family val="2"/>
      </rPr>
      <t>para água, óleo e gás, DN= 3/4´</t>
    </r>
  </si>
  <si>
    <r>
      <rPr>
        <sz val="8.5"/>
        <rFont val="Calibri"/>
        <family val="2"/>
      </rPr>
      <t>47.05.350</t>
    </r>
  </si>
  <si>
    <r>
      <rPr>
        <sz val="8.5"/>
        <rFont val="Calibri"/>
        <family val="2"/>
      </rPr>
      <t xml:space="preserve">Válvula globo em bronze, classe 150 libras para vapor saturado e 300 libras
</t>
    </r>
    <r>
      <rPr>
        <sz val="8.5"/>
        <rFont val="Calibri"/>
        <family val="2"/>
      </rPr>
      <t>para água, óleo e gás, DN= 1´</t>
    </r>
  </si>
  <si>
    <r>
      <rPr>
        <sz val="8.5"/>
        <rFont val="Calibri"/>
        <family val="2"/>
      </rPr>
      <t>47.05.360</t>
    </r>
  </si>
  <si>
    <r>
      <rPr>
        <sz val="8.5"/>
        <rFont val="Calibri"/>
        <family val="2"/>
      </rPr>
      <t xml:space="preserve">Válvula globo em bronze, classe 150 libras para vapor saturado e 300 libras
</t>
    </r>
    <r>
      <rPr>
        <sz val="8.5"/>
        <rFont val="Calibri"/>
        <family val="2"/>
      </rPr>
      <t>para água, óleo e gás, DN= 1 1/2´</t>
    </r>
  </si>
  <si>
    <r>
      <rPr>
        <sz val="8.5"/>
        <rFont val="Calibri"/>
        <family val="2"/>
      </rPr>
      <t>47.05.370</t>
    </r>
  </si>
  <si>
    <r>
      <rPr>
        <sz val="8.5"/>
        <rFont val="Calibri"/>
        <family val="2"/>
      </rPr>
      <t xml:space="preserve">Válvula globo em bronze, classe 150 libras para vapor saturado e 300 libras
</t>
    </r>
    <r>
      <rPr>
        <sz val="8.5"/>
        <rFont val="Calibri"/>
        <family val="2"/>
      </rPr>
      <t>para água, óleo e gás, DN= 2´</t>
    </r>
  </si>
  <si>
    <r>
      <rPr>
        <sz val="8.5"/>
        <rFont val="Calibri"/>
        <family val="2"/>
      </rPr>
      <t>47.05.390</t>
    </r>
  </si>
  <si>
    <r>
      <rPr>
        <sz val="8.5"/>
        <rFont val="Calibri"/>
        <family val="2"/>
      </rPr>
      <t xml:space="preserve">Válvula globo em bronze, classe 150 libras para vapor saturado e 300 libras
</t>
    </r>
    <r>
      <rPr>
        <sz val="8.5"/>
        <rFont val="Calibri"/>
        <family val="2"/>
      </rPr>
      <t>para água, óleo e gás, DN= 2 1/2´</t>
    </r>
  </si>
  <si>
    <r>
      <rPr>
        <sz val="8.5"/>
        <rFont val="Calibri"/>
        <family val="2"/>
      </rPr>
      <t>47.05.392</t>
    </r>
  </si>
  <si>
    <r>
      <rPr>
        <sz val="8.5"/>
        <rFont val="Calibri"/>
        <family val="2"/>
      </rPr>
      <t xml:space="preserve">Válvula globo em bronze, classe 150 libras para vapor saturado e 300 libras
</t>
    </r>
    <r>
      <rPr>
        <sz val="8.5"/>
        <rFont val="Calibri"/>
        <family val="2"/>
      </rPr>
      <t>para água, óleo e gás, DN= 3´</t>
    </r>
  </si>
  <si>
    <r>
      <rPr>
        <sz val="8.5"/>
        <rFont val="Calibri"/>
        <family val="2"/>
      </rPr>
      <t>47.05.394</t>
    </r>
  </si>
  <si>
    <r>
      <rPr>
        <sz val="8.5"/>
        <rFont val="Calibri"/>
        <family val="2"/>
      </rPr>
      <t xml:space="preserve">Válvula globo em bronze, classe 150 libras para vapor saturado e 300 libras
</t>
    </r>
    <r>
      <rPr>
        <sz val="8.5"/>
        <rFont val="Calibri"/>
        <family val="2"/>
      </rPr>
      <t>para água, óleo e gás, DN= 4´</t>
    </r>
  </si>
  <si>
    <r>
      <rPr>
        <sz val="8.5"/>
        <rFont val="Calibri"/>
        <family val="2"/>
      </rPr>
      <t>47.05.398</t>
    </r>
  </si>
  <si>
    <r>
      <rPr>
        <sz val="8.5"/>
        <rFont val="Calibri"/>
        <family val="2"/>
      </rPr>
      <t xml:space="preserve">Válvula de gaveta em bronze, haste não ascendente, classe 125 libras para
</t>
    </r>
    <r>
      <rPr>
        <sz val="8.5"/>
        <rFont val="Calibri"/>
        <family val="2"/>
      </rPr>
      <t>vapor e classe 200 libras para água, óleo e gás, DN= 3/4´</t>
    </r>
  </si>
  <si>
    <r>
      <rPr>
        <sz val="8.5"/>
        <rFont val="Calibri"/>
        <family val="2"/>
      </rPr>
      <t>47.05.400</t>
    </r>
  </si>
  <si>
    <r>
      <rPr>
        <sz val="8.5"/>
        <rFont val="Calibri"/>
        <family val="2"/>
      </rPr>
      <t xml:space="preserve">Válvula de gaveta em bronze, haste não ascendente, classe 125 libras para
</t>
    </r>
    <r>
      <rPr>
        <sz val="8.5"/>
        <rFont val="Calibri"/>
        <family val="2"/>
      </rPr>
      <t>vapor e classe 200 libras para água, óleo e gás, DN= 1´</t>
    </r>
  </si>
  <si>
    <r>
      <rPr>
        <sz val="8.5"/>
        <rFont val="Calibri"/>
        <family val="2"/>
      </rPr>
      <t>47.05.406</t>
    </r>
  </si>
  <si>
    <r>
      <rPr>
        <sz val="8.5"/>
        <rFont val="Calibri"/>
        <family val="2"/>
      </rPr>
      <t xml:space="preserve">Válvula de gaveta em bronze, haste não ascendente, classe 125 libras para
</t>
    </r>
    <r>
      <rPr>
        <sz val="8.5"/>
        <rFont val="Calibri"/>
        <family val="2"/>
      </rPr>
      <t>vapor e classe 200 libras para água, óleo e gás, DN= 1.1/4´</t>
    </r>
  </si>
  <si>
    <r>
      <rPr>
        <sz val="8.5"/>
        <rFont val="Calibri"/>
        <family val="2"/>
      </rPr>
      <t>47.05.410</t>
    </r>
  </si>
  <si>
    <r>
      <rPr>
        <sz val="8.5"/>
        <rFont val="Calibri"/>
        <family val="2"/>
      </rPr>
      <t xml:space="preserve">Válvula de gaveta em bronze, haste não ascendente, classe 125 libras para
</t>
    </r>
    <r>
      <rPr>
        <sz val="8.5"/>
        <rFont val="Calibri"/>
        <family val="2"/>
      </rPr>
      <t>vapor e classe 200 libras para água, óleo e gás, DN= 1 1/2´</t>
    </r>
  </si>
  <si>
    <r>
      <rPr>
        <sz val="8.5"/>
        <rFont val="Calibri"/>
        <family val="2"/>
      </rPr>
      <t>47.05.420</t>
    </r>
  </si>
  <si>
    <r>
      <rPr>
        <sz val="8.5"/>
        <rFont val="Calibri"/>
        <family val="2"/>
      </rPr>
      <t xml:space="preserve">Válvula de gaveta em bronze, haste não ascendente, classe 125 libras para
</t>
    </r>
    <r>
      <rPr>
        <sz val="8.5"/>
        <rFont val="Calibri"/>
        <family val="2"/>
      </rPr>
      <t>vapor e classe 200 libras para água, óleo e gás, DN= 2 1/2´</t>
    </r>
  </si>
  <si>
    <r>
      <rPr>
        <sz val="8.5"/>
        <rFont val="Calibri"/>
        <family val="2"/>
      </rPr>
      <t>47.05.430</t>
    </r>
  </si>
  <si>
    <r>
      <rPr>
        <sz val="8.5"/>
        <rFont val="Calibri"/>
        <family val="2"/>
      </rPr>
      <t xml:space="preserve">Válvula de gaveta em bronze, haste não ascendente, classe 125 libras para
</t>
    </r>
    <r>
      <rPr>
        <sz val="8.5"/>
        <rFont val="Calibri"/>
        <family val="2"/>
      </rPr>
      <t>vapor e classe 200 libras para água, óleo e gás, DN= 3´</t>
    </r>
  </si>
  <si>
    <r>
      <rPr>
        <sz val="8.5"/>
        <rFont val="Calibri"/>
        <family val="2"/>
      </rPr>
      <t>47.05.450</t>
    </r>
  </si>
  <si>
    <r>
      <rPr>
        <sz val="8.5"/>
        <rFont val="Calibri"/>
        <family val="2"/>
      </rPr>
      <t>Válvula redutora de pressão de ação direta em bronze, extremidade roscada, para água, ar, óleo e gás, PE= 200 psi e PS= 20 à 90 psi, DN= 1 1/4´</t>
    </r>
  </si>
  <si>
    <r>
      <rPr>
        <sz val="8.5"/>
        <rFont val="Calibri"/>
        <family val="2"/>
      </rPr>
      <t>47.05.460</t>
    </r>
  </si>
  <si>
    <r>
      <rPr>
        <sz val="8.5"/>
        <rFont val="Calibri"/>
        <family val="2"/>
      </rPr>
      <t>Válvula redutora de pressão de ação direta em bronze, extremidade roscada, para água, ar, óleo e gás, PE= 200 psi e PS= 20 à 90 psi, DN= 2´</t>
    </r>
  </si>
  <si>
    <r>
      <rPr>
        <sz val="8.5"/>
        <rFont val="Calibri"/>
        <family val="2"/>
      </rPr>
      <t>47.05.580</t>
    </r>
  </si>
  <si>
    <r>
      <rPr>
        <sz val="8.5"/>
        <rFont val="Calibri"/>
        <family val="2"/>
      </rPr>
      <t>Válvula de gaveta em bronze com fecho rápido, DN= 1 1/2´</t>
    </r>
  </si>
  <si>
    <r>
      <rPr>
        <sz val="8.5"/>
        <rFont val="Calibri"/>
        <family val="2"/>
      </rPr>
      <t>47.06</t>
    </r>
  </si>
  <si>
    <r>
      <rPr>
        <sz val="8.5"/>
        <rFont val="Calibri"/>
        <family val="2"/>
      </rPr>
      <t>Registro e / ou valvula em ferro fundido</t>
    </r>
  </si>
  <si>
    <r>
      <rPr>
        <sz val="8.5"/>
        <rFont val="Calibri"/>
        <family val="2"/>
      </rPr>
      <t>47.06.030</t>
    </r>
  </si>
  <si>
    <r>
      <rPr>
        <sz val="8.5"/>
        <rFont val="Calibri"/>
        <family val="2"/>
      </rPr>
      <t xml:space="preserve">Válvula de gaveta em ferro fundido, haste ascendente com flange, classe 125
</t>
    </r>
    <r>
      <rPr>
        <sz val="8.5"/>
        <rFont val="Calibri"/>
        <family val="2"/>
      </rPr>
      <t>libras, DN= 2´</t>
    </r>
  </si>
  <si>
    <r>
      <rPr>
        <sz val="8.5"/>
        <rFont val="Calibri"/>
        <family val="2"/>
      </rPr>
      <t>47.06.040</t>
    </r>
  </si>
  <si>
    <r>
      <rPr>
        <sz val="8.5"/>
        <rFont val="Calibri"/>
        <family val="2"/>
      </rPr>
      <t>Válvula de retenção de pé com crivo em ferro fundido, flangeada, DN= 6´</t>
    </r>
  </si>
  <si>
    <r>
      <rPr>
        <sz val="8.5"/>
        <rFont val="Calibri"/>
        <family val="2"/>
      </rPr>
      <t>47.06.041</t>
    </r>
  </si>
  <si>
    <r>
      <rPr>
        <sz val="8.5"/>
        <rFont val="Calibri"/>
        <family val="2"/>
      </rPr>
      <t>Válvula de retenção de pé com crivo em ferro fundido, flangeada, DN= 8´</t>
    </r>
  </si>
  <si>
    <r>
      <rPr>
        <sz val="8.5"/>
        <rFont val="Calibri"/>
        <family val="2"/>
      </rPr>
      <t>47.06.050</t>
    </r>
  </si>
  <si>
    <r>
      <rPr>
        <sz val="8.5"/>
        <rFont val="Calibri"/>
        <family val="2"/>
      </rPr>
      <t>Válvula de retenção tipo portinhola dupla em ferro fundido, DN= 6´</t>
    </r>
  </si>
  <si>
    <r>
      <rPr>
        <sz val="8.5"/>
        <rFont val="Calibri"/>
        <family val="2"/>
      </rPr>
      <t>47.06.051</t>
    </r>
  </si>
  <si>
    <r>
      <rPr>
        <sz val="8.5"/>
        <rFont val="Calibri"/>
        <family val="2"/>
      </rPr>
      <t xml:space="preserve">Válvula de retenção tipo portinhola simples em ferro fundido, flangeada, DN=
</t>
    </r>
    <r>
      <rPr>
        <sz val="8.5"/>
        <rFont val="Calibri"/>
        <family val="2"/>
      </rPr>
      <t>6´</t>
    </r>
  </si>
  <si>
    <r>
      <rPr>
        <sz val="8.5"/>
        <rFont val="Calibri"/>
        <family val="2"/>
      </rPr>
      <t>47.06.060</t>
    </r>
  </si>
  <si>
    <r>
      <rPr>
        <sz val="8.5"/>
        <rFont val="Calibri"/>
        <family val="2"/>
      </rPr>
      <t>Válvula de gaveta em ferro fundido com bolsa, DN= 150 mm</t>
    </r>
  </si>
  <si>
    <r>
      <rPr>
        <sz val="8.5"/>
        <rFont val="Calibri"/>
        <family val="2"/>
      </rPr>
      <t>47.06.070</t>
    </r>
  </si>
  <si>
    <r>
      <rPr>
        <sz val="8.5"/>
        <rFont val="Calibri"/>
        <family val="2"/>
      </rPr>
      <t>Válvula de gaveta em ferro fundido com bolsa, DN= 200 mm</t>
    </r>
  </si>
  <si>
    <r>
      <rPr>
        <sz val="8.5"/>
        <rFont val="Calibri"/>
        <family val="2"/>
      </rPr>
      <t>47.06.080</t>
    </r>
  </si>
  <si>
    <r>
      <rPr>
        <sz val="8.5"/>
        <rFont val="Calibri"/>
        <family val="2"/>
      </rPr>
      <t>Válvula de retenção tipo portinhola simples em ferro fundido, DN= 4´</t>
    </r>
  </si>
  <si>
    <r>
      <rPr>
        <sz val="8.5"/>
        <rFont val="Calibri"/>
        <family val="2"/>
      </rPr>
      <t>47.06.090</t>
    </r>
  </si>
  <si>
    <r>
      <rPr>
        <sz val="8.5"/>
        <rFont val="Calibri"/>
        <family val="2"/>
      </rPr>
      <t>Válvula de retenção tipo portinhola dupla em ferro fundido, DN= 4´</t>
    </r>
  </si>
  <si>
    <r>
      <rPr>
        <sz val="8.5"/>
        <rFont val="Calibri"/>
        <family val="2"/>
      </rPr>
      <t>47.06.100</t>
    </r>
  </si>
  <si>
    <r>
      <rPr>
        <sz val="8.5"/>
        <rFont val="Calibri"/>
        <family val="2"/>
      </rPr>
      <t xml:space="preserve">Válvula de segurança em ferro fundido rosqueada com pressão de ajuste 0,4
</t>
    </r>
    <r>
      <rPr>
        <sz val="8.5"/>
        <rFont val="Calibri"/>
        <family val="2"/>
      </rPr>
      <t>até 0,75kgf/cm², DN= 2´</t>
    </r>
  </si>
  <si>
    <r>
      <rPr>
        <sz val="8.5"/>
        <rFont val="Calibri"/>
        <family val="2"/>
      </rPr>
      <t>47.06.110</t>
    </r>
  </si>
  <si>
    <r>
      <rPr>
        <sz val="8.5"/>
        <rFont val="Calibri"/>
        <family val="2"/>
      </rPr>
      <t xml:space="preserve">Válvula de segurança em ferro fundido rosqueada com pressão de ajuste 6,1
</t>
    </r>
    <r>
      <rPr>
        <sz val="8.5"/>
        <rFont val="Calibri"/>
        <family val="2"/>
      </rPr>
      <t>até 10,0kgf/cm², DN= 3/4´</t>
    </r>
  </si>
  <si>
    <r>
      <rPr>
        <sz val="8.5"/>
        <rFont val="Calibri"/>
        <family val="2"/>
      </rPr>
      <t>47.06.180</t>
    </r>
  </si>
  <si>
    <r>
      <rPr>
        <sz val="8.5"/>
        <rFont val="Calibri"/>
        <family val="2"/>
      </rPr>
      <t>Válvula de gaveta em ferro fundido com bolsa, DN= 100mm</t>
    </r>
  </si>
  <si>
    <r>
      <rPr>
        <sz val="8.5"/>
        <rFont val="Calibri"/>
        <family val="2"/>
      </rPr>
      <t>47.06.310</t>
    </r>
  </si>
  <si>
    <r>
      <rPr>
        <sz val="8.5"/>
        <rFont val="Calibri"/>
        <family val="2"/>
      </rPr>
      <t xml:space="preserve">Visor de fluxo com janela simples, corpo em ferro fundido ou aço carbono, DN
</t>
    </r>
    <r>
      <rPr>
        <sz val="8.5"/>
        <rFont val="Calibri"/>
        <family val="2"/>
      </rPr>
      <t>= 1´</t>
    </r>
  </si>
  <si>
    <r>
      <rPr>
        <sz val="8.5"/>
        <rFont val="Calibri"/>
        <family val="2"/>
      </rPr>
      <t>47.06.320</t>
    </r>
  </si>
  <si>
    <r>
      <rPr>
        <sz val="8.5"/>
        <rFont val="Calibri"/>
        <family val="2"/>
      </rPr>
      <t xml:space="preserve">Válvula de governo (retenção e alarme) completa, corpo em ferro fundido,
</t>
    </r>
    <r>
      <rPr>
        <sz val="8.5"/>
        <rFont val="Calibri"/>
        <family val="2"/>
      </rPr>
      <t>classe 125 libras, DN= 4´</t>
    </r>
  </si>
  <si>
    <r>
      <rPr>
        <sz val="8.5"/>
        <rFont val="Calibri"/>
        <family val="2"/>
      </rPr>
      <t>47.06.330</t>
    </r>
  </si>
  <si>
    <r>
      <rPr>
        <sz val="8.5"/>
        <rFont val="Calibri"/>
        <family val="2"/>
      </rPr>
      <t xml:space="preserve">Válvula de gaveta em ferro fundido, haste ascendente com flange, classe 125
</t>
    </r>
    <r>
      <rPr>
        <sz val="8.5"/>
        <rFont val="Calibri"/>
        <family val="2"/>
      </rPr>
      <t>libras, DN= 4´</t>
    </r>
  </si>
  <si>
    <r>
      <rPr>
        <sz val="8.5"/>
        <rFont val="Calibri"/>
        <family val="2"/>
      </rPr>
      <t>47.06.340</t>
    </r>
  </si>
  <si>
    <r>
      <rPr>
        <sz val="8.5"/>
        <rFont val="Calibri"/>
        <family val="2"/>
      </rPr>
      <t xml:space="preserve">Válvula de gaveta em ferro fundido, haste ascendente com flange, classe 125
</t>
    </r>
    <r>
      <rPr>
        <sz val="8.5"/>
        <rFont val="Calibri"/>
        <family val="2"/>
      </rPr>
      <t>libras, DN= 6´</t>
    </r>
  </si>
  <si>
    <r>
      <rPr>
        <sz val="8.5"/>
        <rFont val="Calibri"/>
        <family val="2"/>
      </rPr>
      <t>47.06.350</t>
    </r>
  </si>
  <si>
    <r>
      <rPr>
        <sz val="8.5"/>
        <rFont val="Calibri"/>
        <family val="2"/>
      </rPr>
      <t xml:space="preserve">Válvula de retenção vertical em ferro fundido com flange, classe 125 libras,
</t>
    </r>
    <r>
      <rPr>
        <sz val="8.5"/>
        <rFont val="Calibri"/>
        <family val="2"/>
      </rPr>
      <t>DN= 4´</t>
    </r>
  </si>
  <si>
    <r>
      <rPr>
        <sz val="8.5"/>
        <rFont val="Calibri"/>
        <family val="2"/>
      </rPr>
      <t>47.07</t>
    </r>
  </si>
  <si>
    <r>
      <rPr>
        <sz val="8.5"/>
        <rFont val="Calibri"/>
        <family val="2"/>
      </rPr>
      <t>Registro e / ou valvula em aco carbono fundido</t>
    </r>
  </si>
  <si>
    <r>
      <rPr>
        <sz val="8.5"/>
        <rFont val="Calibri"/>
        <family val="2"/>
      </rPr>
      <t>47.07.010</t>
    </r>
  </si>
  <si>
    <r>
      <rPr>
        <sz val="8.5"/>
        <rFont val="Calibri"/>
        <family val="2"/>
      </rPr>
      <t>Válvula de esfera em aço carbono fundido, passagem plena, classe 150 libras para vapor e classe 600 libras para água, óleo e gás, DN= 1/2´</t>
    </r>
  </si>
  <si>
    <r>
      <rPr>
        <sz val="8.5"/>
        <rFont val="Calibri"/>
        <family val="2"/>
      </rPr>
      <t>47.07.020</t>
    </r>
  </si>
  <si>
    <r>
      <rPr>
        <sz val="8.5"/>
        <rFont val="Calibri"/>
        <family val="2"/>
      </rPr>
      <t>Válvula de esfera em aço carbono fundido, passagem plena, classe 150 libras para vapor e classe 600 libras para água, óleo e gás, DN= 3/4´</t>
    </r>
  </si>
  <si>
    <r>
      <rPr>
        <sz val="8.5"/>
        <rFont val="Calibri"/>
        <family val="2"/>
      </rPr>
      <t>47.07.030</t>
    </r>
  </si>
  <si>
    <r>
      <rPr>
        <sz val="8.5"/>
        <rFont val="Calibri"/>
        <family val="2"/>
      </rPr>
      <t xml:space="preserve">Válvula de esfera em aço carbono fundido, passagem plena, classe 150 libras
</t>
    </r>
    <r>
      <rPr>
        <sz val="8.5"/>
        <rFont val="Calibri"/>
        <family val="2"/>
      </rPr>
      <t>para vapor e classe 600 libras para água, óleo e gás, DN= 1´</t>
    </r>
  </si>
  <si>
    <r>
      <rPr>
        <sz val="8.5"/>
        <rFont val="Calibri"/>
        <family val="2"/>
      </rPr>
      <t>47.07.031</t>
    </r>
  </si>
  <si>
    <r>
      <rPr>
        <sz val="8.5"/>
        <rFont val="Calibri"/>
        <family val="2"/>
      </rPr>
      <t>Válvula de esfera em aço carbono fundido, passagem plena, classe 150 libras para vapor e classe 600 libras para água, óleo e gás, DN= 1.1/4´</t>
    </r>
  </si>
  <si>
    <r>
      <rPr>
        <sz val="8.5"/>
        <rFont val="Calibri"/>
        <family val="2"/>
      </rPr>
      <t>47.07.090</t>
    </r>
  </si>
  <si>
    <r>
      <rPr>
        <sz val="8.5"/>
        <rFont val="Calibri"/>
        <family val="2"/>
      </rPr>
      <t>Válvula de esfera em aço carbono fundido, passagem plena, extremidades rosqueáveis, classe 300 libras para vapor saturado, DN= 2´</t>
    </r>
  </si>
  <si>
    <r>
      <rPr>
        <sz val="8.5"/>
        <rFont val="Calibri"/>
        <family val="2"/>
      </rPr>
      <t>47.09</t>
    </r>
  </si>
  <si>
    <r>
      <rPr>
        <sz val="8.5"/>
        <rFont val="Calibri"/>
        <family val="2"/>
      </rPr>
      <t>Registro e / ou valvula em aco carbono forjado</t>
    </r>
  </si>
  <si>
    <r>
      <rPr>
        <sz val="8.5"/>
        <rFont val="Calibri"/>
        <family val="2"/>
      </rPr>
      <t>47.09.010</t>
    </r>
  </si>
  <si>
    <r>
      <rPr>
        <sz val="8.5"/>
        <rFont val="Calibri"/>
        <family val="2"/>
      </rPr>
      <t xml:space="preserve">Válvula globo em aço carbono forjado, classe 800 libras para vapor e classe
</t>
    </r>
    <r>
      <rPr>
        <sz val="8.5"/>
        <rFont val="Calibri"/>
        <family val="2"/>
      </rPr>
      <t>2000 libras para água, óleo e gás, DN= 3/4´</t>
    </r>
  </si>
  <si>
    <r>
      <rPr>
        <sz val="8.5"/>
        <rFont val="Calibri"/>
        <family val="2"/>
      </rPr>
      <t>47.09.020</t>
    </r>
  </si>
  <si>
    <r>
      <rPr>
        <sz val="8.5"/>
        <rFont val="Calibri"/>
        <family val="2"/>
      </rPr>
      <t xml:space="preserve">Válvula globo em aço carbono forjado, classe 800 libras para vapor e classe
</t>
    </r>
    <r>
      <rPr>
        <sz val="8.5"/>
        <rFont val="Calibri"/>
        <family val="2"/>
      </rPr>
      <t>2000 libras para água, óleo e gás, DN= 1´</t>
    </r>
  </si>
  <si>
    <r>
      <rPr>
        <sz val="8.5"/>
        <rFont val="Calibri"/>
        <family val="2"/>
      </rPr>
      <t>47.09.030</t>
    </r>
  </si>
  <si>
    <r>
      <rPr>
        <sz val="8.5"/>
        <rFont val="Calibri"/>
        <family val="2"/>
      </rPr>
      <t xml:space="preserve">Válvula globo em aço carbono forjado, classe 800 libras para vapor e classe
</t>
    </r>
    <r>
      <rPr>
        <sz val="8.5"/>
        <rFont val="Calibri"/>
        <family val="2"/>
      </rPr>
      <t>2000 libras para água, óleo e gás, DN= 1 1/2´</t>
    </r>
  </si>
  <si>
    <r>
      <rPr>
        <sz val="8.5"/>
        <rFont val="Calibri"/>
        <family val="2"/>
      </rPr>
      <t>47.09.040</t>
    </r>
  </si>
  <si>
    <r>
      <rPr>
        <sz val="8.5"/>
        <rFont val="Calibri"/>
        <family val="2"/>
      </rPr>
      <t xml:space="preserve">Válvula globo em aço carbono forjado, classe 800 libras para vapor e classe
</t>
    </r>
    <r>
      <rPr>
        <sz val="8.5"/>
        <rFont val="Calibri"/>
        <family val="2"/>
      </rPr>
      <t>2000 libras para água, óleo e gás, DN= 2´</t>
    </r>
  </si>
  <si>
    <r>
      <rPr>
        <sz val="8.5"/>
        <rFont val="Calibri"/>
        <family val="2"/>
      </rPr>
      <t>47.10</t>
    </r>
  </si>
  <si>
    <r>
      <rPr>
        <sz val="8.5"/>
        <rFont val="Calibri"/>
        <family val="2"/>
      </rPr>
      <t>Registro e / ou valvula em aco inoxidavel forjado</t>
    </r>
  </si>
  <si>
    <r>
      <rPr>
        <sz val="8.5"/>
        <rFont val="Calibri"/>
        <family val="2"/>
      </rPr>
      <t>47.10.010</t>
    </r>
  </si>
  <si>
    <r>
      <rPr>
        <sz val="8.5"/>
        <rFont val="Calibri"/>
        <family val="2"/>
      </rPr>
      <t>Purgador termodinâmico com filtro incorporado, em aço inoxidável forjado, pressão de 0,25 a 42 kg/cm², temperatura até 425°C, DN= 1/2´</t>
    </r>
  </si>
  <si>
    <r>
      <rPr>
        <sz val="8.5"/>
        <rFont val="Calibri"/>
        <family val="2"/>
      </rPr>
      <t>47.11</t>
    </r>
  </si>
  <si>
    <r>
      <rPr>
        <sz val="8.5"/>
        <rFont val="Calibri"/>
        <family val="2"/>
      </rPr>
      <t>Aparelho de medicao e controle</t>
    </r>
  </si>
  <si>
    <r>
      <rPr>
        <sz val="8.5"/>
        <rFont val="Calibri"/>
        <family val="2"/>
      </rPr>
      <t>47.11.021</t>
    </r>
  </si>
  <si>
    <r>
      <rPr>
        <sz val="8.5"/>
        <rFont val="Calibri"/>
        <family val="2"/>
      </rPr>
      <t xml:space="preserve">Pressostato diferencial ajustável mecânico, montagem inferior com diâmetro
</t>
    </r>
    <r>
      <rPr>
        <sz val="8.5"/>
        <rFont val="Calibri"/>
        <family val="2"/>
      </rPr>
      <t>de 1/2" e/ou 1/4", faixa de operação até 16 bar</t>
    </r>
  </si>
  <si>
    <r>
      <rPr>
        <sz val="8.5"/>
        <rFont val="Calibri"/>
        <family val="2"/>
      </rPr>
      <t>47.11.080</t>
    </r>
  </si>
  <si>
    <r>
      <rPr>
        <sz val="8.5"/>
        <rFont val="Calibri"/>
        <family val="2"/>
      </rPr>
      <t>Termômetro bimetálico, mostrador com 4´, saída angular, escala 0‐100°C</t>
    </r>
  </si>
  <si>
    <r>
      <rPr>
        <sz val="8.5"/>
        <rFont val="Calibri"/>
        <family val="2"/>
      </rPr>
      <t>47.11.100</t>
    </r>
  </si>
  <si>
    <r>
      <rPr>
        <sz val="8.5"/>
        <rFont val="Calibri"/>
        <family val="2"/>
      </rPr>
      <t xml:space="preserve">Manômetro com mostrador de 4´, escalas: 0‐4 / 0‐7 / 0‐10 / 0‐17 / 0‐21 / 0‐28
</t>
    </r>
    <r>
      <rPr>
        <sz val="8.5"/>
        <rFont val="Calibri"/>
        <family val="2"/>
      </rPr>
      <t>kg/cm²</t>
    </r>
  </si>
  <si>
    <r>
      <rPr>
        <sz val="8.5"/>
        <rFont val="Calibri"/>
        <family val="2"/>
      </rPr>
      <t>47.11.111</t>
    </r>
  </si>
  <si>
    <r>
      <rPr>
        <sz val="8.5"/>
        <rFont val="Calibri"/>
        <family val="2"/>
      </rPr>
      <t xml:space="preserve">Pressostato diferencial ajustável, caixa à prova de água, unidade sensora em aço inoxidável 316, faixa de operação entre 1,4 a 14 bar, para fluídos
</t>
    </r>
    <r>
      <rPr>
        <sz val="8.5"/>
        <rFont val="Calibri"/>
        <family val="2"/>
      </rPr>
      <t>corrosivos, DN=1/2´</t>
    </r>
  </si>
  <si>
    <r>
      <rPr>
        <sz val="8.5"/>
        <rFont val="Calibri"/>
        <family val="2"/>
      </rPr>
      <t>47.12</t>
    </r>
  </si>
  <si>
    <r>
      <rPr>
        <sz val="8.5"/>
        <rFont val="Calibri"/>
        <family val="2"/>
      </rPr>
      <t>Registro e / ou valvula em ferro ductil</t>
    </r>
  </si>
  <si>
    <r>
      <rPr>
        <sz val="8.5"/>
        <rFont val="Calibri"/>
        <family val="2"/>
      </rPr>
      <t>47.12.040</t>
    </r>
  </si>
  <si>
    <r>
      <rPr>
        <sz val="8.5"/>
        <rFont val="Calibri"/>
        <family val="2"/>
      </rPr>
      <t>Válvula de gaveta em ferro dúctil com flanges, classe PN‐10, DN= 200mm</t>
    </r>
  </si>
  <si>
    <r>
      <rPr>
        <sz val="8.5"/>
        <rFont val="Calibri"/>
        <family val="2"/>
      </rPr>
      <t>47.12.270</t>
    </r>
  </si>
  <si>
    <r>
      <rPr>
        <sz val="8.5"/>
        <rFont val="Calibri"/>
        <family val="2"/>
      </rPr>
      <t>Válvula de gaveta em ferro dúctil com flanges, classe PN‐10, DN= 80mm</t>
    </r>
  </si>
  <si>
    <r>
      <rPr>
        <sz val="8.5"/>
        <rFont val="Calibri"/>
        <family val="2"/>
      </rPr>
      <t>47.12.280</t>
    </r>
  </si>
  <si>
    <r>
      <rPr>
        <sz val="8.5"/>
        <rFont val="Calibri"/>
        <family val="2"/>
      </rPr>
      <t xml:space="preserve">Válvula globo auto‐operada hidraulicamente, em ferro dúctil, classe PN‐
</t>
    </r>
    <r>
      <rPr>
        <sz val="8.5"/>
        <rFont val="Calibri"/>
        <family val="2"/>
      </rPr>
      <t>10/16, DN= 50mm</t>
    </r>
  </si>
  <si>
    <r>
      <rPr>
        <sz val="8.5"/>
        <rFont val="Calibri"/>
        <family val="2"/>
      </rPr>
      <t>47.12.290</t>
    </r>
  </si>
  <si>
    <r>
      <rPr>
        <sz val="8.5"/>
        <rFont val="Calibri"/>
        <family val="2"/>
      </rPr>
      <t xml:space="preserve">Válvula globo auto‐operada hidraulicamente, comandada por solenóide, em
</t>
    </r>
    <r>
      <rPr>
        <sz val="8.5"/>
        <rFont val="Calibri"/>
        <family val="2"/>
      </rPr>
      <t>ferro dúctil, classe PN‐10, DN= 50mm</t>
    </r>
  </si>
  <si>
    <r>
      <rPr>
        <sz val="8.5"/>
        <rFont val="Calibri"/>
        <family val="2"/>
      </rPr>
      <t>47.12.300</t>
    </r>
  </si>
  <si>
    <r>
      <rPr>
        <sz val="8.5"/>
        <rFont val="Calibri"/>
        <family val="2"/>
      </rPr>
      <t xml:space="preserve">Válvula globo auto‐operada hidraulicamente, comandada por solenóide, em
</t>
    </r>
    <r>
      <rPr>
        <sz val="8.5"/>
        <rFont val="Calibri"/>
        <family val="2"/>
      </rPr>
      <t>ferro dúctil, classe PN‐10, DN= 100mm</t>
    </r>
  </si>
  <si>
    <r>
      <rPr>
        <sz val="8.5"/>
        <rFont val="Calibri"/>
        <family val="2"/>
      </rPr>
      <t>47.12.310</t>
    </r>
  </si>
  <si>
    <r>
      <rPr>
        <sz val="8.5"/>
        <rFont val="Calibri"/>
        <family val="2"/>
      </rPr>
      <t>Válvula de gaveta em ferro dúctil com flanges, classe PN‐10, DN= 300mm</t>
    </r>
  </si>
  <si>
    <r>
      <rPr>
        <sz val="8.5"/>
        <rFont val="Calibri"/>
        <family val="2"/>
      </rPr>
      <t>47.12.320</t>
    </r>
  </si>
  <si>
    <r>
      <rPr>
        <sz val="8.5"/>
        <rFont val="Calibri"/>
        <family val="2"/>
      </rPr>
      <t>Válvula de gaveta em ferro dúctil com flanges, classe PN‐10, DN= 100mm</t>
    </r>
  </si>
  <si>
    <r>
      <rPr>
        <sz val="8.5"/>
        <rFont val="Calibri"/>
        <family val="2"/>
      </rPr>
      <t>47.12.330</t>
    </r>
  </si>
  <si>
    <r>
      <rPr>
        <sz val="8.5"/>
        <rFont val="Calibri"/>
        <family val="2"/>
      </rPr>
      <t>Válvula de gaveta em ferro dúctil com flanges, classe PN‐10, DN= 150mm</t>
    </r>
  </si>
  <si>
    <r>
      <rPr>
        <sz val="8.5"/>
        <rFont val="Calibri"/>
        <family val="2"/>
      </rPr>
      <t>47.12.340</t>
    </r>
  </si>
  <si>
    <r>
      <rPr>
        <sz val="8.5"/>
        <rFont val="Calibri"/>
        <family val="2"/>
      </rPr>
      <t>Ventosa simples rosqueada em ferro dúctil, classe PN‐25, DN= 3/4´</t>
    </r>
  </si>
  <si>
    <r>
      <rPr>
        <sz val="8.5"/>
        <rFont val="Calibri"/>
        <family val="2"/>
      </rPr>
      <t>47.12.350</t>
    </r>
  </si>
  <si>
    <r>
      <rPr>
        <sz val="8.5"/>
        <rFont val="Calibri"/>
        <family val="2"/>
      </rPr>
      <t xml:space="preserve">Ventosa de tríplice função em ferro dúctil flangeada, classe PN‐10/16/25, DN=
</t>
    </r>
    <r>
      <rPr>
        <sz val="8.5"/>
        <rFont val="Calibri"/>
        <family val="2"/>
      </rPr>
      <t>50mm</t>
    </r>
  </si>
  <si>
    <r>
      <rPr>
        <sz val="8.5"/>
        <rFont val="Calibri"/>
        <family val="2"/>
      </rPr>
      <t>47.14</t>
    </r>
  </si>
  <si>
    <r>
      <rPr>
        <sz val="8.5"/>
        <rFont val="Calibri"/>
        <family val="2"/>
      </rPr>
      <t>Registro e / ou valvula em PVC rigido ou ABS</t>
    </r>
  </si>
  <si>
    <r>
      <rPr>
        <sz val="8.5"/>
        <rFont val="Calibri"/>
        <family val="2"/>
      </rPr>
      <t>47.14.020</t>
    </r>
  </si>
  <si>
    <r>
      <rPr>
        <sz val="8.5"/>
        <rFont val="Calibri"/>
        <family val="2"/>
      </rPr>
      <t>Registro de pressão em PVC rígido, soldável, DN= 25mm (3/4´)</t>
    </r>
  </si>
  <si>
    <r>
      <rPr>
        <sz val="8.5"/>
        <rFont val="Calibri"/>
        <family val="2"/>
      </rPr>
      <t>47.14.200</t>
    </r>
  </si>
  <si>
    <r>
      <rPr>
        <sz val="8.5"/>
        <rFont val="Calibri"/>
        <family val="2"/>
      </rPr>
      <t xml:space="preserve">Registro regulador de vazão para torneira, misturador e bidê, em ABS com
</t>
    </r>
    <r>
      <rPr>
        <sz val="8.5"/>
        <rFont val="Calibri"/>
        <family val="2"/>
      </rPr>
      <t>canopla, DN= 1/2´</t>
    </r>
  </si>
  <si>
    <r>
      <rPr>
        <sz val="8.5"/>
        <rFont val="Calibri"/>
        <family val="2"/>
      </rPr>
      <t>47.20</t>
    </r>
  </si>
  <si>
    <r>
      <rPr>
        <sz val="8.5"/>
        <rFont val="Calibri"/>
        <family val="2"/>
      </rPr>
      <t>Reparos, conservacoes e complementos ‐ GRUPO 47</t>
    </r>
  </si>
  <si>
    <r>
      <rPr>
        <sz val="8.5"/>
        <rFont val="Calibri"/>
        <family val="2"/>
      </rPr>
      <t>47.20.010</t>
    </r>
  </si>
  <si>
    <r>
      <rPr>
        <sz val="8.5"/>
        <rFont val="Calibri"/>
        <family val="2"/>
      </rPr>
      <t>Pigtail em latão para manômetro, DN= 1/2´</t>
    </r>
  </si>
  <si>
    <r>
      <rPr>
        <sz val="8.5"/>
        <rFont val="Calibri"/>
        <family val="2"/>
      </rPr>
      <t>47.20.020</t>
    </r>
  </si>
  <si>
    <r>
      <rPr>
        <sz val="8.5"/>
        <rFont val="Calibri"/>
        <family val="2"/>
      </rPr>
      <t>Filtro ´Y´ em bronze para gás combustível, DN= 2´</t>
    </r>
  </si>
  <si>
    <r>
      <rPr>
        <sz val="8.5"/>
        <rFont val="Calibri"/>
        <family val="2"/>
      </rPr>
      <t>47.20.030</t>
    </r>
  </si>
  <si>
    <r>
      <rPr>
        <sz val="8.5"/>
        <rFont val="Calibri"/>
        <family val="2"/>
      </rPr>
      <t xml:space="preserve">Filtro ´Y´ em ferro fundido, classe 125 libras para vapor saturado, com
</t>
    </r>
    <r>
      <rPr>
        <sz val="8.5"/>
        <rFont val="Calibri"/>
        <family val="2"/>
      </rPr>
      <t>extremidades rosqueáveis, DN= 2´</t>
    </r>
  </si>
  <si>
    <r>
      <rPr>
        <sz val="8.5"/>
        <rFont val="Calibri"/>
        <family val="2"/>
      </rPr>
      <t>47.20.070</t>
    </r>
  </si>
  <si>
    <r>
      <rPr>
        <sz val="8.5"/>
        <rFont val="Calibri"/>
        <family val="2"/>
      </rPr>
      <t xml:space="preserve">Pigtail flexível, revestido com borracha sintética resistente, DN= 7/16´
</t>
    </r>
    <r>
      <rPr>
        <sz val="8.5"/>
        <rFont val="Calibri"/>
        <family val="2"/>
      </rPr>
      <t>comprimento até 1,00 m</t>
    </r>
  </si>
  <si>
    <r>
      <rPr>
        <sz val="8.5"/>
        <rFont val="Calibri"/>
        <family val="2"/>
      </rPr>
      <t>47.20.080</t>
    </r>
  </si>
  <si>
    <r>
      <rPr>
        <sz val="8.5"/>
        <rFont val="Calibri"/>
        <family val="2"/>
      </rPr>
      <t xml:space="preserve">Regulador de primeiro estágio de alta pressão até 2 kgf/cm², vazão de 90 kg
</t>
    </r>
    <r>
      <rPr>
        <sz val="8.5"/>
        <rFont val="Calibri"/>
        <family val="2"/>
      </rPr>
      <t>GLP/hora</t>
    </r>
  </si>
  <si>
    <r>
      <rPr>
        <sz val="8.5"/>
        <rFont val="Calibri"/>
        <family val="2"/>
      </rPr>
      <t>47.20.100</t>
    </r>
  </si>
  <si>
    <r>
      <rPr>
        <sz val="8.5"/>
        <rFont val="Calibri"/>
        <family val="2"/>
      </rPr>
      <t xml:space="preserve">Regulador de primeiro estágio de alta pressão até 1,3 kgf/cm², vazão de 50 kg
</t>
    </r>
    <r>
      <rPr>
        <sz val="8.5"/>
        <rFont val="Calibri"/>
        <family val="2"/>
      </rPr>
      <t>GLP/hora</t>
    </r>
  </si>
  <si>
    <r>
      <rPr>
        <sz val="8.5"/>
        <rFont val="Calibri"/>
        <family val="2"/>
      </rPr>
      <t>47.20.120</t>
    </r>
  </si>
  <si>
    <r>
      <rPr>
        <sz val="8.5"/>
        <rFont val="Calibri"/>
        <family val="2"/>
      </rPr>
      <t xml:space="preserve">Regulador de segundo estágio para gás, uso industrial, vazão até 12 kg
</t>
    </r>
    <r>
      <rPr>
        <sz val="8.5"/>
        <rFont val="Calibri"/>
        <family val="2"/>
      </rPr>
      <t>GLP/hora</t>
    </r>
  </si>
  <si>
    <r>
      <rPr>
        <sz val="8.5"/>
        <rFont val="Calibri"/>
        <family val="2"/>
      </rPr>
      <t>47.20.181</t>
    </r>
  </si>
  <si>
    <r>
      <rPr>
        <sz val="8.5"/>
        <rFont val="Calibri"/>
        <family val="2"/>
      </rPr>
      <t>Filtro Y em aço carbono, classe 150 libras, conexões flangeadas, DN= 4´</t>
    </r>
  </si>
  <si>
    <r>
      <rPr>
        <sz val="8.5"/>
        <rFont val="Calibri"/>
        <family val="2"/>
      </rPr>
      <t>47.20.190</t>
    </r>
  </si>
  <si>
    <r>
      <rPr>
        <sz val="8.5"/>
        <rFont val="Calibri"/>
        <family val="2"/>
      </rPr>
      <t>Chave de fluxo tipo palheta para tubulação de líquidos</t>
    </r>
  </si>
  <si>
    <r>
      <rPr>
        <sz val="8.5"/>
        <rFont val="Calibri"/>
        <family val="2"/>
      </rPr>
      <t>47.20.300</t>
    </r>
  </si>
  <si>
    <r>
      <rPr>
        <sz val="8.5"/>
        <rFont val="Calibri"/>
        <family val="2"/>
      </rPr>
      <t xml:space="preserve">Chave de fluxo de água com retardo para tubulações com diâmetro nominal
</t>
    </r>
    <r>
      <rPr>
        <sz val="8.5"/>
        <rFont val="Calibri"/>
        <family val="2"/>
      </rPr>
      <t>de 1´ a 6´ ‐ conexão BSP</t>
    </r>
  </si>
  <si>
    <r>
      <rPr>
        <sz val="8.5"/>
        <rFont val="Calibri"/>
        <family val="2"/>
      </rPr>
      <t>47.20.320</t>
    </r>
  </si>
  <si>
    <r>
      <rPr>
        <sz val="8.5"/>
        <rFont val="Calibri"/>
        <family val="2"/>
      </rPr>
      <t>Filtro ´Y´ corpo em bronze, pressão de serviço até 20,7 bar (PN 20), DN= 1 1/2´</t>
    </r>
  </si>
  <si>
    <r>
      <rPr>
        <sz val="8.5"/>
        <rFont val="Calibri"/>
        <family val="2"/>
      </rPr>
      <t>47.20.330</t>
    </r>
  </si>
  <si>
    <r>
      <rPr>
        <sz val="8.5"/>
        <rFont val="Calibri"/>
        <family val="2"/>
      </rPr>
      <t>Filtro ´Y´ corpo em bronze, pressão de serviço até 20,7 bar (PN 20), DN= 2´</t>
    </r>
  </si>
  <si>
    <r>
      <rPr>
        <sz val="8.5"/>
        <rFont val="Calibri"/>
        <family val="2"/>
      </rPr>
      <t>RESERVATORIO E TANQUE PARA LIQUIDOS E GASES</t>
    </r>
  </si>
  <si>
    <r>
      <rPr>
        <sz val="8.5"/>
        <rFont val="Calibri"/>
        <family val="2"/>
      </rPr>
      <t>48.02</t>
    </r>
  </si>
  <si>
    <r>
      <rPr>
        <sz val="8.5"/>
        <rFont val="Calibri"/>
        <family val="2"/>
      </rPr>
      <t>Reservatorio em material sintetico</t>
    </r>
  </si>
  <si>
    <r>
      <rPr>
        <sz val="8.5"/>
        <rFont val="Calibri"/>
        <family val="2"/>
      </rPr>
      <t>48.02.008</t>
    </r>
  </si>
  <si>
    <r>
      <rPr>
        <sz val="8.5"/>
        <rFont val="Calibri"/>
        <family val="2"/>
      </rPr>
      <t>Reservatório de fibra de vidro ‐ capacidade de 15.000 litros</t>
    </r>
  </si>
  <si>
    <r>
      <rPr>
        <sz val="8.5"/>
        <rFont val="Calibri"/>
        <family val="2"/>
      </rPr>
      <t>48.02.009</t>
    </r>
  </si>
  <si>
    <r>
      <rPr>
        <sz val="8.5"/>
        <rFont val="Calibri"/>
        <family val="2"/>
      </rPr>
      <t>Reservatório de fibra de vidro ‐ capacidade de 20.000 litros</t>
    </r>
  </si>
  <si>
    <r>
      <rPr>
        <sz val="8.5"/>
        <rFont val="Calibri"/>
        <family val="2"/>
      </rPr>
      <t>48.02.204</t>
    </r>
  </si>
  <si>
    <r>
      <rPr>
        <sz val="8.5"/>
        <rFont val="Calibri"/>
        <family val="2"/>
      </rPr>
      <t xml:space="preserve">Reservatório em polietileno com tampa de encaixar ‐ capacidade de 2.000
</t>
    </r>
    <r>
      <rPr>
        <sz val="8.5"/>
        <rFont val="Calibri"/>
        <family val="2"/>
      </rPr>
      <t>litros</t>
    </r>
  </si>
  <si>
    <r>
      <rPr>
        <sz val="8.5"/>
        <rFont val="Calibri"/>
        <family val="2"/>
      </rPr>
      <t>48.02.205</t>
    </r>
  </si>
  <si>
    <r>
      <rPr>
        <sz val="8.5"/>
        <rFont val="Calibri"/>
        <family val="2"/>
      </rPr>
      <t xml:space="preserve">Reservatório em polietileno com tampa de encaixar ‐ capacidade de 3.000
</t>
    </r>
    <r>
      <rPr>
        <sz val="8.5"/>
        <rFont val="Calibri"/>
        <family val="2"/>
      </rPr>
      <t>litros</t>
    </r>
  </si>
  <si>
    <r>
      <rPr>
        <sz val="8.5"/>
        <rFont val="Calibri"/>
        <family val="2"/>
      </rPr>
      <t>48.02.206</t>
    </r>
  </si>
  <si>
    <r>
      <rPr>
        <sz val="8.5"/>
        <rFont val="Calibri"/>
        <family val="2"/>
      </rPr>
      <t xml:space="preserve">Reservatório em polietileno com tampa de encaixar ‐ capacidade de 5.000
</t>
    </r>
    <r>
      <rPr>
        <sz val="8.5"/>
        <rFont val="Calibri"/>
        <family val="2"/>
      </rPr>
      <t>litros</t>
    </r>
  </si>
  <si>
    <r>
      <rPr>
        <sz val="8.5"/>
        <rFont val="Calibri"/>
        <family val="2"/>
      </rPr>
      <t>48.02.207</t>
    </r>
  </si>
  <si>
    <r>
      <rPr>
        <sz val="8.5"/>
        <rFont val="Calibri"/>
        <family val="2"/>
      </rPr>
      <t xml:space="preserve">Reservatório em polietileno com tampa de encaixar ‐ capacidade de 10.000
</t>
    </r>
    <r>
      <rPr>
        <sz val="8.5"/>
        <rFont val="Calibri"/>
        <family val="2"/>
      </rPr>
      <t>litros</t>
    </r>
  </si>
  <si>
    <r>
      <rPr>
        <sz val="8.5"/>
        <rFont val="Calibri"/>
        <family val="2"/>
      </rPr>
      <t>48.02.300</t>
    </r>
  </si>
  <si>
    <r>
      <rPr>
        <sz val="8.5"/>
        <rFont val="Calibri"/>
        <family val="2"/>
      </rPr>
      <t>Reservatório em polietileno de alta densidade (cisterna) com antioxidante e proteção contra raios ultravioleta (UV) ‐ capacidade de 5.000 litros</t>
    </r>
  </si>
  <si>
    <r>
      <rPr>
        <sz val="8.5"/>
        <rFont val="Calibri"/>
        <family val="2"/>
      </rPr>
      <t>48.02.310</t>
    </r>
  </si>
  <si>
    <r>
      <rPr>
        <sz val="8.5"/>
        <rFont val="Calibri"/>
        <family val="2"/>
      </rPr>
      <t>Reservatório em polietileno de alta densidade (cisterna) com antioxidante e proteção contra raios ultravioleta (UV) ‐ capacidade de 10.000 litros</t>
    </r>
  </si>
  <si>
    <r>
      <rPr>
        <sz val="8.5"/>
        <rFont val="Calibri"/>
        <family val="2"/>
      </rPr>
      <t>48.02.400</t>
    </r>
  </si>
  <si>
    <r>
      <rPr>
        <sz val="8.5"/>
        <rFont val="Calibri"/>
        <family val="2"/>
      </rPr>
      <t>Reservatório em polietileno com tampa de rosca ‐ capacidade de 1.000 litros</t>
    </r>
  </si>
  <si>
    <r>
      <rPr>
        <sz val="8.5"/>
        <rFont val="Calibri"/>
        <family val="2"/>
      </rPr>
      <t>48.02.401</t>
    </r>
  </si>
  <si>
    <r>
      <rPr>
        <sz val="8.5"/>
        <rFont val="Calibri"/>
        <family val="2"/>
      </rPr>
      <t>Reservatório em polietileno com tampa de rosca ‐ capacidade de 500 litros</t>
    </r>
  </si>
  <si>
    <r>
      <rPr>
        <sz val="8.5"/>
        <rFont val="Calibri"/>
        <family val="2"/>
      </rPr>
      <t>48.03</t>
    </r>
  </si>
  <si>
    <r>
      <rPr>
        <sz val="8.5"/>
        <rFont val="Calibri"/>
        <family val="2"/>
      </rPr>
      <t>Reservatorio metalico</t>
    </r>
  </si>
  <si>
    <r>
      <rPr>
        <sz val="8.5"/>
        <rFont val="Calibri"/>
        <family val="2"/>
      </rPr>
      <t>48.03.010</t>
    </r>
  </si>
  <si>
    <r>
      <rPr>
        <sz val="8.5"/>
        <rFont val="Calibri"/>
        <family val="2"/>
      </rPr>
      <t>Reservatório metálico cilíndrico horizontal ‐ capacidade de 1.000 litros</t>
    </r>
  </si>
  <si>
    <r>
      <rPr>
        <sz val="8.5"/>
        <rFont val="Calibri"/>
        <family val="2"/>
      </rPr>
      <t>48.03.112</t>
    </r>
  </si>
  <si>
    <r>
      <rPr>
        <sz val="8.5"/>
        <rFont val="Calibri"/>
        <family val="2"/>
      </rPr>
      <t>Reservatório metálico cilíndrico horizontal ‐ capacidade de 3.000 litros</t>
    </r>
  </si>
  <si>
    <r>
      <rPr>
        <sz val="8.5"/>
        <rFont val="Calibri"/>
        <family val="2"/>
      </rPr>
      <t>48.03.130</t>
    </r>
  </si>
  <si>
    <r>
      <rPr>
        <sz val="8.5"/>
        <rFont val="Calibri"/>
        <family val="2"/>
      </rPr>
      <t>Reservatório metálico cilíndrico horizontal ‐ capacidade de 5.000 litros</t>
    </r>
  </si>
  <si>
    <r>
      <rPr>
        <sz val="8.5"/>
        <rFont val="Calibri"/>
        <family val="2"/>
      </rPr>
      <t>48.03.138</t>
    </r>
  </si>
  <si>
    <r>
      <rPr>
        <sz val="8.5"/>
        <rFont val="Calibri"/>
        <family val="2"/>
      </rPr>
      <t>Reservatório metálico cilíndrico horizontal ‐ capacidade de 10.000 litros</t>
    </r>
  </si>
  <si>
    <r>
      <rPr>
        <sz val="8.5"/>
        <rFont val="Calibri"/>
        <family val="2"/>
      </rPr>
      <t>48.04</t>
    </r>
  </si>
  <si>
    <r>
      <rPr>
        <sz val="8.5"/>
        <rFont val="Calibri"/>
        <family val="2"/>
      </rPr>
      <t>Reservatorio em concreto</t>
    </r>
  </si>
  <si>
    <r>
      <rPr>
        <sz val="8.5"/>
        <rFont val="Calibri"/>
        <family val="2"/>
      </rPr>
      <t>48.04.381</t>
    </r>
  </si>
  <si>
    <r>
      <rPr>
        <sz val="8.5"/>
        <rFont val="Calibri"/>
        <family val="2"/>
      </rPr>
      <t xml:space="preserve">Reservatório em concreto armado cilíndrico, vertical, bipartido, método construtivo em formas deslizantes, diâmetro interno de 3,50m a 4,00m, altura
</t>
    </r>
    <r>
      <rPr>
        <sz val="8.5"/>
        <rFont val="Calibri"/>
        <family val="2"/>
      </rPr>
      <t>de 15,00m a 25,00m</t>
    </r>
  </si>
  <si>
    <r>
      <rPr>
        <sz val="8.5"/>
        <rFont val="Calibri"/>
        <family val="2"/>
      </rPr>
      <t>48.04.391</t>
    </r>
  </si>
  <si>
    <r>
      <rPr>
        <sz val="8.5"/>
        <rFont val="Calibri"/>
        <family val="2"/>
      </rPr>
      <t xml:space="preserve">Reservatório em concreto armado cilíndrico, vertical, bipartido, método construtivo em formas deslizantes, diâmetro interno de 5,5m a 6,00m, altura
</t>
    </r>
    <r>
      <rPr>
        <sz val="8.5"/>
        <rFont val="Calibri"/>
        <family val="2"/>
      </rPr>
      <t>de 25,00m a 30,00m</t>
    </r>
  </si>
  <si>
    <r>
      <rPr>
        <sz val="8.5"/>
        <rFont val="Calibri"/>
        <family val="2"/>
      </rPr>
      <t>48.05</t>
    </r>
  </si>
  <si>
    <r>
      <rPr>
        <sz val="8.5"/>
        <rFont val="Calibri"/>
        <family val="2"/>
      </rPr>
      <t>Torneira de boia</t>
    </r>
  </si>
  <si>
    <r>
      <rPr>
        <sz val="8.5"/>
        <rFont val="Calibri"/>
        <family val="2"/>
      </rPr>
      <t>48.05.010</t>
    </r>
  </si>
  <si>
    <r>
      <rPr>
        <sz val="8.5"/>
        <rFont val="Calibri"/>
        <family val="2"/>
      </rPr>
      <t>Torneira de boia, DN= 3/4´</t>
    </r>
  </si>
  <si>
    <r>
      <rPr>
        <sz val="8.5"/>
        <rFont val="Calibri"/>
        <family val="2"/>
      </rPr>
      <t>48.05.020</t>
    </r>
  </si>
  <si>
    <r>
      <rPr>
        <sz val="8.5"/>
        <rFont val="Calibri"/>
        <family val="2"/>
      </rPr>
      <t>Torneira de boia, DN= 1´</t>
    </r>
  </si>
  <si>
    <r>
      <rPr>
        <sz val="8.5"/>
        <rFont val="Calibri"/>
        <family val="2"/>
      </rPr>
      <t>48.05.030</t>
    </r>
  </si>
  <si>
    <r>
      <rPr>
        <sz val="8.5"/>
        <rFont val="Calibri"/>
        <family val="2"/>
      </rPr>
      <t>Torneira de boia, DN= 1 1/4´</t>
    </r>
  </si>
  <si>
    <r>
      <rPr>
        <sz val="8.5"/>
        <rFont val="Calibri"/>
        <family val="2"/>
      </rPr>
      <t>48.05.040</t>
    </r>
  </si>
  <si>
    <r>
      <rPr>
        <sz val="8.5"/>
        <rFont val="Calibri"/>
        <family val="2"/>
      </rPr>
      <t>Torneira de boia, DN= 1 1/2´</t>
    </r>
  </si>
  <si>
    <r>
      <rPr>
        <sz val="8.5"/>
        <rFont val="Calibri"/>
        <family val="2"/>
      </rPr>
      <t>48.05.050</t>
    </r>
  </si>
  <si>
    <r>
      <rPr>
        <sz val="8.5"/>
        <rFont val="Calibri"/>
        <family val="2"/>
      </rPr>
      <t>Torneira de boia, DN= 2´</t>
    </r>
  </si>
  <si>
    <r>
      <rPr>
        <sz val="8.5"/>
        <rFont val="Calibri"/>
        <family val="2"/>
      </rPr>
      <t>48.05.052</t>
    </r>
  </si>
  <si>
    <r>
      <rPr>
        <sz val="8.5"/>
        <rFont val="Calibri"/>
        <family val="2"/>
      </rPr>
      <t>Torneira de boia, DN= 2 1/2´</t>
    </r>
  </si>
  <si>
    <r>
      <rPr>
        <sz val="8.5"/>
        <rFont val="Calibri"/>
        <family val="2"/>
      </rPr>
      <t>48.05.070</t>
    </r>
  </si>
  <si>
    <r>
      <rPr>
        <sz val="8.5"/>
        <rFont val="Calibri"/>
        <family val="2"/>
      </rPr>
      <t>Torneira de boia, tipo registro automático de entrada, DN= 3´</t>
    </r>
  </si>
  <si>
    <r>
      <rPr>
        <sz val="8.5"/>
        <rFont val="Calibri"/>
        <family val="2"/>
      </rPr>
      <t>48.20</t>
    </r>
  </si>
  <si>
    <r>
      <rPr>
        <sz val="8.5"/>
        <rFont val="Calibri"/>
        <family val="2"/>
      </rPr>
      <t>Reparos, conservacoes e complementos ‐ GRUPO 48</t>
    </r>
  </si>
  <si>
    <r>
      <rPr>
        <sz val="8.5"/>
        <rFont val="Calibri"/>
        <family val="2"/>
      </rPr>
      <t>48.20.020</t>
    </r>
  </si>
  <si>
    <r>
      <rPr>
        <sz val="8.5"/>
        <rFont val="Calibri"/>
        <family val="2"/>
      </rPr>
      <t>Limpeza de caixa d´água até 1.000 litros</t>
    </r>
  </si>
  <si>
    <r>
      <rPr>
        <sz val="8.5"/>
        <rFont val="Calibri"/>
        <family val="2"/>
      </rPr>
      <t>48.20.040</t>
    </r>
  </si>
  <si>
    <r>
      <rPr>
        <sz val="8.5"/>
        <rFont val="Calibri"/>
        <family val="2"/>
      </rPr>
      <t>Limpeza de caixa d´água de 1.001 até 10.000 litros</t>
    </r>
  </si>
  <si>
    <r>
      <rPr>
        <sz val="8.5"/>
        <rFont val="Calibri"/>
        <family val="2"/>
      </rPr>
      <t>48.20.060</t>
    </r>
  </si>
  <si>
    <r>
      <rPr>
        <sz val="8.5"/>
        <rFont val="Calibri"/>
        <family val="2"/>
      </rPr>
      <t>Limpeza de caixa d´água acima de 10.000 litros</t>
    </r>
  </si>
  <si>
    <r>
      <rPr>
        <sz val="8.5"/>
        <rFont val="Calibri"/>
        <family val="2"/>
      </rPr>
      <t>CAIXA, RALO, GRELHA E ACESSORIO HIDRAULICO</t>
    </r>
  </si>
  <si>
    <r>
      <rPr>
        <sz val="8.5"/>
        <rFont val="Calibri"/>
        <family val="2"/>
      </rPr>
      <t>49.01</t>
    </r>
  </si>
  <si>
    <r>
      <rPr>
        <sz val="8.5"/>
        <rFont val="Calibri"/>
        <family val="2"/>
      </rPr>
      <t>Caixas sifonadas de PVC rigido</t>
    </r>
  </si>
  <si>
    <r>
      <rPr>
        <sz val="8.5"/>
        <rFont val="Calibri"/>
        <family val="2"/>
      </rPr>
      <t>49.01.016</t>
    </r>
  </si>
  <si>
    <r>
      <rPr>
        <sz val="8.5"/>
        <rFont val="Calibri"/>
        <family val="2"/>
      </rPr>
      <t>Caixa sifonada de PVC rígido de 100 x 100 x 50 mm, com grelha</t>
    </r>
  </si>
  <si>
    <r>
      <rPr>
        <sz val="8.5"/>
        <rFont val="Calibri"/>
        <family val="2"/>
      </rPr>
      <t>49.01.020</t>
    </r>
  </si>
  <si>
    <r>
      <rPr>
        <sz val="8.5"/>
        <rFont val="Calibri"/>
        <family val="2"/>
      </rPr>
      <t>Caixa sifonada de PVC rígido de 100 x 150 x 50 mm, com grelha</t>
    </r>
  </si>
  <si>
    <r>
      <rPr>
        <sz val="8.5"/>
        <rFont val="Calibri"/>
        <family val="2"/>
      </rPr>
      <t>49.01.030</t>
    </r>
  </si>
  <si>
    <r>
      <rPr>
        <sz val="8.5"/>
        <rFont val="Calibri"/>
        <family val="2"/>
      </rPr>
      <t>Caixa sifonada de PVC rígido de 150 x 150 x 50 mm, com grelha</t>
    </r>
  </si>
  <si>
    <r>
      <rPr>
        <sz val="8.5"/>
        <rFont val="Calibri"/>
        <family val="2"/>
      </rPr>
      <t>49.01.040</t>
    </r>
  </si>
  <si>
    <r>
      <rPr>
        <sz val="8.5"/>
        <rFont val="Calibri"/>
        <family val="2"/>
      </rPr>
      <t>Caixa sifonada de PVC rígido de 150 x 185 x 75 mm, com grelha</t>
    </r>
  </si>
  <si>
    <r>
      <rPr>
        <sz val="8.5"/>
        <rFont val="Calibri"/>
        <family val="2"/>
      </rPr>
      <t>49.01.050</t>
    </r>
  </si>
  <si>
    <r>
      <rPr>
        <sz val="8.5"/>
        <rFont val="Calibri"/>
        <family val="2"/>
      </rPr>
      <t>Caixa sifonada de PVC rígido de 250 x 172 x 50 mm, com tampa cega</t>
    </r>
  </si>
  <si>
    <r>
      <rPr>
        <sz val="8.5"/>
        <rFont val="Calibri"/>
        <family val="2"/>
      </rPr>
      <t>49.01.070</t>
    </r>
  </si>
  <si>
    <r>
      <rPr>
        <sz val="8.5"/>
        <rFont val="Calibri"/>
        <family val="2"/>
      </rPr>
      <t>Caixa sifonada de PVC rígido de 250 x 230 x 75 mm, com tampa cega</t>
    </r>
  </si>
  <si>
    <r>
      <rPr>
        <sz val="8.5"/>
        <rFont val="Calibri"/>
        <family val="2"/>
      </rPr>
      <t>49.03</t>
    </r>
  </si>
  <si>
    <r>
      <rPr>
        <sz val="8.5"/>
        <rFont val="Calibri"/>
        <family val="2"/>
      </rPr>
      <t>Caixa de gordura</t>
    </r>
  </si>
  <si>
    <r>
      <rPr>
        <sz val="8.5"/>
        <rFont val="Calibri"/>
        <family val="2"/>
      </rPr>
      <t>49.03.020</t>
    </r>
  </si>
  <si>
    <r>
      <rPr>
        <sz val="8.5"/>
        <rFont val="Calibri"/>
        <family val="2"/>
      </rPr>
      <t>Caixa de gordura em alvenaria, 600 x 600 x 600 mm</t>
    </r>
  </si>
  <si>
    <r>
      <rPr>
        <sz val="8.5"/>
        <rFont val="Calibri"/>
        <family val="2"/>
      </rPr>
      <t>49.03.022</t>
    </r>
  </si>
  <si>
    <r>
      <rPr>
        <sz val="8.5"/>
        <rFont val="Calibri"/>
        <family val="2"/>
      </rPr>
      <t>Caixa de gordura premoldada com tampa ‐ capacidade 18 litros</t>
    </r>
  </si>
  <si>
    <r>
      <rPr>
        <sz val="8.5"/>
        <rFont val="Calibri"/>
        <family val="2"/>
      </rPr>
      <t>49.03.036</t>
    </r>
  </si>
  <si>
    <r>
      <rPr>
        <sz val="8.5"/>
        <rFont val="Calibri"/>
        <family val="2"/>
      </rPr>
      <t>Caixa de gordura em PVC com tampa reforçada ‐ capacidade 19 litros</t>
    </r>
  </si>
  <si>
    <r>
      <rPr>
        <sz val="8.5"/>
        <rFont val="Calibri"/>
        <family val="2"/>
      </rPr>
      <t>49.04</t>
    </r>
  </si>
  <si>
    <r>
      <rPr>
        <sz val="8.5"/>
        <rFont val="Calibri"/>
        <family val="2"/>
      </rPr>
      <t>Ralo em PVC rigido</t>
    </r>
  </si>
  <si>
    <r>
      <rPr>
        <sz val="8.5"/>
        <rFont val="Calibri"/>
        <family val="2"/>
      </rPr>
      <t>49.04.010</t>
    </r>
  </si>
  <si>
    <r>
      <rPr>
        <sz val="8.5"/>
        <rFont val="Calibri"/>
        <family val="2"/>
      </rPr>
      <t>Ralo seco em PVC rígido de 100 x 40 mm, com grelha</t>
    </r>
  </si>
  <si>
    <r>
      <rPr>
        <sz val="8.5"/>
        <rFont val="Calibri"/>
        <family val="2"/>
      </rPr>
      <t>49.05</t>
    </r>
  </si>
  <si>
    <r>
      <rPr>
        <sz val="8.5"/>
        <rFont val="Calibri"/>
        <family val="2"/>
      </rPr>
      <t>Ralo em ferro fundido</t>
    </r>
  </si>
  <si>
    <r>
      <rPr>
        <sz val="8.5"/>
        <rFont val="Calibri"/>
        <family val="2"/>
      </rPr>
      <t>49.05.020</t>
    </r>
  </si>
  <si>
    <r>
      <rPr>
        <sz val="8.5"/>
        <rFont val="Calibri"/>
        <family val="2"/>
      </rPr>
      <t xml:space="preserve">Ralo seco em ferro fundido, 100 x 165 x 50 mm, com grelha metálica saída
</t>
    </r>
    <r>
      <rPr>
        <sz val="8.5"/>
        <rFont val="Calibri"/>
        <family val="2"/>
      </rPr>
      <t>vertical</t>
    </r>
  </si>
  <si>
    <r>
      <rPr>
        <sz val="8.5"/>
        <rFont val="Calibri"/>
        <family val="2"/>
      </rPr>
      <t>49.05.040</t>
    </r>
  </si>
  <si>
    <r>
      <rPr>
        <sz val="8.5"/>
        <rFont val="Calibri"/>
        <family val="2"/>
      </rPr>
      <t>Ralo sifonado em ferro fundido de 150 x 240 x 75 mm, com grelha</t>
    </r>
  </si>
  <si>
    <r>
      <rPr>
        <sz val="8.5"/>
        <rFont val="Calibri"/>
        <family val="2"/>
      </rPr>
      <t>49.06</t>
    </r>
  </si>
  <si>
    <r>
      <rPr>
        <sz val="8.5"/>
        <rFont val="Calibri"/>
        <family val="2"/>
      </rPr>
      <t>Grelhas e tampas</t>
    </r>
  </si>
  <si>
    <r>
      <rPr>
        <sz val="8.5"/>
        <rFont val="Calibri"/>
        <family val="2"/>
      </rPr>
      <t>49.06.010</t>
    </r>
  </si>
  <si>
    <r>
      <rPr>
        <sz val="8.5"/>
        <rFont val="Calibri"/>
        <family val="2"/>
      </rPr>
      <t>Grelha hemisférica em ferro fundido de 4´</t>
    </r>
  </si>
  <si>
    <r>
      <rPr>
        <sz val="8.5"/>
        <rFont val="Calibri"/>
        <family val="2"/>
      </rPr>
      <t>49.06.020</t>
    </r>
  </si>
  <si>
    <r>
      <rPr>
        <sz val="8.5"/>
        <rFont val="Calibri"/>
        <family val="2"/>
      </rPr>
      <t>Grelha em ferro fundido para caixas e canaletas</t>
    </r>
  </si>
  <si>
    <r>
      <rPr>
        <sz val="8.5"/>
        <rFont val="Calibri"/>
        <family val="2"/>
      </rPr>
      <t>49.06.030</t>
    </r>
  </si>
  <si>
    <r>
      <rPr>
        <sz val="8.5"/>
        <rFont val="Calibri"/>
        <family val="2"/>
      </rPr>
      <t>Grelha hemisférica em ferro fundido de 3´</t>
    </r>
  </si>
  <si>
    <r>
      <rPr>
        <sz val="8.5"/>
        <rFont val="Calibri"/>
        <family val="2"/>
      </rPr>
      <t>49.06.072</t>
    </r>
  </si>
  <si>
    <r>
      <rPr>
        <sz val="8.5"/>
        <rFont val="Calibri"/>
        <family val="2"/>
      </rPr>
      <t>Grelha articulada em ferro fundido tipo boca de leão</t>
    </r>
  </si>
  <si>
    <r>
      <rPr>
        <sz val="8.5"/>
        <rFont val="Calibri"/>
        <family val="2"/>
      </rPr>
      <t>49.06.080</t>
    </r>
  </si>
  <si>
    <r>
      <rPr>
        <sz val="8.5"/>
        <rFont val="Calibri"/>
        <family val="2"/>
      </rPr>
      <t>Grelha hemisférica em ferro fundido de 6´</t>
    </r>
  </si>
  <si>
    <r>
      <rPr>
        <sz val="8.5"/>
        <rFont val="Calibri"/>
        <family val="2"/>
      </rPr>
      <t>49.06.110</t>
    </r>
  </si>
  <si>
    <r>
      <rPr>
        <sz val="8.5"/>
        <rFont val="Calibri"/>
        <family val="2"/>
      </rPr>
      <t>Grelha hemisférica em ferro fundido de 2´</t>
    </r>
  </si>
  <si>
    <r>
      <rPr>
        <sz val="8.5"/>
        <rFont val="Calibri"/>
        <family val="2"/>
      </rPr>
      <t>49.06.160</t>
    </r>
  </si>
  <si>
    <r>
      <rPr>
        <sz val="8.5"/>
        <rFont val="Calibri"/>
        <family val="2"/>
      </rPr>
      <t>Grelha quadriculada em ferro fundido para caixas e canaletas</t>
    </r>
  </si>
  <si>
    <r>
      <rPr>
        <sz val="8.5"/>
        <rFont val="Calibri"/>
        <family val="2"/>
      </rPr>
      <t>49.06.170</t>
    </r>
  </si>
  <si>
    <r>
      <rPr>
        <sz val="8.5"/>
        <rFont val="Calibri"/>
        <family val="2"/>
      </rPr>
      <t>Grelha em alumínio fundido para caixas e canaletas ‐ linha comercial</t>
    </r>
  </si>
  <si>
    <r>
      <rPr>
        <sz val="8.5"/>
        <rFont val="Calibri"/>
        <family val="2"/>
      </rPr>
      <t>49.06.190</t>
    </r>
  </si>
  <si>
    <r>
      <rPr>
        <sz val="8.5"/>
        <rFont val="Calibri"/>
        <family val="2"/>
      </rPr>
      <t>Grelha pré‐moldada em concreto, com furos redondos, 79,5 x 24,5 x 8 cm</t>
    </r>
  </si>
  <si>
    <r>
      <rPr>
        <sz val="8.5"/>
        <rFont val="Calibri"/>
        <family val="2"/>
      </rPr>
      <t>49.06.200</t>
    </r>
  </si>
  <si>
    <r>
      <rPr>
        <sz val="8.5"/>
        <rFont val="Calibri"/>
        <family val="2"/>
      </rPr>
      <t xml:space="preserve">Captador pluvial em aço inoxidável e grelha em alumínio, com mecanismo
</t>
    </r>
    <r>
      <rPr>
        <sz val="8.5"/>
        <rFont val="Calibri"/>
        <family val="2"/>
      </rPr>
      <t>anti‐vórtice, DN= 50 mm</t>
    </r>
  </si>
  <si>
    <r>
      <rPr>
        <sz val="8.5"/>
        <rFont val="Calibri"/>
        <family val="2"/>
      </rPr>
      <t>49.06.210</t>
    </r>
  </si>
  <si>
    <r>
      <rPr>
        <sz val="8.5"/>
        <rFont val="Calibri"/>
        <family val="2"/>
      </rPr>
      <t xml:space="preserve">Captador pluvial em aço inoxidável e grelha em alumínio, com mecanismo
</t>
    </r>
    <r>
      <rPr>
        <sz val="8.5"/>
        <rFont val="Calibri"/>
        <family val="2"/>
      </rPr>
      <t>anti‐vórtice, DN= 75 mm</t>
    </r>
  </si>
  <si>
    <r>
      <rPr>
        <sz val="8.5"/>
        <rFont val="Calibri"/>
        <family val="2"/>
      </rPr>
      <t>49.06.400</t>
    </r>
  </si>
  <si>
    <r>
      <rPr>
        <sz val="8.5"/>
        <rFont val="Calibri"/>
        <family val="2"/>
      </rPr>
      <t xml:space="preserve">Tampão em ferro fundido, diâmetro de 600 mm, classe B 125 (ruptura &gt; 125
</t>
    </r>
    <r>
      <rPr>
        <sz val="8.5"/>
        <rFont val="Calibri"/>
        <family val="2"/>
      </rPr>
      <t>kN)</t>
    </r>
  </si>
  <si>
    <r>
      <rPr>
        <sz val="8.5"/>
        <rFont val="Calibri"/>
        <family val="2"/>
      </rPr>
      <t>49.06.410</t>
    </r>
  </si>
  <si>
    <r>
      <rPr>
        <sz val="8.5"/>
        <rFont val="Calibri"/>
        <family val="2"/>
      </rPr>
      <t xml:space="preserve">Tampão em ferro fundido, diâmetro de 600 mm, classe C 250 (ruptura &gt; 250
</t>
    </r>
    <r>
      <rPr>
        <sz val="8.5"/>
        <rFont val="Calibri"/>
        <family val="2"/>
      </rPr>
      <t>kN)</t>
    </r>
  </si>
  <si>
    <r>
      <rPr>
        <sz val="8.5"/>
        <rFont val="Calibri"/>
        <family val="2"/>
      </rPr>
      <t>49.06.420</t>
    </r>
  </si>
  <si>
    <r>
      <rPr>
        <sz val="8.5"/>
        <rFont val="Calibri"/>
        <family val="2"/>
      </rPr>
      <t xml:space="preserve">Tampão em ferro fundido, diâmetro de 600 mm, classe D 400 (ruptura&gt; 400
</t>
    </r>
    <r>
      <rPr>
        <sz val="8.5"/>
        <rFont val="Calibri"/>
        <family val="2"/>
      </rPr>
      <t>kN)</t>
    </r>
  </si>
  <si>
    <r>
      <rPr>
        <sz val="8.5"/>
        <rFont val="Calibri"/>
        <family val="2"/>
      </rPr>
      <t>49.06.430</t>
    </r>
  </si>
  <si>
    <r>
      <rPr>
        <sz val="8.5"/>
        <rFont val="Calibri"/>
        <family val="2"/>
      </rPr>
      <t>Tampão em ferro fundido de 300 x 300 mm, classe B 125 (ruptura &gt; 125 kN)</t>
    </r>
  </si>
  <si>
    <r>
      <rPr>
        <sz val="8.5"/>
        <rFont val="Calibri"/>
        <family val="2"/>
      </rPr>
      <t>49.06.440</t>
    </r>
  </si>
  <si>
    <r>
      <rPr>
        <sz val="8.5"/>
        <rFont val="Calibri"/>
        <family val="2"/>
      </rPr>
      <t>Tampão em ferro fundido de 400 x 400 mm, classe B 125 (ruptura &gt; 125 kN)</t>
    </r>
  </si>
  <si>
    <r>
      <rPr>
        <sz val="8.5"/>
        <rFont val="Calibri"/>
        <family val="2"/>
      </rPr>
      <t>49.06.450</t>
    </r>
  </si>
  <si>
    <r>
      <rPr>
        <sz val="8.5"/>
        <rFont val="Calibri"/>
        <family val="2"/>
      </rPr>
      <t>Tampão em ferro fundido de 500 x 500 mm, classe B 125 (ruptura &gt; 125 kN)</t>
    </r>
  </si>
  <si>
    <r>
      <rPr>
        <sz val="8.5"/>
        <rFont val="Calibri"/>
        <family val="2"/>
      </rPr>
      <t>49.06.460</t>
    </r>
  </si>
  <si>
    <r>
      <rPr>
        <sz val="8.5"/>
        <rFont val="Calibri"/>
        <family val="2"/>
      </rPr>
      <t>Tampão em ferro fundido de 600 x 600 mm, classe B 125 (ruptura &gt; 125 kN)</t>
    </r>
  </si>
  <si>
    <r>
      <rPr>
        <sz val="8.5"/>
        <rFont val="Calibri"/>
        <family val="2"/>
      </rPr>
      <t>49.06.480</t>
    </r>
  </si>
  <si>
    <r>
      <rPr>
        <sz val="8.5"/>
        <rFont val="Calibri"/>
        <family val="2"/>
      </rPr>
      <t xml:space="preserve">Tampão em ferro fundido com tampa articulada, de 400 x 600 mm, classe 15
</t>
    </r>
    <r>
      <rPr>
        <sz val="8.5"/>
        <rFont val="Calibri"/>
        <family val="2"/>
      </rPr>
      <t>(ruptura &gt; 1500 kg)</t>
    </r>
  </si>
  <si>
    <r>
      <rPr>
        <sz val="8.5"/>
        <rFont val="Calibri"/>
        <family val="2"/>
      </rPr>
      <t>49.06.486</t>
    </r>
  </si>
  <si>
    <r>
      <rPr>
        <sz val="8.5"/>
        <rFont val="Calibri"/>
        <family val="2"/>
      </rPr>
      <t xml:space="preserve">Tampão em ferro fundido com tampa articulada, de 900 mm, classe D 400
</t>
    </r>
    <r>
      <rPr>
        <sz val="8.5"/>
        <rFont val="Calibri"/>
        <family val="2"/>
      </rPr>
      <t>(ruptura &gt; 400kN</t>
    </r>
  </si>
  <si>
    <r>
      <rPr>
        <sz val="8.5"/>
        <rFont val="Calibri"/>
        <family val="2"/>
      </rPr>
      <t>49.06.550</t>
    </r>
  </si>
  <si>
    <r>
      <rPr>
        <sz val="8.5"/>
        <rFont val="Calibri"/>
        <family val="2"/>
      </rPr>
      <t xml:space="preserve">Grelha com calha e cesto coletor para piso em aço inoxidável, largura de 15
</t>
    </r>
    <r>
      <rPr>
        <sz val="8.5"/>
        <rFont val="Calibri"/>
        <family val="2"/>
      </rPr>
      <t>cm</t>
    </r>
  </si>
  <si>
    <r>
      <rPr>
        <sz val="8.5"/>
        <rFont val="Calibri"/>
        <family val="2"/>
      </rPr>
      <t>49.06.560</t>
    </r>
  </si>
  <si>
    <r>
      <rPr>
        <sz val="8.5"/>
        <rFont val="Calibri"/>
        <family val="2"/>
      </rPr>
      <t xml:space="preserve">Grelha com calha e cesto coletor para piso em aço inoxidável, largura de 20
</t>
    </r>
    <r>
      <rPr>
        <sz val="8.5"/>
        <rFont val="Calibri"/>
        <family val="2"/>
      </rPr>
      <t>cm</t>
    </r>
  </si>
  <si>
    <r>
      <rPr>
        <sz val="8.5"/>
        <rFont val="Calibri"/>
        <family val="2"/>
      </rPr>
      <t>49.08</t>
    </r>
  </si>
  <si>
    <r>
      <rPr>
        <sz val="8.5"/>
        <rFont val="Calibri"/>
        <family val="2"/>
      </rPr>
      <t>Caixa de passagem e inspecao</t>
    </r>
  </si>
  <si>
    <r>
      <rPr>
        <sz val="8.5"/>
        <rFont val="Calibri"/>
        <family val="2"/>
      </rPr>
      <t>49.08.250</t>
    </r>
  </si>
  <si>
    <r>
      <rPr>
        <sz val="8.5"/>
        <rFont val="Calibri"/>
        <family val="2"/>
      </rPr>
      <t>Caixa de areia em PVC, diâmetro nominal de 100 mm</t>
    </r>
  </si>
  <si>
    <r>
      <rPr>
        <sz val="8.5"/>
        <rFont val="Calibri"/>
        <family val="2"/>
      </rPr>
      <t>49.11</t>
    </r>
  </si>
  <si>
    <r>
      <rPr>
        <sz val="8.5"/>
        <rFont val="Calibri"/>
        <family val="2"/>
      </rPr>
      <t>Canaletas e afins</t>
    </r>
  </si>
  <si>
    <r>
      <rPr>
        <sz val="8.5"/>
        <rFont val="Calibri"/>
        <family val="2"/>
      </rPr>
      <t>49.11.130</t>
    </r>
  </si>
  <si>
    <r>
      <rPr>
        <sz val="8.5"/>
        <rFont val="Calibri"/>
        <family val="2"/>
      </rPr>
      <t>Canaleta com grelha em alumínio, largura de 80 mm</t>
    </r>
  </si>
  <si>
    <r>
      <rPr>
        <sz val="8.5"/>
        <rFont val="Calibri"/>
        <family val="2"/>
      </rPr>
      <t>49.11.140</t>
    </r>
  </si>
  <si>
    <r>
      <rPr>
        <sz val="8.5"/>
        <rFont val="Calibri"/>
        <family val="2"/>
      </rPr>
      <t>Canaleta com grelha em alumínio, saída central / vertical, largura de 46 mm</t>
    </r>
  </si>
  <si>
    <r>
      <rPr>
        <sz val="8.5"/>
        <rFont val="Calibri"/>
        <family val="2"/>
      </rPr>
      <t>49.11.141</t>
    </r>
  </si>
  <si>
    <r>
      <rPr>
        <sz val="8.5"/>
        <rFont val="Calibri"/>
        <family val="2"/>
      </rPr>
      <t xml:space="preserve">Canaleta com grelha abre‐fecha, em alumínio, saída central ou vertical,
</t>
    </r>
    <r>
      <rPr>
        <sz val="8.5"/>
        <rFont val="Calibri"/>
        <family val="2"/>
      </rPr>
      <t>largura 46mm</t>
    </r>
  </si>
  <si>
    <r>
      <rPr>
        <sz val="8.5"/>
        <rFont val="Calibri"/>
        <family val="2"/>
      </rPr>
      <t>49.12</t>
    </r>
  </si>
  <si>
    <r>
      <rPr>
        <sz val="8.5"/>
        <rFont val="Calibri"/>
        <family val="2"/>
      </rPr>
      <t>Poco de visita, boca de lobo, caixa de passagem e afins</t>
    </r>
  </si>
  <si>
    <r>
      <rPr>
        <sz val="8.5"/>
        <rFont val="Calibri"/>
        <family val="2"/>
      </rPr>
      <t>49.12.010</t>
    </r>
  </si>
  <si>
    <r>
      <rPr>
        <sz val="8.5"/>
        <rFont val="Calibri"/>
        <family val="2"/>
      </rPr>
      <t>Boca de lobo simples tipo PMSP com tampa de concreto</t>
    </r>
  </si>
  <si>
    <r>
      <rPr>
        <sz val="8.5"/>
        <rFont val="Calibri"/>
        <family val="2"/>
      </rPr>
      <t>49.12.030</t>
    </r>
  </si>
  <si>
    <r>
      <rPr>
        <sz val="8.5"/>
        <rFont val="Calibri"/>
        <family val="2"/>
      </rPr>
      <t>Boca de lobo dupla tipo PMSP com tampa de concreto</t>
    </r>
  </si>
  <si>
    <r>
      <rPr>
        <sz val="8.5"/>
        <rFont val="Calibri"/>
        <family val="2"/>
      </rPr>
      <t>49.12.050</t>
    </r>
  </si>
  <si>
    <r>
      <rPr>
        <sz val="8.5"/>
        <rFont val="Calibri"/>
        <family val="2"/>
      </rPr>
      <t>Boca de lobo tripla tipo PMSP com tampa de concreto</t>
    </r>
  </si>
  <si>
    <r>
      <rPr>
        <sz val="8.5"/>
        <rFont val="Calibri"/>
        <family val="2"/>
      </rPr>
      <t>49.12.058</t>
    </r>
  </si>
  <si>
    <r>
      <rPr>
        <sz val="8.5"/>
        <rFont val="Calibri"/>
        <family val="2"/>
      </rPr>
      <t>Boca de leão simples tipo PMSP com grelha</t>
    </r>
  </si>
  <si>
    <r>
      <rPr>
        <sz val="8.5"/>
        <rFont val="Calibri"/>
        <family val="2"/>
      </rPr>
      <t>49.12.110</t>
    </r>
  </si>
  <si>
    <r>
      <rPr>
        <sz val="8.5"/>
        <rFont val="Calibri"/>
        <family val="2"/>
      </rPr>
      <t>Poço de visita de 1,60 x 1,60 x 1,60 m ‐ tipo PMSP</t>
    </r>
  </si>
  <si>
    <r>
      <rPr>
        <sz val="8.5"/>
        <rFont val="Calibri"/>
        <family val="2"/>
      </rPr>
      <t>49.12.120</t>
    </r>
  </si>
  <si>
    <r>
      <rPr>
        <sz val="8.5"/>
        <rFont val="Calibri"/>
        <family val="2"/>
      </rPr>
      <t xml:space="preserve">Chaminé para poço de visita tipo PMSP em alvenaria, diâmetro interno 70 cm ‐
</t>
    </r>
    <r>
      <rPr>
        <sz val="8.5"/>
        <rFont val="Calibri"/>
        <family val="2"/>
      </rPr>
      <t>pescoço</t>
    </r>
  </si>
  <si>
    <r>
      <rPr>
        <sz val="8.5"/>
        <rFont val="Calibri"/>
        <family val="2"/>
      </rPr>
      <t>49.12.140</t>
    </r>
  </si>
  <si>
    <r>
      <rPr>
        <sz val="8.5"/>
        <rFont val="Calibri"/>
        <family val="2"/>
      </rPr>
      <t>Poço de visita em alvenaria tipo PMSP ‐ balão</t>
    </r>
  </si>
  <si>
    <r>
      <rPr>
        <sz val="8.5"/>
        <rFont val="Calibri"/>
        <family val="2"/>
      </rPr>
      <t>49.13</t>
    </r>
  </si>
  <si>
    <r>
      <rPr>
        <sz val="8.5"/>
        <rFont val="Calibri"/>
        <family val="2"/>
      </rPr>
      <t>Filtro anaerobio</t>
    </r>
  </si>
  <si>
    <r>
      <rPr>
        <sz val="8.5"/>
        <rFont val="Calibri"/>
        <family val="2"/>
      </rPr>
      <t>49.13.010</t>
    </r>
  </si>
  <si>
    <r>
      <rPr>
        <sz val="8.5"/>
        <rFont val="Calibri"/>
        <family val="2"/>
      </rPr>
      <t xml:space="preserve">Filtro biológico anaeróbio com anéis pré‐moldados de concreto diâmetro de
</t>
    </r>
    <r>
      <rPr>
        <sz val="8.5"/>
        <rFont val="Calibri"/>
        <family val="2"/>
      </rPr>
      <t>1,40 m ‐ h= 2,00 m</t>
    </r>
  </si>
  <si>
    <r>
      <rPr>
        <sz val="8.5"/>
        <rFont val="Calibri"/>
        <family val="2"/>
      </rPr>
      <t>49.13.020</t>
    </r>
  </si>
  <si>
    <r>
      <rPr>
        <sz val="8.5"/>
        <rFont val="Calibri"/>
        <family val="2"/>
      </rPr>
      <t xml:space="preserve">Filtro biológico anaeróbio com anéis pré‐moldados de concreto diâmetro de
</t>
    </r>
    <r>
      <rPr>
        <sz val="8.5"/>
        <rFont val="Calibri"/>
        <family val="2"/>
      </rPr>
      <t>2,00 m ‐ h= 2,00 m</t>
    </r>
  </si>
  <si>
    <r>
      <rPr>
        <sz val="8.5"/>
        <rFont val="Calibri"/>
        <family val="2"/>
      </rPr>
      <t>49.13.030</t>
    </r>
  </si>
  <si>
    <r>
      <rPr>
        <sz val="8.5"/>
        <rFont val="Calibri"/>
        <family val="2"/>
      </rPr>
      <t xml:space="preserve">Filtro biológico anaeróbio com anéis pré‐moldados de concreto diâmetro de
</t>
    </r>
    <r>
      <rPr>
        <sz val="8.5"/>
        <rFont val="Calibri"/>
        <family val="2"/>
      </rPr>
      <t>2,40 m ‐ h= 2,00 m</t>
    </r>
  </si>
  <si>
    <r>
      <rPr>
        <sz val="8.5"/>
        <rFont val="Calibri"/>
        <family val="2"/>
      </rPr>
      <t>49.13.040</t>
    </r>
  </si>
  <si>
    <r>
      <rPr>
        <sz val="8.5"/>
        <rFont val="Calibri"/>
        <family val="2"/>
      </rPr>
      <t xml:space="preserve">Filtro biológico anaeróbio com anéis pré‐moldados de concreto diâmetro de
</t>
    </r>
    <r>
      <rPr>
        <sz val="8.5"/>
        <rFont val="Calibri"/>
        <family val="2"/>
      </rPr>
      <t>2,84 m ‐ h= 2,50 m</t>
    </r>
  </si>
  <si>
    <r>
      <rPr>
        <sz val="8.5"/>
        <rFont val="Calibri"/>
        <family val="2"/>
      </rPr>
      <t>49.14</t>
    </r>
  </si>
  <si>
    <r>
      <rPr>
        <sz val="8.5"/>
        <rFont val="Calibri"/>
        <family val="2"/>
      </rPr>
      <t>Fossa septica</t>
    </r>
  </si>
  <si>
    <r>
      <rPr>
        <sz val="8.5"/>
        <rFont val="Calibri"/>
        <family val="2"/>
      </rPr>
      <t>49.14.010</t>
    </r>
  </si>
  <si>
    <r>
      <rPr>
        <sz val="8.5"/>
        <rFont val="Calibri"/>
        <family val="2"/>
      </rPr>
      <t xml:space="preserve">Fossa séptica câmara única com anéis pré‐moldados em concreto, diâmetro
</t>
    </r>
    <r>
      <rPr>
        <sz val="8.5"/>
        <rFont val="Calibri"/>
        <family val="2"/>
      </rPr>
      <t>externo de 1,50 m, altura útil de 1,50 m</t>
    </r>
  </si>
  <si>
    <r>
      <rPr>
        <sz val="8.5"/>
        <rFont val="Calibri"/>
        <family val="2"/>
      </rPr>
      <t>49.14.020</t>
    </r>
  </si>
  <si>
    <r>
      <rPr>
        <sz val="8.5"/>
        <rFont val="Calibri"/>
        <family val="2"/>
      </rPr>
      <t xml:space="preserve">Fossa séptica câmara única com anéis pré‐moldados em concreto, diâmetro
</t>
    </r>
    <r>
      <rPr>
        <sz val="8.5"/>
        <rFont val="Calibri"/>
        <family val="2"/>
      </rPr>
      <t>externo de 2,50 m, altura útil de 2,50 m</t>
    </r>
  </si>
  <si>
    <r>
      <rPr>
        <sz val="8.5"/>
        <rFont val="Calibri"/>
        <family val="2"/>
      </rPr>
      <t>49.14.030</t>
    </r>
  </si>
  <si>
    <r>
      <rPr>
        <sz val="8.5"/>
        <rFont val="Calibri"/>
        <family val="2"/>
      </rPr>
      <t xml:space="preserve">Fossa séptica câmara única com anéis pré‐moldados em concreto, diâmetro
</t>
    </r>
    <r>
      <rPr>
        <sz val="8.5"/>
        <rFont val="Calibri"/>
        <family val="2"/>
      </rPr>
      <t>externo de 2,50 m, altura útil de 4,00 m</t>
    </r>
  </si>
  <si>
    <r>
      <rPr>
        <sz val="8.5"/>
        <rFont val="Calibri"/>
        <family val="2"/>
      </rPr>
      <t>49.14.061</t>
    </r>
  </si>
  <si>
    <r>
      <rPr>
        <sz val="8.5"/>
        <rFont val="Calibri"/>
        <family val="2"/>
      </rPr>
      <t>SM01 Sumidouro ‐ poço absorvente</t>
    </r>
  </si>
  <si>
    <r>
      <rPr>
        <sz val="8.5"/>
        <rFont val="Calibri"/>
        <family val="2"/>
      </rPr>
      <t>49.14.071</t>
    </r>
  </si>
  <si>
    <r>
      <rPr>
        <sz val="8.5"/>
        <rFont val="Calibri"/>
        <family val="2"/>
      </rPr>
      <t xml:space="preserve">Tampão pré‐moldado de concreto armado para sumidouro com diâmetro
</t>
    </r>
    <r>
      <rPr>
        <sz val="8.5"/>
        <rFont val="Calibri"/>
        <family val="2"/>
      </rPr>
      <t>externo de 2,00 m</t>
    </r>
  </si>
  <si>
    <r>
      <rPr>
        <sz val="8.5"/>
        <rFont val="Calibri"/>
        <family val="2"/>
      </rPr>
      <t>49.15</t>
    </r>
  </si>
  <si>
    <r>
      <rPr>
        <sz val="8.5"/>
        <rFont val="Calibri"/>
        <family val="2"/>
      </rPr>
      <t>Anel e aduela pre‐moldados</t>
    </r>
  </si>
  <si>
    <r>
      <rPr>
        <sz val="8.5"/>
        <rFont val="Calibri"/>
        <family val="2"/>
      </rPr>
      <t>49.15.010</t>
    </r>
  </si>
  <si>
    <r>
      <rPr>
        <sz val="8.5"/>
        <rFont val="Calibri"/>
        <family val="2"/>
      </rPr>
      <t>Anel pré‐moldado de concreto com diâmetro de 0,60 m</t>
    </r>
  </si>
  <si>
    <r>
      <rPr>
        <sz val="8.5"/>
        <rFont val="Calibri"/>
        <family val="2"/>
      </rPr>
      <t>49.15.030</t>
    </r>
  </si>
  <si>
    <r>
      <rPr>
        <sz val="8.5"/>
        <rFont val="Calibri"/>
        <family val="2"/>
      </rPr>
      <t>Anel pré‐moldado de concreto com diâmetro de 0,80 m</t>
    </r>
  </si>
  <si>
    <r>
      <rPr>
        <sz val="8.5"/>
        <rFont val="Calibri"/>
        <family val="2"/>
      </rPr>
      <t>49.15.040</t>
    </r>
  </si>
  <si>
    <r>
      <rPr>
        <sz val="8.5"/>
        <rFont val="Calibri"/>
        <family val="2"/>
      </rPr>
      <t>Anel pré‐moldado de concreto com diâmetro de 1,20 m</t>
    </r>
  </si>
  <si>
    <r>
      <rPr>
        <sz val="8.5"/>
        <rFont val="Calibri"/>
        <family val="2"/>
      </rPr>
      <t>49.15.050</t>
    </r>
  </si>
  <si>
    <r>
      <rPr>
        <sz val="8.5"/>
        <rFont val="Calibri"/>
        <family val="2"/>
      </rPr>
      <t>Anel pré‐moldado de concreto com diâmetro de 1,50 m</t>
    </r>
  </si>
  <si>
    <r>
      <rPr>
        <sz val="8.5"/>
        <rFont val="Calibri"/>
        <family val="2"/>
      </rPr>
      <t>49.15.060</t>
    </r>
  </si>
  <si>
    <r>
      <rPr>
        <sz val="8.5"/>
        <rFont val="Calibri"/>
        <family val="2"/>
      </rPr>
      <t>Anel pré‐moldado de concreto com diâmetro de 1,80 m</t>
    </r>
  </si>
  <si>
    <r>
      <rPr>
        <sz val="8.5"/>
        <rFont val="Calibri"/>
        <family val="2"/>
      </rPr>
      <t>49.15.100</t>
    </r>
  </si>
  <si>
    <r>
      <rPr>
        <sz val="8.5"/>
        <rFont val="Calibri"/>
        <family val="2"/>
      </rPr>
      <t>Anel pré‐moldado de concreto com diâmetro de 3,00 m</t>
    </r>
  </si>
  <si>
    <r>
      <rPr>
        <sz val="8.5"/>
        <rFont val="Calibri"/>
        <family val="2"/>
      </rPr>
      <t>49.16</t>
    </r>
  </si>
  <si>
    <r>
      <rPr>
        <sz val="8.5"/>
        <rFont val="Calibri"/>
        <family val="2"/>
      </rPr>
      <t>Acessorios hidraulicos para agua de reuso</t>
    </r>
  </si>
  <si>
    <r>
      <rPr>
        <sz val="8.5"/>
        <rFont val="Calibri"/>
        <family val="2"/>
      </rPr>
      <t>49.16.050</t>
    </r>
  </si>
  <si>
    <r>
      <rPr>
        <sz val="8.5"/>
        <rFont val="Calibri"/>
        <family val="2"/>
      </rPr>
      <t>Realimentador automático, DN= 1´</t>
    </r>
  </si>
  <si>
    <r>
      <rPr>
        <sz val="8.5"/>
        <rFont val="Calibri"/>
        <family val="2"/>
      </rPr>
      <t>49.16.051</t>
    </r>
  </si>
  <si>
    <r>
      <rPr>
        <sz val="8.5"/>
        <rFont val="Calibri"/>
        <family val="2"/>
      </rPr>
      <t>Sifão ladrão em polietileno para extravasão, diâmetro de 100mm</t>
    </r>
  </si>
  <si>
    <r>
      <rPr>
        <sz val="8.5"/>
        <rFont val="Calibri"/>
        <family val="2"/>
      </rPr>
      <t>DETECCAO, COMBATE E PREVENCAO A INCÊNDIO</t>
    </r>
  </si>
  <si>
    <r>
      <rPr>
        <sz val="8.5"/>
        <rFont val="Calibri"/>
        <family val="2"/>
      </rPr>
      <t>50.01</t>
    </r>
  </si>
  <si>
    <r>
      <rPr>
        <sz val="8.5"/>
        <rFont val="Calibri"/>
        <family val="2"/>
      </rPr>
      <t>Hidrantes e acessorios</t>
    </r>
  </si>
  <si>
    <r>
      <rPr>
        <sz val="8.5"/>
        <rFont val="Calibri"/>
        <family val="2"/>
      </rPr>
      <t>50.01.030</t>
    </r>
  </si>
  <si>
    <r>
      <rPr>
        <sz val="8.5"/>
        <rFont val="Calibri"/>
        <family val="2"/>
      </rPr>
      <t xml:space="preserve">Abrigo duplo para hidrante/mangueira, com visor e suporte (embutir e
</t>
    </r>
    <r>
      <rPr>
        <sz val="8.5"/>
        <rFont val="Calibri"/>
        <family val="2"/>
      </rPr>
      <t>externo)</t>
    </r>
  </si>
  <si>
    <r>
      <rPr>
        <sz val="8.5"/>
        <rFont val="Calibri"/>
        <family val="2"/>
      </rPr>
      <t>50.01.060</t>
    </r>
  </si>
  <si>
    <r>
      <rPr>
        <sz val="8.5"/>
        <rFont val="Calibri"/>
        <family val="2"/>
      </rPr>
      <t>Abrigo para hidrante/mangueira (embutir e externo)</t>
    </r>
  </si>
  <si>
    <r>
      <rPr>
        <sz val="8.5"/>
        <rFont val="Calibri"/>
        <family val="2"/>
      </rPr>
      <t>50.01.080</t>
    </r>
  </si>
  <si>
    <r>
      <rPr>
        <sz val="8.5"/>
        <rFont val="Calibri"/>
        <family val="2"/>
      </rPr>
      <t>Mangueira com união de engate rápido, DN= 1 1/2´ (38 mm)</t>
    </r>
  </si>
  <si>
    <r>
      <rPr>
        <sz val="8.5"/>
        <rFont val="Calibri"/>
        <family val="2"/>
      </rPr>
      <t>50.01.090</t>
    </r>
  </si>
  <si>
    <r>
      <rPr>
        <sz val="8.5"/>
        <rFont val="Calibri"/>
        <family val="2"/>
      </rPr>
      <t>Botoeira para acionamento de bomba de incêndio tipo quebra‐vidro</t>
    </r>
  </si>
  <si>
    <r>
      <rPr>
        <sz val="8.5"/>
        <rFont val="Calibri"/>
        <family val="2"/>
      </rPr>
      <t>50.01.100</t>
    </r>
  </si>
  <si>
    <r>
      <rPr>
        <sz val="8.5"/>
        <rFont val="Calibri"/>
        <family val="2"/>
      </rPr>
      <t>Mangueira com união de engate rápido, DN= 2 1/2´ (63 mm)</t>
    </r>
  </si>
  <si>
    <r>
      <rPr>
        <sz val="8.5"/>
        <rFont val="Calibri"/>
        <family val="2"/>
      </rPr>
      <t>50.01.110</t>
    </r>
  </si>
  <si>
    <r>
      <rPr>
        <sz val="8.5"/>
        <rFont val="Calibri"/>
        <family val="2"/>
      </rPr>
      <t>Esguicho em latão com engate rápido, DN= 2 1/2´, jato regulável</t>
    </r>
  </si>
  <si>
    <r>
      <rPr>
        <sz val="8.5"/>
        <rFont val="Calibri"/>
        <family val="2"/>
      </rPr>
      <t>50.01.130</t>
    </r>
  </si>
  <si>
    <r>
      <rPr>
        <sz val="8.5"/>
        <rFont val="Calibri"/>
        <family val="2"/>
      </rPr>
      <t xml:space="preserve">Abrigo simples com suporte, em aço inoxidável escovado, para mangueira de
</t>
    </r>
    <r>
      <rPr>
        <sz val="8.5"/>
        <rFont val="Calibri"/>
        <family val="2"/>
      </rPr>
      <t>1 1/2´, porta em vidro temperado jateado ‐ inclusive mangueira de 30 m (2 x 15 m)</t>
    </r>
  </si>
  <si>
    <r>
      <rPr>
        <sz val="8.5"/>
        <rFont val="Calibri"/>
        <family val="2"/>
      </rPr>
      <t>50.01.160</t>
    </r>
  </si>
  <si>
    <r>
      <rPr>
        <sz val="8.5"/>
        <rFont val="Calibri"/>
        <family val="2"/>
      </rPr>
      <t>Adaptador de engate rápido em latão de 2 1/2´ x 1 1/2´</t>
    </r>
  </si>
  <si>
    <r>
      <rPr>
        <sz val="8.5"/>
        <rFont val="Calibri"/>
        <family val="2"/>
      </rPr>
      <t>50.01.170</t>
    </r>
  </si>
  <si>
    <r>
      <rPr>
        <sz val="8.5"/>
        <rFont val="Calibri"/>
        <family val="2"/>
      </rPr>
      <t>Adaptador de engate rápido em latão de 2 1/2´ x 2 1/2´</t>
    </r>
  </si>
  <si>
    <r>
      <rPr>
        <sz val="8.5"/>
        <rFont val="Calibri"/>
        <family val="2"/>
      </rPr>
      <t>50.01.180</t>
    </r>
  </si>
  <si>
    <r>
      <rPr>
        <sz val="8.5"/>
        <rFont val="Calibri"/>
        <family val="2"/>
      </rPr>
      <t>Hidrante de coluna com duas saídas, 4´x 2 1/2´ ‐ simples</t>
    </r>
  </si>
  <si>
    <r>
      <rPr>
        <sz val="8.5"/>
        <rFont val="Calibri"/>
        <family val="2"/>
      </rPr>
      <t>50.01.190</t>
    </r>
  </si>
  <si>
    <r>
      <rPr>
        <sz val="8.5"/>
        <rFont val="Calibri"/>
        <family val="2"/>
      </rPr>
      <t>Tampão de engate rápido em latão, DN= 2 1/2´, com corrente</t>
    </r>
  </si>
  <si>
    <r>
      <rPr>
        <sz val="8.5"/>
        <rFont val="Calibri"/>
        <family val="2"/>
      </rPr>
      <t>50.01.200</t>
    </r>
  </si>
  <si>
    <r>
      <rPr>
        <sz val="8.5"/>
        <rFont val="Calibri"/>
        <family val="2"/>
      </rPr>
      <t>Tampão de engate rápido em latão, DN= 1 1/2´, com corrente</t>
    </r>
  </si>
  <si>
    <r>
      <rPr>
        <sz val="8.5"/>
        <rFont val="Calibri"/>
        <family val="2"/>
      </rPr>
      <t>50.01.210</t>
    </r>
  </si>
  <si>
    <r>
      <rPr>
        <sz val="8.5"/>
        <rFont val="Calibri"/>
        <family val="2"/>
      </rPr>
      <t>Chave para conexão de engate rápido</t>
    </r>
  </si>
  <si>
    <r>
      <rPr>
        <sz val="8.5"/>
        <rFont val="Calibri"/>
        <family val="2"/>
      </rPr>
      <t>50.01.220</t>
    </r>
  </si>
  <si>
    <r>
      <rPr>
        <sz val="8.5"/>
        <rFont val="Calibri"/>
        <family val="2"/>
      </rPr>
      <t>Esguicho latão com engate rápido, DN= 1 1/2´, jato regulável</t>
    </r>
  </si>
  <si>
    <r>
      <rPr>
        <sz val="8.5"/>
        <rFont val="Calibri"/>
        <family val="2"/>
      </rPr>
      <t>50.01.320</t>
    </r>
  </si>
  <si>
    <r>
      <rPr>
        <sz val="8.5"/>
        <rFont val="Calibri"/>
        <family val="2"/>
      </rPr>
      <t xml:space="preserve">Abrigo de hidrante de 1 1/2´ completo ‐ inclusive mangueira de 30 m (2 x 15
</t>
    </r>
    <r>
      <rPr>
        <sz val="8.5"/>
        <rFont val="Calibri"/>
        <family val="2"/>
      </rPr>
      <t>m)</t>
    </r>
  </si>
  <si>
    <r>
      <rPr>
        <sz val="8.5"/>
        <rFont val="Calibri"/>
        <family val="2"/>
      </rPr>
      <t>50.01.330</t>
    </r>
  </si>
  <si>
    <r>
      <rPr>
        <sz val="8.5"/>
        <rFont val="Calibri"/>
        <family val="2"/>
      </rPr>
      <t xml:space="preserve">Abrigo de hidrante de 2 1/2´ completo ‐ inclusive mangueira de 30 m (2 x 15
</t>
    </r>
    <r>
      <rPr>
        <sz val="8.5"/>
        <rFont val="Calibri"/>
        <family val="2"/>
      </rPr>
      <t>m)</t>
    </r>
  </si>
  <si>
    <r>
      <rPr>
        <sz val="8.5"/>
        <rFont val="Calibri"/>
        <family val="2"/>
      </rPr>
      <t>50.01.340</t>
    </r>
  </si>
  <si>
    <r>
      <rPr>
        <sz val="8.5"/>
        <rFont val="Calibri"/>
        <family val="2"/>
      </rPr>
      <t xml:space="preserve">Abrigo para registro de recalque tipo coluna, completo ‐ inclusive tubulações
</t>
    </r>
    <r>
      <rPr>
        <sz val="8.5"/>
        <rFont val="Calibri"/>
        <family val="2"/>
      </rPr>
      <t>e válvulas</t>
    </r>
  </si>
  <si>
    <r>
      <rPr>
        <sz val="8.5"/>
        <rFont val="Calibri"/>
        <family val="2"/>
      </rPr>
      <t>50.02</t>
    </r>
  </si>
  <si>
    <r>
      <rPr>
        <sz val="8.5"/>
        <rFont val="Calibri"/>
        <family val="2"/>
      </rPr>
      <t>Registro e valvula controladora</t>
    </r>
  </si>
  <si>
    <r>
      <rPr>
        <sz val="8.5"/>
        <rFont val="Calibri"/>
        <family val="2"/>
      </rPr>
      <t>50.02.020</t>
    </r>
  </si>
  <si>
    <r>
      <rPr>
        <sz val="8.5"/>
        <rFont val="Calibri"/>
        <family val="2"/>
      </rPr>
      <t>Bico de sprinkler tipo pendente com rompimento da ampola a 68°C</t>
    </r>
  </si>
  <si>
    <r>
      <rPr>
        <sz val="8.5"/>
        <rFont val="Calibri"/>
        <family val="2"/>
      </rPr>
      <t>50.02.050</t>
    </r>
  </si>
  <si>
    <r>
      <rPr>
        <sz val="8.5"/>
        <rFont val="Calibri"/>
        <family val="2"/>
      </rPr>
      <t>Alarme hidráulico tipo gongo</t>
    </r>
  </si>
  <si>
    <r>
      <rPr>
        <sz val="8.5"/>
        <rFont val="Calibri"/>
        <family val="2"/>
      </rPr>
      <t>50.02.060</t>
    </r>
  </si>
  <si>
    <r>
      <rPr>
        <sz val="8.5"/>
        <rFont val="Calibri"/>
        <family val="2"/>
      </rPr>
      <t>Bico de sprinkler tipo upright com rompimento da ampola a 68ºC</t>
    </r>
  </si>
  <si>
    <r>
      <rPr>
        <sz val="8.5"/>
        <rFont val="Calibri"/>
        <family val="2"/>
      </rPr>
      <t>50.02.080</t>
    </r>
  </si>
  <si>
    <r>
      <rPr>
        <sz val="8.5"/>
        <rFont val="Calibri"/>
        <family val="2"/>
      </rPr>
      <t xml:space="preserve">Válvula de governo completa com alarme VGA, corpo em ferro fundido,
</t>
    </r>
    <r>
      <rPr>
        <sz val="8.5"/>
        <rFont val="Calibri"/>
        <family val="2"/>
      </rPr>
      <t>extremidades flangeadas e DN = 6´</t>
    </r>
  </si>
  <si>
    <r>
      <rPr>
        <sz val="8.5"/>
        <rFont val="Calibri"/>
        <family val="2"/>
      </rPr>
      <t>50.05</t>
    </r>
  </si>
  <si>
    <r>
      <rPr>
        <sz val="8.5"/>
        <rFont val="Calibri"/>
        <family val="2"/>
      </rPr>
      <t>Iluminacao e sinalizacao de emergencia</t>
    </r>
  </si>
  <si>
    <r>
      <rPr>
        <sz val="8.5"/>
        <rFont val="Calibri"/>
        <family val="2"/>
      </rPr>
      <t>50.05.022</t>
    </r>
  </si>
  <si>
    <r>
      <rPr>
        <sz val="8.5"/>
        <rFont val="Calibri"/>
        <family val="2"/>
      </rPr>
      <t>Destravador magnético (eletroímã) para porta corta‐fogo de 24 Vcc</t>
    </r>
  </si>
  <si>
    <r>
      <rPr>
        <sz val="8.5"/>
        <rFont val="Calibri"/>
        <family val="2"/>
      </rPr>
      <t>50.05.060</t>
    </r>
  </si>
  <si>
    <r>
      <rPr>
        <sz val="8.5"/>
        <rFont val="Calibri"/>
        <family val="2"/>
      </rPr>
      <t>Central de iluminação de emergência, completa, para até 6.000 W</t>
    </r>
  </si>
  <si>
    <r>
      <rPr>
        <sz val="8.5"/>
        <rFont val="Calibri"/>
        <family val="2"/>
      </rPr>
      <t>50.05.070</t>
    </r>
  </si>
  <si>
    <r>
      <rPr>
        <sz val="8.5"/>
        <rFont val="Calibri"/>
        <family val="2"/>
      </rPr>
      <t xml:space="preserve">Luminária para unidade centralizada pendente completa com lâmpadas
</t>
    </r>
    <r>
      <rPr>
        <sz val="8.5"/>
        <rFont val="Calibri"/>
        <family val="2"/>
      </rPr>
      <t>fluorescentes compactas de 9 W</t>
    </r>
  </si>
  <si>
    <r>
      <rPr>
        <sz val="8.5"/>
        <rFont val="Calibri"/>
        <family val="2"/>
      </rPr>
      <t>50.05.080</t>
    </r>
  </si>
  <si>
    <r>
      <rPr>
        <sz val="8.5"/>
        <rFont val="Calibri"/>
        <family val="2"/>
      </rPr>
      <t xml:space="preserve">Luminária para unidade centralizada de sobrepor completa com lâmpada
</t>
    </r>
    <r>
      <rPr>
        <sz val="8.5"/>
        <rFont val="Calibri"/>
        <family val="2"/>
      </rPr>
      <t>fluorescente compacta de 15 W</t>
    </r>
  </si>
  <si>
    <r>
      <rPr>
        <sz val="8.5"/>
        <rFont val="Calibri"/>
        <family val="2"/>
      </rPr>
      <t>50.05.160</t>
    </r>
  </si>
  <si>
    <r>
      <rPr>
        <sz val="8.5"/>
        <rFont val="Calibri"/>
        <family val="2"/>
      </rPr>
      <t xml:space="preserve">Módulo para adaptação de luminária de emergência, autonomia 90 minutos
</t>
    </r>
    <r>
      <rPr>
        <sz val="8.5"/>
        <rFont val="Calibri"/>
        <family val="2"/>
      </rPr>
      <t>para lâmpada fluorescente de 32 W</t>
    </r>
  </si>
  <si>
    <r>
      <rPr>
        <sz val="8.5"/>
        <rFont val="Calibri"/>
        <family val="2"/>
      </rPr>
      <t>50.05.170</t>
    </r>
  </si>
  <si>
    <r>
      <rPr>
        <sz val="8.5"/>
        <rFont val="Calibri"/>
        <family val="2"/>
      </rPr>
      <t>Acionador manual tipo quebra vidro, em caixa plástica</t>
    </r>
  </si>
  <si>
    <r>
      <rPr>
        <sz val="8.5"/>
        <rFont val="Calibri"/>
        <family val="2"/>
      </rPr>
      <t>50.05.210</t>
    </r>
  </si>
  <si>
    <r>
      <rPr>
        <sz val="8.5"/>
        <rFont val="Calibri"/>
        <family val="2"/>
      </rPr>
      <t>Detector termovelocimétrico endereçável com base endereçável</t>
    </r>
  </si>
  <si>
    <r>
      <rPr>
        <sz val="8.5"/>
        <rFont val="Calibri"/>
        <family val="2"/>
      </rPr>
      <t>50.05.214</t>
    </r>
  </si>
  <si>
    <r>
      <rPr>
        <sz val="8.5"/>
        <rFont val="Calibri"/>
        <family val="2"/>
      </rPr>
      <t>Detector de gás liquefeito (GLP), gás natural (GN) ou derivados de metano</t>
    </r>
  </si>
  <si>
    <r>
      <rPr>
        <sz val="8.5"/>
        <rFont val="Calibri"/>
        <family val="2"/>
      </rPr>
      <t>50.05.230</t>
    </r>
  </si>
  <si>
    <r>
      <rPr>
        <sz val="8.5"/>
        <rFont val="Calibri"/>
        <family val="2"/>
      </rPr>
      <t>Sirene audiovisual tipo endereçável</t>
    </r>
  </si>
  <si>
    <r>
      <rPr>
        <sz val="8.5"/>
        <rFont val="Calibri"/>
        <family val="2"/>
      </rPr>
      <t>50.05.250</t>
    </r>
  </si>
  <si>
    <r>
      <rPr>
        <sz val="8.5"/>
        <rFont val="Calibri"/>
        <family val="2"/>
      </rPr>
      <t xml:space="preserve">Central de iluminação de emergência, completa, autonomia 1 hora, para até
</t>
    </r>
    <r>
      <rPr>
        <sz val="8.5"/>
        <rFont val="Calibri"/>
        <family val="2"/>
      </rPr>
      <t>240 W</t>
    </r>
  </si>
  <si>
    <r>
      <rPr>
        <sz val="8.5"/>
        <rFont val="Calibri"/>
        <family val="2"/>
      </rPr>
      <t>50.05.260</t>
    </r>
  </si>
  <si>
    <r>
      <rPr>
        <sz val="8.5"/>
        <rFont val="Calibri"/>
        <family val="2"/>
      </rPr>
      <t xml:space="preserve">Bloco autônomo de iluminação de emergência com autonomia mínima de 1
</t>
    </r>
    <r>
      <rPr>
        <sz val="8.5"/>
        <rFont val="Calibri"/>
        <family val="2"/>
      </rPr>
      <t>hora, equipado com 2 lâmpadas de 11 W</t>
    </r>
  </si>
  <si>
    <r>
      <rPr>
        <sz val="8.5"/>
        <rFont val="Calibri"/>
        <family val="2"/>
      </rPr>
      <t>50.05.270</t>
    </r>
  </si>
  <si>
    <r>
      <rPr>
        <sz val="8.5"/>
        <rFont val="Calibri"/>
        <family val="2"/>
      </rPr>
      <t xml:space="preserve">Central de detecção e alarme de incêndio completa, autonomia de 1 hora
</t>
    </r>
    <r>
      <rPr>
        <sz val="8.5"/>
        <rFont val="Calibri"/>
        <family val="2"/>
      </rPr>
      <t>para 12 laços, 220 V/12 V</t>
    </r>
  </si>
  <si>
    <r>
      <rPr>
        <sz val="8.5"/>
        <rFont val="Calibri"/>
        <family val="2"/>
      </rPr>
      <t>50.05.280</t>
    </r>
  </si>
  <si>
    <r>
      <rPr>
        <sz val="8.5"/>
        <rFont val="Calibri"/>
        <family val="2"/>
      </rPr>
      <t>Sirene tipo corneta de 12 V</t>
    </r>
  </si>
  <si>
    <r>
      <rPr>
        <sz val="8.5"/>
        <rFont val="Calibri"/>
        <family val="2"/>
      </rPr>
      <t>50.05.312</t>
    </r>
  </si>
  <si>
    <r>
      <rPr>
        <sz val="8.5"/>
        <rFont val="Calibri"/>
        <family val="2"/>
      </rPr>
      <t>Bloco autônomo de iluminação de emergência LED, com autonomia mínima de 3 horas, fluxo luminoso de 2.000 até 3.000 lúmens, equipado com 2 faróis</t>
    </r>
  </si>
  <si>
    <r>
      <rPr>
        <sz val="8.5"/>
        <rFont val="Calibri"/>
        <family val="2"/>
      </rPr>
      <t>50.05.400</t>
    </r>
  </si>
  <si>
    <r>
      <rPr>
        <sz val="8.5"/>
        <rFont val="Calibri"/>
        <family val="2"/>
      </rPr>
      <t>Sirene eletrônica em caixa metálica de 4 x 4</t>
    </r>
  </si>
  <si>
    <r>
      <rPr>
        <sz val="8.5"/>
        <rFont val="Calibri"/>
        <family val="2"/>
      </rPr>
      <t>50.05.430</t>
    </r>
  </si>
  <si>
    <r>
      <rPr>
        <sz val="8.5"/>
        <rFont val="Calibri"/>
        <family val="2"/>
      </rPr>
      <t>Detector óptico de fumaça com base endereçável</t>
    </r>
  </si>
  <si>
    <r>
      <rPr>
        <sz val="8.5"/>
        <rFont val="Calibri"/>
        <family val="2"/>
      </rPr>
      <t>50.05.440</t>
    </r>
  </si>
  <si>
    <r>
      <rPr>
        <sz val="8.5"/>
        <rFont val="Calibri"/>
        <family val="2"/>
      </rPr>
      <t>Painel repetidor de detecção e alarme de incêndio tipo endereçável</t>
    </r>
  </si>
  <si>
    <r>
      <rPr>
        <sz val="8.5"/>
        <rFont val="Calibri"/>
        <family val="2"/>
      </rPr>
      <t>50.05.450</t>
    </r>
  </si>
  <si>
    <r>
      <rPr>
        <sz val="8.5"/>
        <rFont val="Calibri"/>
        <family val="2"/>
      </rPr>
      <t>Acionador manual quebra‐vidro endereçável</t>
    </r>
  </si>
  <si>
    <r>
      <rPr>
        <sz val="8.5"/>
        <rFont val="Calibri"/>
        <family val="2"/>
      </rPr>
      <t>50.05.470</t>
    </r>
  </si>
  <si>
    <r>
      <rPr>
        <sz val="8.5"/>
        <rFont val="Calibri"/>
        <family val="2"/>
      </rPr>
      <t>Módulo isolador, módulo endereçador para audiovisual</t>
    </r>
  </si>
  <si>
    <r>
      <rPr>
        <sz val="8.5"/>
        <rFont val="Calibri"/>
        <family val="2"/>
      </rPr>
      <t>50.05.490</t>
    </r>
  </si>
  <si>
    <r>
      <rPr>
        <sz val="8.5"/>
        <rFont val="Calibri"/>
        <family val="2"/>
      </rPr>
      <t>Sinalizador audiovisual endereçável com LED</t>
    </r>
  </si>
  <si>
    <r>
      <rPr>
        <sz val="8.5"/>
        <rFont val="Calibri"/>
        <family val="2"/>
      </rPr>
      <t>50.05.491</t>
    </r>
  </si>
  <si>
    <r>
      <rPr>
        <sz val="8.5"/>
        <rFont val="Calibri"/>
        <family val="2"/>
      </rPr>
      <t>Sinalizador visual de advertência</t>
    </r>
  </si>
  <si>
    <r>
      <rPr>
        <sz val="8.5"/>
        <rFont val="Calibri"/>
        <family val="2"/>
      </rPr>
      <t>50.05.492</t>
    </r>
  </si>
  <si>
    <r>
      <rPr>
        <sz val="8.5"/>
        <rFont val="Calibri"/>
        <family val="2"/>
      </rPr>
      <t>Sinalizador audiovisual de advertência</t>
    </r>
  </si>
  <si>
    <r>
      <rPr>
        <sz val="8.5"/>
        <rFont val="Calibri"/>
        <family val="2"/>
      </rPr>
      <t>50.10</t>
    </r>
  </si>
  <si>
    <r>
      <rPr>
        <sz val="8.5"/>
        <rFont val="Calibri"/>
        <family val="2"/>
      </rPr>
      <t>Extintores</t>
    </r>
  </si>
  <si>
    <r>
      <rPr>
        <sz val="8.5"/>
        <rFont val="Calibri"/>
        <family val="2"/>
      </rPr>
      <t>50.10.030</t>
    </r>
  </si>
  <si>
    <r>
      <rPr>
        <sz val="8.5"/>
        <rFont val="Calibri"/>
        <family val="2"/>
      </rPr>
      <t>Extintor sobre rodas de gás carbônico ‐ capacidade de 10 kg</t>
    </r>
  </si>
  <si>
    <r>
      <rPr>
        <sz val="8.5"/>
        <rFont val="Calibri"/>
        <family val="2"/>
      </rPr>
      <t>50.10.050</t>
    </r>
  </si>
  <si>
    <r>
      <rPr>
        <sz val="8.5"/>
        <rFont val="Calibri"/>
        <family val="2"/>
      </rPr>
      <t>Extintor sobre rodas de gás carbônico ‐ capacidade de 25 kg</t>
    </r>
  </si>
  <si>
    <r>
      <rPr>
        <sz val="8.5"/>
        <rFont val="Calibri"/>
        <family val="2"/>
      </rPr>
      <t>50.10.058</t>
    </r>
  </si>
  <si>
    <r>
      <rPr>
        <sz val="8.5"/>
        <rFont val="Calibri"/>
        <family val="2"/>
      </rPr>
      <t>Extintor manual de pó químico seco BC ‐ capacidade de 4 kg</t>
    </r>
  </si>
  <si>
    <r>
      <rPr>
        <sz val="8.5"/>
        <rFont val="Calibri"/>
        <family val="2"/>
      </rPr>
      <t>50.10.060</t>
    </r>
  </si>
  <si>
    <r>
      <rPr>
        <sz val="8.5"/>
        <rFont val="Calibri"/>
        <family val="2"/>
      </rPr>
      <t>Extintor manual de pó químico seco BC ‐ capacidade de 8 kg</t>
    </r>
  </si>
  <si>
    <r>
      <rPr>
        <sz val="8.5"/>
        <rFont val="Calibri"/>
        <family val="2"/>
      </rPr>
      <t>50.10.084</t>
    </r>
  </si>
  <si>
    <r>
      <rPr>
        <sz val="8.5"/>
        <rFont val="Calibri"/>
        <family val="2"/>
      </rPr>
      <t>Extintor manual de pó químico seco 20 BC ‐ capacidade de 12 kg</t>
    </r>
  </si>
  <si>
    <r>
      <rPr>
        <sz val="8.5"/>
        <rFont val="Calibri"/>
        <family val="2"/>
      </rPr>
      <t>50.10.096</t>
    </r>
  </si>
  <si>
    <r>
      <rPr>
        <sz val="8.5"/>
        <rFont val="Calibri"/>
        <family val="2"/>
      </rPr>
      <t>Extintor sobre rodas de pó químico seco BC ‐ capacidade de 20 kg</t>
    </r>
  </si>
  <si>
    <r>
      <rPr>
        <sz val="8.5"/>
        <rFont val="Calibri"/>
        <family val="2"/>
      </rPr>
      <t>50.10.100</t>
    </r>
  </si>
  <si>
    <r>
      <rPr>
        <sz val="8.5"/>
        <rFont val="Calibri"/>
        <family val="2"/>
      </rPr>
      <t>Extintor manual de água pressurizada ‐ capacidade de 10 litros</t>
    </r>
  </si>
  <si>
    <r>
      <rPr>
        <sz val="8.5"/>
        <rFont val="Calibri"/>
        <family val="2"/>
      </rPr>
      <t>50.10.110</t>
    </r>
  </si>
  <si>
    <r>
      <rPr>
        <sz val="8.5"/>
        <rFont val="Calibri"/>
        <family val="2"/>
      </rPr>
      <t>Extintor manual de pó químico seco ABC ‐ capacidade de 4 kg</t>
    </r>
  </si>
  <si>
    <r>
      <rPr>
        <sz val="8.5"/>
        <rFont val="Calibri"/>
        <family val="2"/>
      </rPr>
      <t>50.10.120</t>
    </r>
  </si>
  <si>
    <r>
      <rPr>
        <sz val="8.5"/>
        <rFont val="Calibri"/>
        <family val="2"/>
      </rPr>
      <t>Extintor manual de pó químico seco ABC ‐ capacidade de 6 kg</t>
    </r>
  </si>
  <si>
    <r>
      <rPr>
        <sz val="8.5"/>
        <rFont val="Calibri"/>
        <family val="2"/>
      </rPr>
      <t>50.10.140</t>
    </r>
  </si>
  <si>
    <r>
      <rPr>
        <sz val="8.5"/>
        <rFont val="Calibri"/>
        <family val="2"/>
      </rPr>
      <t>Extintor manual de gás carbônico 5 BC ‐ capacidade de 6 kg</t>
    </r>
  </si>
  <si>
    <r>
      <rPr>
        <sz val="8.5"/>
        <rFont val="Calibri"/>
        <family val="2"/>
      </rPr>
      <t>50.10.210</t>
    </r>
  </si>
  <si>
    <r>
      <rPr>
        <sz val="8.5"/>
        <rFont val="Calibri"/>
        <family val="2"/>
      </rPr>
      <t>Suporte para extintor de piso em fibra de vidro</t>
    </r>
  </si>
  <si>
    <r>
      <rPr>
        <sz val="8.5"/>
        <rFont val="Calibri"/>
        <family val="2"/>
      </rPr>
      <t>50.10.220</t>
    </r>
  </si>
  <si>
    <r>
      <rPr>
        <sz val="8.5"/>
        <rFont val="Calibri"/>
        <family val="2"/>
      </rPr>
      <t>Suporte para extintor de piso em aço inoxidável</t>
    </r>
  </si>
  <si>
    <r>
      <rPr>
        <sz val="8.5"/>
        <rFont val="Calibri"/>
        <family val="2"/>
      </rPr>
      <t>50.20</t>
    </r>
  </si>
  <si>
    <r>
      <rPr>
        <sz val="8.5"/>
        <rFont val="Calibri"/>
        <family val="2"/>
      </rPr>
      <t>Reparos, conservacoes e complementos ‐ GRUPO 50</t>
    </r>
  </si>
  <si>
    <r>
      <rPr>
        <sz val="8.5"/>
        <rFont val="Calibri"/>
        <family val="2"/>
      </rPr>
      <t>50.20.110</t>
    </r>
  </si>
  <si>
    <r>
      <rPr>
        <sz val="8.5"/>
        <rFont val="Calibri"/>
        <family val="2"/>
      </rPr>
      <t>Recarga de extintor de água pressurizada</t>
    </r>
  </si>
  <si>
    <r>
      <rPr>
        <sz val="8.5"/>
        <rFont val="Calibri"/>
        <family val="2"/>
      </rPr>
      <t>50.20.120</t>
    </r>
  </si>
  <si>
    <r>
      <rPr>
        <sz val="8.5"/>
        <rFont val="Calibri"/>
        <family val="2"/>
      </rPr>
      <t>Recarga de extintor de gás carbônico</t>
    </r>
  </si>
  <si>
    <r>
      <rPr>
        <sz val="8.5"/>
        <rFont val="Calibri"/>
        <family val="2"/>
      </rPr>
      <t>50.20.130</t>
    </r>
  </si>
  <si>
    <r>
      <rPr>
        <sz val="8.5"/>
        <rFont val="Calibri"/>
        <family val="2"/>
      </rPr>
      <t>Recarga de extintor de pó químico seco</t>
    </r>
  </si>
  <si>
    <r>
      <rPr>
        <sz val="8.5"/>
        <rFont val="Calibri"/>
        <family val="2"/>
      </rPr>
      <t>50.20.160</t>
    </r>
  </si>
  <si>
    <r>
      <rPr>
        <sz val="8.5"/>
        <rFont val="Calibri"/>
        <family val="2"/>
      </rPr>
      <t xml:space="preserve">Pintura de extintor de gás carbônico, pó químico seco, ou água pressurizada,
</t>
    </r>
    <r>
      <rPr>
        <sz val="8.5"/>
        <rFont val="Calibri"/>
        <family val="2"/>
      </rPr>
      <t>com capacidade acima de 12 kg até 20 kg</t>
    </r>
  </si>
  <si>
    <r>
      <rPr>
        <sz val="8.5"/>
        <rFont val="Calibri"/>
        <family val="2"/>
      </rPr>
      <t>50.20.170</t>
    </r>
  </si>
  <si>
    <r>
      <rPr>
        <sz val="8.5"/>
        <rFont val="Calibri"/>
        <family val="2"/>
      </rPr>
      <t xml:space="preserve">Pintura de extintor de gás carbônico, pó químico seco, ou água pressurizada,
</t>
    </r>
    <r>
      <rPr>
        <sz val="8.5"/>
        <rFont val="Calibri"/>
        <family val="2"/>
      </rPr>
      <t>com capacidade até 12 kg</t>
    </r>
  </si>
  <si>
    <r>
      <rPr>
        <sz val="8.5"/>
        <rFont val="Calibri"/>
        <family val="2"/>
      </rPr>
      <t>50.20.200</t>
    </r>
  </si>
  <si>
    <r>
      <rPr>
        <sz val="8.5"/>
        <rFont val="Calibri"/>
        <family val="2"/>
      </rPr>
      <t>Recolocação de bico de sprinkler</t>
    </r>
  </si>
  <si>
    <r>
      <rPr>
        <sz val="8.5"/>
        <rFont val="Calibri"/>
        <family val="2"/>
      </rPr>
      <t>PAVIMENTACAO E PASSEIO</t>
    </r>
  </si>
  <si>
    <r>
      <rPr>
        <sz val="8.5"/>
        <rFont val="Calibri"/>
        <family val="2"/>
      </rPr>
      <t>54.01</t>
    </r>
  </si>
  <si>
    <r>
      <rPr>
        <sz val="8.5"/>
        <rFont val="Calibri"/>
        <family val="2"/>
      </rPr>
      <t>Pavimentacao preparo de base</t>
    </r>
  </si>
  <si>
    <r>
      <rPr>
        <sz val="8.5"/>
        <rFont val="Calibri"/>
        <family val="2"/>
      </rPr>
      <t>54.01.010</t>
    </r>
  </si>
  <si>
    <r>
      <rPr>
        <sz val="8.5"/>
        <rFont val="Calibri"/>
        <family val="2"/>
      </rPr>
      <t xml:space="preserve">Regularização e compactação mecanizada de superfície, sem controle do
</t>
    </r>
    <r>
      <rPr>
        <sz val="8.5"/>
        <rFont val="Calibri"/>
        <family val="2"/>
      </rPr>
      <t>proctor normal</t>
    </r>
  </si>
  <si>
    <r>
      <rPr>
        <sz val="8.5"/>
        <rFont val="Calibri"/>
        <family val="2"/>
      </rPr>
      <t>54.01.030</t>
    </r>
  </si>
  <si>
    <r>
      <rPr>
        <sz val="8.5"/>
        <rFont val="Calibri"/>
        <family val="2"/>
      </rPr>
      <t xml:space="preserve">Abertura e preparo de caixa até 40 cm, compactação do subleito mínimo de
</t>
    </r>
    <r>
      <rPr>
        <sz val="8.5"/>
        <rFont val="Calibri"/>
        <family val="2"/>
      </rPr>
      <t>95% do PN e transporte até o raio de 1 km</t>
    </r>
  </si>
  <si>
    <r>
      <rPr>
        <sz val="8.5"/>
        <rFont val="Calibri"/>
        <family val="2"/>
      </rPr>
      <t>54.01.050</t>
    </r>
  </si>
  <si>
    <r>
      <rPr>
        <sz val="8.5"/>
        <rFont val="Calibri"/>
        <family val="2"/>
      </rPr>
      <t>Compactação do subleito mínimo de 95% do PN</t>
    </r>
  </si>
  <si>
    <r>
      <rPr>
        <sz val="8.5"/>
        <rFont val="Calibri"/>
        <family val="2"/>
      </rPr>
      <t>54.01.200</t>
    </r>
  </si>
  <si>
    <r>
      <rPr>
        <sz val="8.5"/>
        <rFont val="Calibri"/>
        <family val="2"/>
      </rPr>
      <t>Base de macadame hidráulico</t>
    </r>
  </si>
  <si>
    <r>
      <rPr>
        <sz val="8.5"/>
        <rFont val="Calibri"/>
        <family val="2"/>
      </rPr>
      <t>54.01.210</t>
    </r>
  </si>
  <si>
    <r>
      <rPr>
        <sz val="8.5"/>
        <rFont val="Calibri"/>
        <family val="2"/>
      </rPr>
      <t>Base de brita graduada</t>
    </r>
  </si>
  <si>
    <r>
      <rPr>
        <sz val="8.5"/>
        <rFont val="Calibri"/>
        <family val="2"/>
      </rPr>
      <t>54.01.220</t>
    </r>
  </si>
  <si>
    <r>
      <rPr>
        <sz val="8.5"/>
        <rFont val="Calibri"/>
        <family val="2"/>
      </rPr>
      <t>Base de bica corrida</t>
    </r>
  </si>
  <si>
    <r>
      <rPr>
        <sz val="8.5"/>
        <rFont val="Calibri"/>
        <family val="2"/>
      </rPr>
      <t>54.01.230</t>
    </r>
  </si>
  <si>
    <r>
      <rPr>
        <sz val="8.5"/>
        <rFont val="Calibri"/>
        <family val="2"/>
      </rPr>
      <t>Base de macadame betuminoso</t>
    </r>
  </si>
  <si>
    <r>
      <rPr>
        <sz val="8.5"/>
        <rFont val="Calibri"/>
        <family val="2"/>
      </rPr>
      <t>54.01.300</t>
    </r>
  </si>
  <si>
    <r>
      <rPr>
        <sz val="8.5"/>
        <rFont val="Calibri"/>
        <family val="2"/>
      </rPr>
      <t xml:space="preserve">Pavimento de concreto rolado (concreto pobre) para base de pavimento
</t>
    </r>
    <r>
      <rPr>
        <sz val="8.5"/>
        <rFont val="Calibri"/>
        <family val="2"/>
      </rPr>
      <t>rígido</t>
    </r>
  </si>
  <si>
    <r>
      <rPr>
        <sz val="8.5"/>
        <rFont val="Calibri"/>
        <family val="2"/>
      </rPr>
      <t>54.01.400</t>
    </r>
  </si>
  <si>
    <r>
      <rPr>
        <sz val="8.5"/>
        <rFont val="Calibri"/>
        <family val="2"/>
      </rPr>
      <t xml:space="preserve">Abertura de caixa até 25 cm, inclui escavação, compactação, transporte e
</t>
    </r>
    <r>
      <rPr>
        <sz val="8.5"/>
        <rFont val="Calibri"/>
        <family val="2"/>
      </rPr>
      <t>preparo do sub‐leito</t>
    </r>
  </si>
  <si>
    <r>
      <rPr>
        <sz val="8.5"/>
        <rFont val="Calibri"/>
        <family val="2"/>
      </rPr>
      <t>54.01.410</t>
    </r>
  </si>
  <si>
    <r>
      <rPr>
        <sz val="8.5"/>
        <rFont val="Calibri"/>
        <family val="2"/>
      </rPr>
      <t>Varrição de pavimento para recapeamento</t>
    </r>
  </si>
  <si>
    <r>
      <rPr>
        <sz val="8.5"/>
        <rFont val="Calibri"/>
        <family val="2"/>
      </rPr>
      <t>54.02</t>
    </r>
  </si>
  <si>
    <r>
      <rPr>
        <sz val="8.5"/>
        <rFont val="Calibri"/>
        <family val="2"/>
      </rPr>
      <t>Pavimentacao com pedrisco e revestimento primario</t>
    </r>
  </si>
  <si>
    <r>
      <rPr>
        <sz val="8.5"/>
        <rFont val="Calibri"/>
        <family val="2"/>
      </rPr>
      <t>54.02.030</t>
    </r>
  </si>
  <si>
    <r>
      <rPr>
        <sz val="8.5"/>
        <rFont val="Calibri"/>
        <family val="2"/>
      </rPr>
      <t xml:space="preserve">Revestimento primário com pedra britada, compactação mínima de 95% do
</t>
    </r>
    <r>
      <rPr>
        <sz val="8.5"/>
        <rFont val="Calibri"/>
        <family val="2"/>
      </rPr>
      <t>PN</t>
    </r>
  </si>
  <si>
    <r>
      <rPr>
        <sz val="8.5"/>
        <rFont val="Calibri"/>
        <family val="2"/>
      </rPr>
      <t>54.02.040</t>
    </r>
  </si>
  <si>
    <r>
      <rPr>
        <sz val="8.5"/>
        <rFont val="Calibri"/>
        <family val="2"/>
      </rPr>
      <t>Camada de areia grossa compactada manualmente com compactador</t>
    </r>
  </si>
  <si>
    <r>
      <rPr>
        <sz val="8.5"/>
        <rFont val="Calibri"/>
        <family val="2"/>
      </rPr>
      <t>54.03</t>
    </r>
  </si>
  <si>
    <r>
      <rPr>
        <sz val="8.5"/>
        <rFont val="Calibri"/>
        <family val="2"/>
      </rPr>
      <t>Pavimentacao flexivel</t>
    </r>
  </si>
  <si>
    <r>
      <rPr>
        <sz val="8.5"/>
        <rFont val="Calibri"/>
        <family val="2"/>
      </rPr>
      <t>54.03.200</t>
    </r>
  </si>
  <si>
    <r>
      <rPr>
        <sz val="8.5"/>
        <rFont val="Calibri"/>
        <family val="2"/>
      </rPr>
      <t>Concreto asfáltico usinado a quente ‐ Binder</t>
    </r>
  </si>
  <si>
    <r>
      <rPr>
        <sz val="8.5"/>
        <rFont val="Calibri"/>
        <family val="2"/>
      </rPr>
      <t>54.03.210</t>
    </r>
  </si>
  <si>
    <r>
      <rPr>
        <sz val="8.5"/>
        <rFont val="Calibri"/>
        <family val="2"/>
      </rPr>
      <t>Camada de rolamento em concreto betuminoso usinado quente ‐ CBUQ</t>
    </r>
  </si>
  <si>
    <r>
      <rPr>
        <sz val="8.5"/>
        <rFont val="Calibri"/>
        <family val="2"/>
      </rPr>
      <t>54.03.221</t>
    </r>
  </si>
  <si>
    <r>
      <rPr>
        <sz val="8.5"/>
        <rFont val="Calibri"/>
        <family val="2"/>
      </rPr>
      <t xml:space="preserve">Restauração de pavimento asfáltico com concreto betuminoso usinado
</t>
    </r>
    <r>
      <rPr>
        <sz val="8.5"/>
        <rFont val="Calibri"/>
        <family val="2"/>
      </rPr>
      <t>quente ‐ CBUQ</t>
    </r>
  </si>
  <si>
    <r>
      <rPr>
        <sz val="8.5"/>
        <rFont val="Calibri"/>
        <family val="2"/>
      </rPr>
      <t>54.03.230</t>
    </r>
  </si>
  <si>
    <r>
      <rPr>
        <sz val="8.5"/>
        <rFont val="Calibri"/>
        <family val="2"/>
      </rPr>
      <t>Imprimação betuminosa ligante</t>
    </r>
  </si>
  <si>
    <r>
      <rPr>
        <sz val="8.5"/>
        <rFont val="Calibri"/>
        <family val="2"/>
      </rPr>
      <t>54.03.240</t>
    </r>
  </si>
  <si>
    <r>
      <rPr>
        <sz val="8.5"/>
        <rFont val="Calibri"/>
        <family val="2"/>
      </rPr>
      <t>Imprimação betuminosa impermeabilizante</t>
    </r>
  </si>
  <si>
    <r>
      <rPr>
        <sz val="8.5"/>
        <rFont val="Calibri"/>
        <family val="2"/>
      </rPr>
      <t>54.03.250</t>
    </r>
  </si>
  <si>
    <r>
      <rPr>
        <sz val="8.5"/>
        <rFont val="Calibri"/>
        <family val="2"/>
      </rPr>
      <t>Revestimento de pré‐misturado a quente</t>
    </r>
  </si>
  <si>
    <r>
      <rPr>
        <sz val="8.5"/>
        <rFont val="Calibri"/>
        <family val="2"/>
      </rPr>
      <t>54.03.260</t>
    </r>
  </si>
  <si>
    <r>
      <rPr>
        <sz val="8.5"/>
        <rFont val="Calibri"/>
        <family val="2"/>
      </rPr>
      <t>Revestimento de pré‐misturado a frio</t>
    </r>
  </si>
  <si>
    <r>
      <rPr>
        <sz val="8.5"/>
        <rFont val="Calibri"/>
        <family val="2"/>
      </rPr>
      <t>54.04</t>
    </r>
  </si>
  <si>
    <r>
      <rPr>
        <sz val="8.5"/>
        <rFont val="Calibri"/>
        <family val="2"/>
      </rPr>
      <t>Pavimentacao em paralelepipedos e blocos de concreto</t>
    </r>
  </si>
  <si>
    <r>
      <rPr>
        <sz val="8.5"/>
        <rFont val="Calibri"/>
        <family val="2"/>
      </rPr>
      <t>54.04.030</t>
    </r>
  </si>
  <si>
    <r>
      <rPr>
        <sz val="8.5"/>
        <rFont val="Calibri"/>
        <family val="2"/>
      </rPr>
      <t>Pavimentação em paralelepípedo, sem rejunte</t>
    </r>
  </si>
  <si>
    <r>
      <rPr>
        <sz val="8.5"/>
        <rFont val="Calibri"/>
        <family val="2"/>
      </rPr>
      <t>54.04.040</t>
    </r>
  </si>
  <si>
    <r>
      <rPr>
        <sz val="8.5"/>
        <rFont val="Calibri"/>
        <family val="2"/>
      </rPr>
      <t>Rejuntamento de paralelepípedo com areia</t>
    </r>
  </si>
  <si>
    <r>
      <rPr>
        <sz val="8.5"/>
        <rFont val="Calibri"/>
        <family val="2"/>
      </rPr>
      <t>54.04.050</t>
    </r>
  </si>
  <si>
    <r>
      <rPr>
        <sz val="8.5"/>
        <rFont val="Calibri"/>
        <family val="2"/>
      </rPr>
      <t>Rejuntamento de paralelepípedo com argamassa de cimento e areia 1:3</t>
    </r>
  </si>
  <si>
    <r>
      <rPr>
        <sz val="8.5"/>
        <rFont val="Calibri"/>
        <family val="2"/>
      </rPr>
      <t>54.04.060</t>
    </r>
  </si>
  <si>
    <r>
      <rPr>
        <sz val="8.5"/>
        <rFont val="Calibri"/>
        <family val="2"/>
      </rPr>
      <t>Rejuntamento de paralelepípedo com asfalto e pedrisco</t>
    </r>
  </si>
  <si>
    <r>
      <rPr>
        <sz val="8.5"/>
        <rFont val="Calibri"/>
        <family val="2"/>
      </rPr>
      <t>54.04.340</t>
    </r>
  </si>
  <si>
    <r>
      <rPr>
        <sz val="8.5"/>
        <rFont val="Calibri"/>
        <family val="2"/>
      </rPr>
      <t>Pavimentação em lajota de concreto 35 MPa, espessura 6 cm, cor natural, tipos: raquete, retangular, sextavado e 16 faces, com rejunte em areia</t>
    </r>
  </si>
  <si>
    <r>
      <rPr>
        <sz val="8.5"/>
        <rFont val="Calibri"/>
        <family val="2"/>
      </rPr>
      <t>54.04.342</t>
    </r>
  </si>
  <si>
    <r>
      <rPr>
        <sz val="8.5"/>
        <rFont val="Calibri"/>
        <family val="2"/>
      </rPr>
      <t>Pavimentação em lajota de concreto 35 MPa, espessura 6 cm, colorido, tipos: raquete, retangular, sextavado e 16 faces, com rejunte em areia</t>
    </r>
  </si>
  <si>
    <r>
      <rPr>
        <sz val="8.5"/>
        <rFont val="Calibri"/>
        <family val="2"/>
      </rPr>
      <t>54.04.350</t>
    </r>
  </si>
  <si>
    <r>
      <rPr>
        <sz val="8.5"/>
        <rFont val="Calibri"/>
        <family val="2"/>
      </rPr>
      <t xml:space="preserve">Pavimentação em lajota de concreto 35 MPa, espessura 8 cm, tipos: raquete,
</t>
    </r>
    <r>
      <rPr>
        <sz val="8.5"/>
        <rFont val="Calibri"/>
        <family val="2"/>
      </rPr>
      <t>retangular, sextavado e 16 faces, com rejunte em areia</t>
    </r>
  </si>
  <si>
    <r>
      <rPr>
        <sz val="8.5"/>
        <rFont val="Calibri"/>
        <family val="2"/>
      </rPr>
      <t>54.04.360</t>
    </r>
  </si>
  <si>
    <r>
      <rPr>
        <sz val="8.5"/>
        <rFont val="Calibri"/>
        <family val="2"/>
      </rPr>
      <t xml:space="preserve">Bloco diagonal em concreto tipo piso drenante para plantio de grama ‐ 50 x
</t>
    </r>
    <r>
      <rPr>
        <sz val="8.5"/>
        <rFont val="Calibri"/>
        <family val="2"/>
      </rPr>
      <t>50 x 10 cm</t>
    </r>
  </si>
  <si>
    <r>
      <rPr>
        <sz val="8.5"/>
        <rFont val="Calibri"/>
        <family val="2"/>
      </rPr>
      <t>54.04.392</t>
    </r>
  </si>
  <si>
    <r>
      <rPr>
        <sz val="8.5"/>
        <rFont val="Calibri"/>
        <family val="2"/>
      </rPr>
      <t xml:space="preserve">Piso em placa de concreto permeável drenante, cor natural ‐ espessura de 6
</t>
    </r>
    <r>
      <rPr>
        <sz val="8.5"/>
        <rFont val="Calibri"/>
        <family val="2"/>
      </rPr>
      <t>cm</t>
    </r>
  </si>
  <si>
    <r>
      <rPr>
        <sz val="8.5"/>
        <rFont val="Calibri"/>
        <family val="2"/>
      </rPr>
      <t>54.04.393</t>
    </r>
  </si>
  <si>
    <r>
      <rPr>
        <sz val="8.5"/>
        <rFont val="Calibri"/>
        <family val="2"/>
      </rPr>
      <t xml:space="preserve">Piso em placa de concreto permeável drenante, cor natural ‐ espessura de 8
</t>
    </r>
    <r>
      <rPr>
        <sz val="8.5"/>
        <rFont val="Calibri"/>
        <family val="2"/>
      </rPr>
      <t>cm</t>
    </r>
  </si>
  <si>
    <r>
      <rPr>
        <sz val="8.5"/>
        <rFont val="Calibri"/>
        <family val="2"/>
      </rPr>
      <t>54.06</t>
    </r>
  </si>
  <si>
    <r>
      <rPr>
        <sz val="8.5"/>
        <rFont val="Calibri"/>
        <family val="2"/>
      </rPr>
      <t>Guias e sarjetas</t>
    </r>
  </si>
  <si>
    <r>
      <rPr>
        <sz val="8.5"/>
        <rFont val="Calibri"/>
        <family val="2"/>
      </rPr>
      <t>54.06.020</t>
    </r>
  </si>
  <si>
    <r>
      <rPr>
        <sz val="8.5"/>
        <rFont val="Calibri"/>
        <family val="2"/>
      </rPr>
      <t>Guia pré‐moldada curva tipo PMSP 100 ‐ fck 25 MPa</t>
    </r>
  </si>
  <si>
    <r>
      <rPr>
        <sz val="8.5"/>
        <rFont val="Calibri"/>
        <family val="2"/>
      </rPr>
      <t>54.06.040</t>
    </r>
  </si>
  <si>
    <r>
      <rPr>
        <sz val="8.5"/>
        <rFont val="Calibri"/>
        <family val="2"/>
      </rPr>
      <t>Guia pré‐moldada reta tipo PMSP 100 ‐ fck 25 MPa</t>
    </r>
  </si>
  <si>
    <r>
      <rPr>
        <sz val="8.5"/>
        <rFont val="Calibri"/>
        <family val="2"/>
      </rPr>
      <t>54.06.100</t>
    </r>
  </si>
  <si>
    <r>
      <rPr>
        <sz val="8.5"/>
        <rFont val="Calibri"/>
        <family val="2"/>
      </rPr>
      <t>Base em concreto com fck de 20 MPa, para guias, sarjetas ou sarjetões</t>
    </r>
  </si>
  <si>
    <r>
      <rPr>
        <sz val="8.5"/>
        <rFont val="Calibri"/>
        <family val="2"/>
      </rPr>
      <t>54.06.110</t>
    </r>
  </si>
  <si>
    <r>
      <rPr>
        <sz val="8.5"/>
        <rFont val="Calibri"/>
        <family val="2"/>
      </rPr>
      <t>Base em concreto com fck de 25 MPa, para guias, sarjetas ou sarjetões</t>
    </r>
  </si>
  <si>
    <r>
      <rPr>
        <sz val="8.5"/>
        <rFont val="Calibri"/>
        <family val="2"/>
      </rPr>
      <t>54.06.151</t>
    </r>
  </si>
  <si>
    <r>
      <rPr>
        <sz val="8.5"/>
        <rFont val="Calibri"/>
        <family val="2"/>
      </rPr>
      <t>Execução de perfil extrusado no local, sem concreto</t>
    </r>
  </si>
  <si>
    <r>
      <rPr>
        <sz val="8.5"/>
        <rFont val="Calibri"/>
        <family val="2"/>
      </rPr>
      <t>54.06.160</t>
    </r>
  </si>
  <si>
    <r>
      <rPr>
        <sz val="8.5"/>
        <rFont val="Calibri"/>
        <family val="2"/>
      </rPr>
      <t>Sarjeta ou sarjetão moldado no local, tipo PMSP em concreto com fck 20 MPa</t>
    </r>
  </si>
  <si>
    <r>
      <rPr>
        <sz val="8.5"/>
        <rFont val="Calibri"/>
        <family val="2"/>
      </rPr>
      <t>54.06.170</t>
    </r>
  </si>
  <si>
    <r>
      <rPr>
        <sz val="8.5"/>
        <rFont val="Calibri"/>
        <family val="2"/>
      </rPr>
      <t>Sarjeta ou sarjetão moldado no local, tipo PMSP em concreto com fck 25 MPa</t>
    </r>
  </si>
  <si>
    <r>
      <rPr>
        <sz val="8.5"/>
        <rFont val="Calibri"/>
        <family val="2"/>
      </rPr>
      <t>54.07</t>
    </r>
  </si>
  <si>
    <r>
      <rPr>
        <sz val="8.5"/>
        <rFont val="Calibri"/>
        <family val="2"/>
      </rPr>
      <t>Calcadas e passeios.</t>
    </r>
  </si>
  <si>
    <r>
      <rPr>
        <sz val="8.5"/>
        <rFont val="Calibri"/>
        <family val="2"/>
      </rPr>
      <t>54.07.040</t>
    </r>
  </si>
  <si>
    <r>
      <rPr>
        <sz val="8.5"/>
        <rFont val="Calibri"/>
        <family val="2"/>
      </rPr>
      <t>Passeio em mosaico português</t>
    </r>
  </si>
  <si>
    <r>
      <rPr>
        <sz val="8.5"/>
        <rFont val="Calibri"/>
        <family val="2"/>
      </rPr>
      <t>54.07.110</t>
    </r>
  </si>
  <si>
    <r>
      <rPr>
        <sz val="8.5"/>
        <rFont val="Calibri"/>
        <family val="2"/>
      </rPr>
      <t xml:space="preserve">Piso em ladrilho hidráulico preto, branco e cinza 20 x 20 cm, assentado com
</t>
    </r>
    <r>
      <rPr>
        <sz val="8.5"/>
        <rFont val="Calibri"/>
        <family val="2"/>
      </rPr>
      <t>argamassa colante industrializada</t>
    </r>
  </si>
  <si>
    <r>
      <rPr>
        <sz val="8.5"/>
        <rFont val="Calibri"/>
        <family val="2"/>
      </rPr>
      <t>54.07.130</t>
    </r>
  </si>
  <si>
    <r>
      <rPr>
        <sz val="8.5"/>
        <rFont val="Calibri"/>
        <family val="2"/>
      </rPr>
      <t xml:space="preserve">Piso em ladrilho hidráulico várias cores 20 x 20 cm, assentado com argamassa
</t>
    </r>
    <r>
      <rPr>
        <sz val="8.5"/>
        <rFont val="Calibri"/>
        <family val="2"/>
      </rPr>
      <t>colante industrializada</t>
    </r>
  </si>
  <si>
    <r>
      <rPr>
        <sz val="8.5"/>
        <rFont val="Calibri"/>
        <family val="2"/>
      </rPr>
      <t>54.07.210</t>
    </r>
  </si>
  <si>
    <r>
      <rPr>
        <sz val="8.5"/>
        <rFont val="Calibri"/>
        <family val="2"/>
      </rPr>
      <t xml:space="preserve">Rejuntamento de piso em ladrilho hidráulico (20 x 20 x 1,8 cm) com
</t>
    </r>
    <r>
      <rPr>
        <sz val="8.5"/>
        <rFont val="Calibri"/>
        <family val="2"/>
      </rPr>
      <t>argamassa industrializada para rejunte, juntas de 2 mm</t>
    </r>
  </si>
  <si>
    <r>
      <rPr>
        <sz val="8.5"/>
        <rFont val="Calibri"/>
        <family val="2"/>
      </rPr>
      <t>54.07.240</t>
    </r>
  </si>
  <si>
    <r>
      <rPr>
        <sz val="8.5"/>
        <rFont val="Calibri"/>
        <family val="2"/>
      </rPr>
      <t xml:space="preserve">Rejuntamento de piso em ladrilho hidráulico (30 x 30 x 2,5 cm), com cimento
</t>
    </r>
    <r>
      <rPr>
        <sz val="8.5"/>
        <rFont val="Calibri"/>
        <family val="2"/>
      </rPr>
      <t>branco, juntas de 2 mm</t>
    </r>
  </si>
  <si>
    <r>
      <rPr>
        <sz val="8.5"/>
        <rFont val="Calibri"/>
        <family val="2"/>
      </rPr>
      <t>54.07.260</t>
    </r>
  </si>
  <si>
    <r>
      <rPr>
        <sz val="8.5"/>
        <rFont val="Calibri"/>
        <family val="2"/>
      </rPr>
      <t xml:space="preserve">Piso em ladrilho hidráulico tipo rampa várias cores 30 x 30 cm,
</t>
    </r>
    <r>
      <rPr>
        <sz val="8.5"/>
        <rFont val="Calibri"/>
        <family val="2"/>
      </rPr>
      <t>antiderrapante, assentado com argamassa mista</t>
    </r>
  </si>
  <si>
    <r>
      <rPr>
        <sz val="8.5"/>
        <rFont val="Calibri"/>
        <family val="2"/>
      </rPr>
      <t>54.20</t>
    </r>
  </si>
  <si>
    <r>
      <rPr>
        <sz val="8.5"/>
        <rFont val="Calibri"/>
        <family val="2"/>
      </rPr>
      <t>Reparos, conservacoes e complementos ‐ GRUPO 54</t>
    </r>
  </si>
  <si>
    <r>
      <rPr>
        <sz val="8.5"/>
        <rFont val="Calibri"/>
        <family val="2"/>
      </rPr>
      <t>54.20.040</t>
    </r>
  </si>
  <si>
    <r>
      <rPr>
        <sz val="8.5"/>
        <rFont val="Calibri"/>
        <family val="2"/>
      </rPr>
      <t>Bate‐roda em concreto pré‐moldado</t>
    </r>
  </si>
  <si>
    <r>
      <rPr>
        <sz val="8.5"/>
        <rFont val="Calibri"/>
        <family val="2"/>
      </rPr>
      <t>54.20.100</t>
    </r>
  </si>
  <si>
    <r>
      <rPr>
        <sz val="8.5"/>
        <rFont val="Calibri"/>
        <family val="2"/>
      </rPr>
      <t>Reassentamento de guia pré‐moldada reta e/ou curva</t>
    </r>
  </si>
  <si>
    <r>
      <rPr>
        <sz val="8.5"/>
        <rFont val="Calibri"/>
        <family val="2"/>
      </rPr>
      <t>54.20.110</t>
    </r>
  </si>
  <si>
    <r>
      <rPr>
        <sz val="8.5"/>
        <rFont val="Calibri"/>
        <family val="2"/>
      </rPr>
      <t>Reassentamento de paralelepípedos, sem rejunte</t>
    </r>
  </si>
  <si>
    <r>
      <rPr>
        <sz val="8.5"/>
        <rFont val="Calibri"/>
        <family val="2"/>
      </rPr>
      <t>54.20.120</t>
    </r>
  </si>
  <si>
    <r>
      <rPr>
        <sz val="8.5"/>
        <rFont val="Calibri"/>
        <family val="2"/>
      </rPr>
      <t xml:space="preserve">Reassentamento de pavimentação em lajota de concreto, espessura 6 cm,
</t>
    </r>
    <r>
      <rPr>
        <sz val="8.5"/>
        <rFont val="Calibri"/>
        <family val="2"/>
      </rPr>
      <t>com rejunte em areia</t>
    </r>
  </si>
  <si>
    <r>
      <rPr>
        <sz val="8.5"/>
        <rFont val="Calibri"/>
        <family val="2"/>
      </rPr>
      <t>54.20.130</t>
    </r>
  </si>
  <si>
    <r>
      <rPr>
        <sz val="8.5"/>
        <rFont val="Calibri"/>
        <family val="2"/>
      </rPr>
      <t xml:space="preserve">Reassentamento de pavimentação em lajota de concreto, espessura 8 cm,
</t>
    </r>
    <r>
      <rPr>
        <sz val="8.5"/>
        <rFont val="Calibri"/>
        <family val="2"/>
      </rPr>
      <t>com rejunte em areia</t>
    </r>
  </si>
  <si>
    <r>
      <rPr>
        <sz val="8.5"/>
        <rFont val="Calibri"/>
        <family val="2"/>
      </rPr>
      <t>54.20.140</t>
    </r>
  </si>
  <si>
    <r>
      <rPr>
        <sz val="8.5"/>
        <rFont val="Calibri"/>
        <family val="2"/>
      </rPr>
      <t xml:space="preserve">Reassentamento de pavimentação em lajota de concreto, espessura 10 cm,
</t>
    </r>
    <r>
      <rPr>
        <sz val="8.5"/>
        <rFont val="Calibri"/>
        <family val="2"/>
      </rPr>
      <t>com rejunte em areia</t>
    </r>
  </si>
  <si>
    <r>
      <rPr>
        <sz val="8.5"/>
        <rFont val="Calibri"/>
        <family val="2"/>
      </rPr>
      <t>LIMPEZA E ARREMATE</t>
    </r>
  </si>
  <si>
    <r>
      <rPr>
        <sz val="8.5"/>
        <rFont val="Calibri"/>
        <family val="2"/>
      </rPr>
      <t>55.01</t>
    </r>
  </si>
  <si>
    <r>
      <rPr>
        <sz val="8.5"/>
        <rFont val="Calibri"/>
        <family val="2"/>
      </rPr>
      <t>Limpeza de obra</t>
    </r>
  </si>
  <si>
    <r>
      <rPr>
        <sz val="8.5"/>
        <rFont val="Calibri"/>
        <family val="2"/>
      </rPr>
      <t>55.01.020</t>
    </r>
  </si>
  <si>
    <r>
      <rPr>
        <sz val="8.5"/>
        <rFont val="Calibri"/>
        <family val="2"/>
      </rPr>
      <t>Limpeza final da obra</t>
    </r>
  </si>
  <si>
    <r>
      <rPr>
        <sz val="8.5"/>
        <rFont val="Calibri"/>
        <family val="2"/>
      </rPr>
      <t>55.01.030</t>
    </r>
  </si>
  <si>
    <r>
      <rPr>
        <sz val="8.5"/>
        <rFont val="Calibri"/>
        <family val="2"/>
      </rPr>
      <t>Limpeza complementar com hidrojateamento</t>
    </r>
  </si>
  <si>
    <r>
      <rPr>
        <sz val="8.5"/>
        <rFont val="Calibri"/>
        <family val="2"/>
      </rPr>
      <t>55.01.070</t>
    </r>
  </si>
  <si>
    <r>
      <rPr>
        <sz val="8.5"/>
        <rFont val="Calibri"/>
        <family val="2"/>
      </rPr>
      <t>Limpeza complementar e especial de piso com produtos químicos</t>
    </r>
  </si>
  <si>
    <r>
      <rPr>
        <sz val="8.5"/>
        <rFont val="Calibri"/>
        <family val="2"/>
      </rPr>
      <t>55.01.080</t>
    </r>
  </si>
  <si>
    <r>
      <rPr>
        <sz val="8.5"/>
        <rFont val="Calibri"/>
        <family val="2"/>
      </rPr>
      <t>Limpeza complementar e especial de peças e aparelhos sanitários</t>
    </r>
  </si>
  <si>
    <r>
      <rPr>
        <sz val="8.5"/>
        <rFont val="Calibri"/>
        <family val="2"/>
      </rPr>
      <t>55.01.100</t>
    </r>
  </si>
  <si>
    <r>
      <rPr>
        <sz val="8.5"/>
        <rFont val="Calibri"/>
        <family val="2"/>
      </rPr>
      <t>Limpeza complementar e especial de vidros</t>
    </r>
  </si>
  <si>
    <r>
      <rPr>
        <sz val="8.5"/>
        <rFont val="Calibri"/>
        <family val="2"/>
      </rPr>
      <t>55.01.130</t>
    </r>
  </si>
  <si>
    <r>
      <rPr>
        <sz val="8.5"/>
        <rFont val="Calibri"/>
        <family val="2"/>
      </rPr>
      <t xml:space="preserve">Limpeza e lavagem de superfície revestida com material cerâmico ou pastilhas
</t>
    </r>
    <r>
      <rPr>
        <sz val="8.5"/>
        <rFont val="Calibri"/>
        <family val="2"/>
      </rPr>
      <t>por hidrojateamento com rejuntamento</t>
    </r>
  </si>
  <si>
    <r>
      <rPr>
        <sz val="8.5"/>
        <rFont val="Calibri"/>
        <family val="2"/>
      </rPr>
      <t>55.01.140</t>
    </r>
  </si>
  <si>
    <r>
      <rPr>
        <sz val="8.5"/>
        <rFont val="Calibri"/>
        <family val="2"/>
      </rPr>
      <t>Limpeza de superfície com hidrojateamento</t>
    </r>
  </si>
  <si>
    <r>
      <rPr>
        <sz val="8.5"/>
        <rFont val="Calibri"/>
        <family val="2"/>
      </rPr>
      <t>55.02</t>
    </r>
  </si>
  <si>
    <r>
      <rPr>
        <sz val="8.5"/>
        <rFont val="Calibri"/>
        <family val="2"/>
      </rPr>
      <t>Limpeza e desinfeccao sanitaria</t>
    </r>
  </si>
  <si>
    <r>
      <rPr>
        <sz val="8.5"/>
        <rFont val="Calibri"/>
        <family val="2"/>
      </rPr>
      <t>55.02.010</t>
    </r>
  </si>
  <si>
    <r>
      <rPr>
        <sz val="8.5"/>
        <rFont val="Calibri"/>
        <family val="2"/>
      </rPr>
      <t>Limpeza de caixa de inspeção</t>
    </r>
  </si>
  <si>
    <r>
      <rPr>
        <sz val="8.5"/>
        <rFont val="Calibri"/>
        <family val="2"/>
      </rPr>
      <t>55.02.012</t>
    </r>
  </si>
  <si>
    <r>
      <rPr>
        <sz val="8.5"/>
        <rFont val="Calibri"/>
        <family val="2"/>
      </rPr>
      <t>Limpeza de caixa de passagem, poço de visita ou bueiro</t>
    </r>
  </si>
  <si>
    <r>
      <rPr>
        <sz val="8.5"/>
        <rFont val="Calibri"/>
        <family val="2"/>
      </rPr>
      <t>55.02.020</t>
    </r>
  </si>
  <si>
    <r>
      <rPr>
        <sz val="8.5"/>
        <rFont val="Calibri"/>
        <family val="2"/>
      </rPr>
      <t>Limpeza de fossa</t>
    </r>
  </si>
  <si>
    <r>
      <rPr>
        <sz val="8.5"/>
        <rFont val="Calibri"/>
        <family val="2"/>
      </rPr>
      <t>55.02.040</t>
    </r>
  </si>
  <si>
    <r>
      <rPr>
        <sz val="8.5"/>
        <rFont val="Calibri"/>
        <family val="2"/>
      </rPr>
      <t>Limpeza e desobstrução de boca de lobo</t>
    </r>
  </si>
  <si>
    <r>
      <rPr>
        <sz val="8.5"/>
        <rFont val="Calibri"/>
        <family val="2"/>
      </rPr>
      <t>55.02.050</t>
    </r>
  </si>
  <si>
    <r>
      <rPr>
        <sz val="8.5"/>
        <rFont val="Calibri"/>
        <family val="2"/>
      </rPr>
      <t>Limpeza e desobstrução de canaletas ou tubulações de águas pluviais</t>
    </r>
  </si>
  <si>
    <r>
      <rPr>
        <sz val="8.5"/>
        <rFont val="Calibri"/>
        <family val="2"/>
      </rPr>
      <t>55.02.060</t>
    </r>
  </si>
  <si>
    <r>
      <rPr>
        <sz val="8.5"/>
        <rFont val="Calibri"/>
        <family val="2"/>
      </rPr>
      <t>Limpeza e desentupimento manual de tubulação de esgoto predial</t>
    </r>
  </si>
  <si>
    <r>
      <rPr>
        <sz val="8.5"/>
        <rFont val="Calibri"/>
        <family val="2"/>
      </rPr>
      <t>55.10</t>
    </r>
  </si>
  <si>
    <r>
      <rPr>
        <sz val="8.5"/>
        <rFont val="Calibri"/>
        <family val="2"/>
      </rPr>
      <t>Remocao de entulho</t>
    </r>
  </si>
  <si>
    <r>
      <rPr>
        <sz val="8.5"/>
        <rFont val="Calibri"/>
        <family val="2"/>
      </rPr>
      <t>55.10.030</t>
    </r>
  </si>
  <si>
    <r>
      <rPr>
        <sz val="8.5"/>
        <rFont val="Calibri"/>
        <family val="2"/>
      </rPr>
      <t>Locação de duto coletor de entulho</t>
    </r>
  </si>
  <si>
    <r>
      <rPr>
        <sz val="8.5"/>
        <rFont val="Calibri"/>
        <family val="2"/>
      </rPr>
      <t>CONFORTO MECANICO, EQUIPAMENTO E SISTEMA</t>
    </r>
  </si>
  <si>
    <r>
      <rPr>
        <sz val="8.5"/>
        <rFont val="Calibri"/>
        <family val="2"/>
      </rPr>
      <t>61.01</t>
    </r>
  </si>
  <si>
    <r>
      <rPr>
        <sz val="8.5"/>
        <rFont val="Calibri"/>
        <family val="2"/>
      </rPr>
      <t>Elevador</t>
    </r>
  </si>
  <si>
    <r>
      <rPr>
        <sz val="8.5"/>
        <rFont val="Calibri"/>
        <family val="2"/>
      </rPr>
      <t>61.01.670</t>
    </r>
  </si>
  <si>
    <r>
      <rPr>
        <sz val="8.5"/>
        <rFont val="Calibri"/>
        <family val="2"/>
      </rPr>
      <t xml:space="preserve">Elevador para passageiros, uso interno com capacidade mínima de 600 kg
</t>
    </r>
    <r>
      <rPr>
        <sz val="8.5"/>
        <rFont val="Calibri"/>
        <family val="2"/>
      </rPr>
      <t>para duas paradas, portas unilaterais</t>
    </r>
  </si>
  <si>
    <r>
      <rPr>
        <sz val="8.5"/>
        <rFont val="Calibri"/>
        <family val="2"/>
      </rPr>
      <t>61.01.680</t>
    </r>
  </si>
  <si>
    <r>
      <rPr>
        <sz val="8.5"/>
        <rFont val="Calibri"/>
        <family val="2"/>
      </rPr>
      <t xml:space="preserve">Elevador para passageiros, uso interno com capacidade mínima de 600 kg
</t>
    </r>
    <r>
      <rPr>
        <sz val="8.5"/>
        <rFont val="Calibri"/>
        <family val="2"/>
      </rPr>
      <t>para três paradas, portas unilaterais</t>
    </r>
  </si>
  <si>
    <r>
      <rPr>
        <sz val="8.5"/>
        <rFont val="Calibri"/>
        <family val="2"/>
      </rPr>
      <t>61.01.690</t>
    </r>
  </si>
  <si>
    <r>
      <rPr>
        <sz val="8.5"/>
        <rFont val="Calibri"/>
        <family val="2"/>
      </rPr>
      <t xml:space="preserve">Elevador para passageiros, uso interno com capacidade mínima de 600 kg
</t>
    </r>
    <r>
      <rPr>
        <sz val="8.5"/>
        <rFont val="Calibri"/>
        <family val="2"/>
      </rPr>
      <t>para três paradas, portas bilaterais</t>
    </r>
  </si>
  <si>
    <r>
      <rPr>
        <sz val="8.5"/>
        <rFont val="Calibri"/>
        <family val="2"/>
      </rPr>
      <t>61.01.760</t>
    </r>
  </si>
  <si>
    <r>
      <rPr>
        <sz val="8.5"/>
        <rFont val="Calibri"/>
        <family val="2"/>
      </rPr>
      <t xml:space="preserve">Elevador para passageiros, uso interno com capacidade mínima de 600 kg
</t>
    </r>
    <r>
      <rPr>
        <sz val="8.5"/>
        <rFont val="Calibri"/>
        <family val="2"/>
      </rPr>
      <t>para quatro paradas, portas bilaterais</t>
    </r>
  </si>
  <si>
    <r>
      <rPr>
        <sz val="8.5"/>
        <rFont val="Calibri"/>
        <family val="2"/>
      </rPr>
      <t>61.01.770</t>
    </r>
  </si>
  <si>
    <r>
      <rPr>
        <sz val="8.5"/>
        <rFont val="Calibri"/>
        <family val="2"/>
      </rPr>
      <t xml:space="preserve">Elevador para passageiros, uso interno com capacidade mínima de 600 kg
</t>
    </r>
    <r>
      <rPr>
        <sz val="8.5"/>
        <rFont val="Calibri"/>
        <family val="2"/>
      </rPr>
      <t>para quatro paradas, portas unilaterais</t>
    </r>
  </si>
  <si>
    <r>
      <rPr>
        <sz val="8.5"/>
        <rFont val="Calibri"/>
        <family val="2"/>
      </rPr>
      <t>61.01.800</t>
    </r>
  </si>
  <si>
    <r>
      <rPr>
        <sz val="8.5"/>
        <rFont val="Calibri"/>
        <family val="2"/>
      </rPr>
      <t>Fechamento em vidro laminado para caixa de elevador</t>
    </r>
  </si>
  <si>
    <r>
      <rPr>
        <sz val="8.5"/>
        <rFont val="Calibri"/>
        <family val="2"/>
      </rPr>
      <t>61.10</t>
    </r>
  </si>
  <si>
    <r>
      <rPr>
        <sz val="8.5"/>
        <rFont val="Calibri"/>
        <family val="2"/>
      </rPr>
      <t>Climatizacao</t>
    </r>
  </si>
  <si>
    <r>
      <rPr>
        <sz val="8.5"/>
        <rFont val="Calibri"/>
        <family val="2"/>
      </rPr>
      <t>61.10.001</t>
    </r>
  </si>
  <si>
    <r>
      <rPr>
        <sz val="8.5"/>
        <rFont val="Calibri"/>
        <family val="2"/>
      </rPr>
      <t xml:space="preserve">Resfriadora de líquidos (chiller), com compressor e condensação à ar,
</t>
    </r>
    <r>
      <rPr>
        <sz val="8.5"/>
        <rFont val="Calibri"/>
        <family val="2"/>
      </rPr>
      <t>capacidade de 120 TR</t>
    </r>
  </si>
  <si>
    <r>
      <rPr>
        <sz val="8.5"/>
        <rFont val="Calibri"/>
        <family val="2"/>
      </rPr>
      <t>61.10.007</t>
    </r>
  </si>
  <si>
    <r>
      <rPr>
        <sz val="8.5"/>
        <rFont val="Calibri"/>
        <family val="2"/>
      </rPr>
      <t xml:space="preserve">Resfriadora de líquidos (chiller), com compressor e condensação à ar,
</t>
    </r>
    <r>
      <rPr>
        <sz val="8.5"/>
        <rFont val="Calibri"/>
        <family val="2"/>
      </rPr>
      <t>capacidade de 160 TR</t>
    </r>
  </si>
  <si>
    <r>
      <rPr>
        <sz val="8.5"/>
        <rFont val="Calibri"/>
        <family val="2"/>
      </rPr>
      <t>61.10.010</t>
    </r>
  </si>
  <si>
    <r>
      <rPr>
        <sz val="8.5"/>
        <rFont val="Calibri"/>
        <family val="2"/>
      </rPr>
      <t xml:space="preserve">Resfriadora de líquidos (chiller), com compressor e condensação à ar,
</t>
    </r>
    <r>
      <rPr>
        <sz val="8.5"/>
        <rFont val="Calibri"/>
        <family val="2"/>
      </rPr>
      <t>capacidade de 200‐210 TR</t>
    </r>
  </si>
  <si>
    <r>
      <rPr>
        <sz val="8.5"/>
        <rFont val="Calibri"/>
        <family val="2"/>
      </rPr>
      <t>61.10.012</t>
    </r>
  </si>
  <si>
    <r>
      <rPr>
        <sz val="8.5"/>
        <rFont val="Calibri"/>
        <family val="2"/>
      </rPr>
      <t xml:space="preserve">Resfriadora de líquidos (chiller), com compressor e condensação à ar,
</t>
    </r>
    <r>
      <rPr>
        <sz val="8.5"/>
        <rFont val="Calibri"/>
        <family val="2"/>
      </rPr>
      <t>capacidade de 80 TR</t>
    </r>
  </si>
  <si>
    <r>
      <rPr>
        <sz val="8.5"/>
        <rFont val="Calibri"/>
        <family val="2"/>
      </rPr>
      <t>61.10.014</t>
    </r>
  </si>
  <si>
    <r>
      <rPr>
        <sz val="8.5"/>
        <rFont val="Calibri"/>
        <family val="2"/>
      </rPr>
      <t xml:space="preserve">Resfriadora de líquidos (chiller), com compressor e condensação à ar,
</t>
    </r>
    <r>
      <rPr>
        <sz val="8.5"/>
        <rFont val="Calibri"/>
        <family val="2"/>
      </rPr>
      <t>capacidade de 20 TR</t>
    </r>
  </si>
  <si>
    <r>
      <rPr>
        <sz val="8.5"/>
        <rFont val="Calibri"/>
        <family val="2"/>
      </rPr>
      <t>61.10.100</t>
    </r>
  </si>
  <si>
    <r>
      <rPr>
        <sz val="8.5"/>
        <rFont val="Calibri"/>
        <family val="2"/>
      </rPr>
      <t xml:space="preserve">Tratamento de ar (fan‐coil) tipo Air Handling Unit de concepção modular,
</t>
    </r>
    <r>
      <rPr>
        <sz val="8.5"/>
        <rFont val="Calibri"/>
        <family val="2"/>
      </rPr>
      <t>capacidade de 10 TR</t>
    </r>
  </si>
  <si>
    <r>
      <rPr>
        <sz val="8.5"/>
        <rFont val="Calibri"/>
        <family val="2"/>
      </rPr>
      <t>61.10.101</t>
    </r>
  </si>
  <si>
    <r>
      <rPr>
        <sz val="8.5"/>
        <rFont val="Calibri"/>
        <family val="2"/>
      </rPr>
      <t xml:space="preserve">Tratamento de ar (Fan‐Coil) tipo Air Handling Unit de concepção modular,
</t>
    </r>
    <r>
      <rPr>
        <sz val="8.5"/>
        <rFont val="Calibri"/>
        <family val="2"/>
      </rPr>
      <t>capacidade de 6 TR</t>
    </r>
  </si>
  <si>
    <r>
      <rPr>
        <sz val="8.5"/>
        <rFont val="Calibri"/>
        <family val="2"/>
      </rPr>
      <t>61.10.110</t>
    </r>
  </si>
  <si>
    <r>
      <rPr>
        <sz val="8.5"/>
        <rFont val="Calibri"/>
        <family val="2"/>
      </rPr>
      <t xml:space="preserve">Tratamento de ar (fan‐coil) tipo Air Handling Unit de concepção modular,
</t>
    </r>
    <r>
      <rPr>
        <sz val="8.5"/>
        <rFont val="Calibri"/>
        <family val="2"/>
      </rPr>
      <t>capacidade de 40 TR</t>
    </r>
  </si>
  <si>
    <r>
      <rPr>
        <sz val="8.5"/>
        <rFont val="Calibri"/>
        <family val="2"/>
      </rPr>
      <t>61.10.120</t>
    </r>
  </si>
  <si>
    <r>
      <rPr>
        <sz val="8.5"/>
        <rFont val="Calibri"/>
        <family val="2"/>
      </rPr>
      <t xml:space="preserve">Tratamento de ar (fan‐coil) tipo Air Handling Unit de concepção modular,
</t>
    </r>
    <r>
      <rPr>
        <sz val="8.5"/>
        <rFont val="Calibri"/>
        <family val="2"/>
      </rPr>
      <t>capacidade de 50 TR</t>
    </r>
  </si>
  <si>
    <r>
      <rPr>
        <sz val="8.5"/>
        <rFont val="Calibri"/>
        <family val="2"/>
      </rPr>
      <t>61.10.200</t>
    </r>
  </si>
  <si>
    <r>
      <rPr>
        <sz val="8.5"/>
        <rFont val="Calibri"/>
        <family val="2"/>
      </rPr>
      <t>Tratamento de ar compacta fancolete hidrônico tipo piso‐teto, vazão de ar nominal 637 m³/h, capacidade de refrigeração 14.000 Btu/h ‐ 1,2 TR</t>
    </r>
  </si>
  <si>
    <r>
      <rPr>
        <sz val="8.5"/>
        <rFont val="Calibri"/>
        <family val="2"/>
      </rPr>
      <t>61.10.210</t>
    </r>
  </si>
  <si>
    <r>
      <rPr>
        <sz val="8.5"/>
        <rFont val="Calibri"/>
        <family val="2"/>
      </rPr>
      <t>Tratamento de ar compacta fancolete hidrônico tipo piso‐teto, vazão de ar nominal 1.215 m³/h, capacidade de refrigeração 25.000 Btu/h ‐ 2,1 TR</t>
    </r>
  </si>
  <si>
    <r>
      <rPr>
        <sz val="8.5"/>
        <rFont val="Calibri"/>
        <family val="2"/>
      </rPr>
      <t>61.10.220</t>
    </r>
  </si>
  <si>
    <r>
      <rPr>
        <sz val="8.5"/>
        <rFont val="Calibri"/>
        <family val="2"/>
      </rPr>
      <t>Tratamento de ar compacta fancolete hidrônico tipo piso‐teto, vazão de ar nominal 1.758 m³/h, capacidade de refrigeração 36.000 Btu/h ‐ 3,0 TR</t>
    </r>
  </si>
  <si>
    <r>
      <rPr>
        <sz val="8.5"/>
        <rFont val="Calibri"/>
        <family val="2"/>
      </rPr>
      <t>61.10.230</t>
    </r>
  </si>
  <si>
    <r>
      <rPr>
        <sz val="8.5"/>
        <rFont val="Calibri"/>
        <family val="2"/>
      </rPr>
      <t>Tratamento de ar compacta fancolete hidrônico tipo piso‐teto, vazão de ar nominal 2.166 m³/h, capacidade de refrigeração 48.000 Btu/h ‐ 4,0 TR</t>
    </r>
  </si>
  <si>
    <r>
      <rPr>
        <sz val="8.5"/>
        <rFont val="Calibri"/>
        <family val="2"/>
      </rPr>
      <t>61.10.250</t>
    </r>
  </si>
  <si>
    <r>
      <rPr>
        <sz val="8.5"/>
        <rFont val="Calibri"/>
        <family val="2"/>
      </rPr>
      <t xml:space="preserve">Tratamento de ar compacta fancolete hidrônico tipo cassete, capacidade de
</t>
    </r>
    <r>
      <rPr>
        <sz val="8.5"/>
        <rFont val="Calibri"/>
        <family val="2"/>
      </rPr>
      <t>refrigeração 20.000 Btu/h ‐ 1,6 TR</t>
    </r>
  </si>
  <si>
    <r>
      <rPr>
        <sz val="8.5"/>
        <rFont val="Calibri"/>
        <family val="2"/>
      </rPr>
      <t>61.10.260</t>
    </r>
  </si>
  <si>
    <r>
      <rPr>
        <sz val="8.5"/>
        <rFont val="Calibri"/>
        <family val="2"/>
      </rPr>
      <t xml:space="preserve">Tratamento de ar compacta fancolete hidrônico tipo cassete, capacidade de
</t>
    </r>
    <r>
      <rPr>
        <sz val="8.5"/>
        <rFont val="Calibri"/>
        <family val="2"/>
      </rPr>
      <t>refrigeração 25.000 Btu/h ‐ 2,1 TR</t>
    </r>
  </si>
  <si>
    <r>
      <rPr>
        <sz val="8.5"/>
        <rFont val="Calibri"/>
        <family val="2"/>
      </rPr>
      <t>61.10.270</t>
    </r>
  </si>
  <si>
    <r>
      <rPr>
        <sz val="8.5"/>
        <rFont val="Calibri"/>
        <family val="2"/>
      </rPr>
      <t xml:space="preserve">Tratamento de ar compacta fancolete hidrônico tipo cassete, capacidade de
</t>
    </r>
    <r>
      <rPr>
        <sz val="8.5"/>
        <rFont val="Calibri"/>
        <family val="2"/>
      </rPr>
      <t>refrigeração 32.000 Btu/h ‐ 2,6 TR</t>
    </r>
  </si>
  <si>
    <r>
      <rPr>
        <sz val="8.5"/>
        <rFont val="Calibri"/>
        <family val="2"/>
      </rPr>
      <t>61.10.300</t>
    </r>
  </si>
  <si>
    <r>
      <rPr>
        <sz val="8.5"/>
        <rFont val="Calibri"/>
        <family val="2"/>
      </rPr>
      <t>Duto flexível aluminizado, seção circular de 10cm (4´)</t>
    </r>
  </si>
  <si>
    <r>
      <rPr>
        <sz val="8.5"/>
        <rFont val="Calibri"/>
        <family val="2"/>
      </rPr>
      <t>61.10.310</t>
    </r>
  </si>
  <si>
    <r>
      <rPr>
        <sz val="8.5"/>
        <rFont val="Calibri"/>
        <family val="2"/>
      </rPr>
      <t>Duto flexível aluminizado, seção circular de 15cm (6´)</t>
    </r>
  </si>
  <si>
    <r>
      <rPr>
        <sz val="8.5"/>
        <rFont val="Calibri"/>
        <family val="2"/>
      </rPr>
      <t>61.10.320</t>
    </r>
  </si>
  <si>
    <r>
      <rPr>
        <sz val="8.5"/>
        <rFont val="Calibri"/>
        <family val="2"/>
      </rPr>
      <t>Duto flexível aluminizado, seção circular de 20cm (8´)</t>
    </r>
  </si>
  <si>
    <r>
      <rPr>
        <sz val="8.5"/>
        <rFont val="Calibri"/>
        <family val="2"/>
      </rPr>
      <t>61.10.380</t>
    </r>
  </si>
  <si>
    <r>
      <rPr>
        <sz val="8.5"/>
        <rFont val="Calibri"/>
        <family val="2"/>
      </rPr>
      <t>Duto em painel rígido de lã de vidro acústico, espessura 25 mm</t>
    </r>
  </si>
  <si>
    <r>
      <rPr>
        <sz val="8.5"/>
        <rFont val="Calibri"/>
        <family val="2"/>
      </rPr>
      <t>61.10.400</t>
    </r>
  </si>
  <si>
    <r>
      <rPr>
        <sz val="8.5"/>
        <rFont val="Calibri"/>
        <family val="2"/>
      </rPr>
      <t xml:space="preserve">Damper corta fogo (DCF) tipo comporta, com elemento fusível e chave fim de
</t>
    </r>
    <r>
      <rPr>
        <sz val="8.5"/>
        <rFont val="Calibri"/>
        <family val="2"/>
      </rPr>
      <t>curso.</t>
    </r>
  </si>
  <si>
    <r>
      <rPr>
        <sz val="8.5"/>
        <rFont val="Calibri"/>
        <family val="2"/>
      </rPr>
      <t>61.10.401</t>
    </r>
  </si>
  <si>
    <r>
      <rPr>
        <sz val="8.5"/>
        <rFont val="Calibri"/>
        <family val="2"/>
      </rPr>
      <t>Damper de regulagem manual, tamanho: 0,10 m² a 0,14 m²</t>
    </r>
  </si>
  <si>
    <r>
      <rPr>
        <sz val="8.5"/>
        <rFont val="Calibri"/>
        <family val="2"/>
      </rPr>
      <t>61.10.402</t>
    </r>
  </si>
  <si>
    <r>
      <rPr>
        <sz val="8.5"/>
        <rFont val="Calibri"/>
        <family val="2"/>
      </rPr>
      <t>Damper de regulagem manual, tamanho: 0,15 m² a 0,20 m²</t>
    </r>
  </si>
  <si>
    <r>
      <rPr>
        <sz val="8.5"/>
        <rFont val="Calibri"/>
        <family val="2"/>
      </rPr>
      <t>61.10.403</t>
    </r>
  </si>
  <si>
    <r>
      <rPr>
        <sz val="8.5"/>
        <rFont val="Calibri"/>
        <family val="2"/>
      </rPr>
      <t>Damper de regulagem manual, tamanho: 0,21 m² a 0,40 m²</t>
    </r>
  </si>
  <si>
    <r>
      <rPr>
        <sz val="8.5"/>
        <rFont val="Calibri"/>
        <family val="2"/>
      </rPr>
      <t>61.10.410</t>
    </r>
  </si>
  <si>
    <r>
      <rPr>
        <sz val="8.5"/>
        <rFont val="Calibri"/>
        <family val="2"/>
      </rPr>
      <t>Serviço de instalação de Damper Corta Fogo</t>
    </r>
  </si>
  <si>
    <r>
      <rPr>
        <sz val="8.5"/>
        <rFont val="Calibri"/>
        <family val="2"/>
      </rPr>
      <t>61.10.430</t>
    </r>
  </si>
  <si>
    <r>
      <rPr>
        <sz val="8.5"/>
        <rFont val="Calibri"/>
        <family val="2"/>
      </rPr>
      <t xml:space="preserve">Tanque de compensação pressurizado, capacidade (volume mínimo) de 250
</t>
    </r>
    <r>
      <rPr>
        <sz val="8.5"/>
        <rFont val="Calibri"/>
        <family val="2"/>
      </rPr>
      <t>litros</t>
    </r>
  </si>
  <si>
    <r>
      <rPr>
        <sz val="8.5"/>
        <rFont val="Calibri"/>
        <family val="2"/>
      </rPr>
      <t>61.10.440</t>
    </r>
  </si>
  <si>
    <r>
      <rPr>
        <sz val="8.5"/>
        <rFont val="Calibri"/>
        <family val="2"/>
      </rPr>
      <t>Registro de regulagem de vazão de ar</t>
    </r>
  </si>
  <si>
    <r>
      <rPr>
        <sz val="8.5"/>
        <rFont val="Calibri"/>
        <family val="2"/>
      </rPr>
      <t>61.10.510</t>
    </r>
  </si>
  <si>
    <r>
      <rPr>
        <sz val="8.5"/>
        <rFont val="Calibri"/>
        <family val="2"/>
      </rPr>
      <t>Difusor de ar de longo alcance tipo Jet‐Nozzles, vazão de ar 1.330 m³/h</t>
    </r>
  </si>
  <si>
    <r>
      <rPr>
        <sz val="8.5"/>
        <rFont val="Calibri"/>
        <family val="2"/>
      </rPr>
      <t>61.10.511</t>
    </r>
  </si>
  <si>
    <r>
      <rPr>
        <sz val="8.5"/>
        <rFont val="Calibri"/>
        <family val="2"/>
      </rPr>
      <t>Difusor para insuflamento de ar com plenum, multivias e colarinho</t>
    </r>
  </si>
  <si>
    <r>
      <rPr>
        <sz val="8.5"/>
        <rFont val="Calibri"/>
        <family val="2"/>
      </rPr>
      <t>61.10.512</t>
    </r>
  </si>
  <si>
    <r>
      <rPr>
        <sz val="8.5"/>
        <rFont val="Calibri"/>
        <family val="2"/>
      </rPr>
      <t>Difusor para insuflamento de ar com plenum, com 2 aberturas</t>
    </r>
  </si>
  <si>
    <r>
      <rPr>
        <sz val="8.5"/>
        <rFont val="Calibri"/>
        <family val="2"/>
      </rPr>
      <t>61.10.513</t>
    </r>
  </si>
  <si>
    <r>
      <rPr>
        <sz val="8.5"/>
        <rFont val="Calibri"/>
        <family val="2"/>
      </rPr>
      <t>Difusor de plástico, diâmetro 15 cm</t>
    </r>
  </si>
  <si>
    <r>
      <rPr>
        <sz val="8.5"/>
        <rFont val="Calibri"/>
        <family val="2"/>
      </rPr>
      <t>61.10.514</t>
    </r>
  </si>
  <si>
    <r>
      <rPr>
        <sz val="8.5"/>
        <rFont val="Calibri"/>
        <family val="2"/>
      </rPr>
      <t>Difusor de plástico, diâmetro 20 cm</t>
    </r>
  </si>
  <si>
    <r>
      <rPr>
        <sz val="8.5"/>
        <rFont val="Calibri"/>
        <family val="2"/>
      </rPr>
      <t>61.10.530</t>
    </r>
  </si>
  <si>
    <r>
      <rPr>
        <sz val="8.5"/>
        <rFont val="Calibri"/>
        <family val="2"/>
      </rPr>
      <t>Difusor de insuflação de ar tipo direcional, medindo 30 x 30 cm</t>
    </r>
  </si>
  <si>
    <r>
      <rPr>
        <sz val="8.5"/>
        <rFont val="Calibri"/>
        <family val="2"/>
      </rPr>
      <t>61.10.550</t>
    </r>
  </si>
  <si>
    <r>
      <rPr>
        <sz val="8.5"/>
        <rFont val="Calibri"/>
        <family val="2"/>
      </rPr>
      <t>Difusor de insuflação de ar tipo direcional, medindo 45 x 15 cm</t>
    </r>
  </si>
  <si>
    <r>
      <rPr>
        <sz val="8.5"/>
        <rFont val="Calibri"/>
        <family val="2"/>
      </rPr>
      <t>61.10.564</t>
    </r>
  </si>
  <si>
    <r>
      <rPr>
        <sz val="8.5"/>
        <rFont val="Calibri"/>
        <family val="2"/>
      </rPr>
      <t xml:space="preserve">Grelha de insuflação de ar em alumínio anodizado, de dupla deflexão,
</t>
    </r>
    <r>
      <rPr>
        <sz val="8.5"/>
        <rFont val="Calibri"/>
        <family val="2"/>
      </rPr>
      <t>tamanho: até 0,10 m²</t>
    </r>
  </si>
  <si>
    <r>
      <rPr>
        <sz val="8.5"/>
        <rFont val="Calibri"/>
        <family val="2"/>
      </rPr>
      <t>61.10.565</t>
    </r>
  </si>
  <si>
    <r>
      <rPr>
        <sz val="8.5"/>
        <rFont val="Calibri"/>
        <family val="2"/>
      </rPr>
      <t xml:space="preserve">Grelha de insuflação de ar em alumínio anodizado, de dupla deflexão,
</t>
    </r>
    <r>
      <rPr>
        <sz val="8.5"/>
        <rFont val="Calibri"/>
        <family val="2"/>
      </rPr>
      <t>tamanho: acima de 0,10 m² até 0,50 m²</t>
    </r>
  </si>
  <si>
    <r>
      <rPr>
        <sz val="8.5"/>
        <rFont val="Calibri"/>
        <family val="2"/>
      </rPr>
      <t>61.10.566</t>
    </r>
  </si>
  <si>
    <r>
      <rPr>
        <sz val="8.5"/>
        <rFont val="Calibri"/>
        <family val="2"/>
      </rPr>
      <t xml:space="preserve">Grelha de insuflação de ar em alumínio anodizado, de dupla deflexão,
</t>
    </r>
    <r>
      <rPr>
        <sz val="8.5"/>
        <rFont val="Calibri"/>
        <family val="2"/>
      </rPr>
      <t>tamanho: acima de 0,50 m² até 1,00 m²</t>
    </r>
  </si>
  <si>
    <r>
      <rPr>
        <sz val="8.5"/>
        <rFont val="Calibri"/>
        <family val="2"/>
      </rPr>
      <t>61.10.567</t>
    </r>
  </si>
  <si>
    <r>
      <rPr>
        <sz val="8.5"/>
        <rFont val="Calibri"/>
        <family val="2"/>
      </rPr>
      <t>Grelha de porta, tamanho: 0,14 m² a 0,30 m²</t>
    </r>
  </si>
  <si>
    <r>
      <rPr>
        <sz val="8.5"/>
        <rFont val="Calibri"/>
        <family val="2"/>
      </rPr>
      <t>61.10.568</t>
    </r>
  </si>
  <si>
    <r>
      <rPr>
        <sz val="8.5"/>
        <rFont val="Calibri"/>
        <family val="2"/>
      </rPr>
      <t>Grelha de porta, tamanho: 0,07 m² a 0,13 m²</t>
    </r>
  </si>
  <si>
    <r>
      <rPr>
        <sz val="8.5"/>
        <rFont val="Calibri"/>
        <family val="2"/>
      </rPr>
      <t>61.10.569</t>
    </r>
  </si>
  <si>
    <r>
      <rPr>
        <sz val="8.5"/>
        <rFont val="Calibri"/>
        <family val="2"/>
      </rPr>
      <t>Grelha de porta, tamanho: 0,03 m² a 0,06 m²</t>
    </r>
  </si>
  <si>
    <r>
      <rPr>
        <sz val="8.5"/>
        <rFont val="Calibri"/>
        <family val="2"/>
      </rPr>
      <t>61.10.574</t>
    </r>
  </si>
  <si>
    <r>
      <rPr>
        <sz val="8.5"/>
        <rFont val="Calibri"/>
        <family val="2"/>
      </rPr>
      <t>Grelha de retorno/exaustão com registro, tamanho: 0,03 m² a 0,06 m²</t>
    </r>
  </si>
  <si>
    <r>
      <rPr>
        <sz val="8.5"/>
        <rFont val="Calibri"/>
        <family val="2"/>
      </rPr>
      <t>61.10.575</t>
    </r>
  </si>
  <si>
    <r>
      <rPr>
        <sz val="8.5"/>
        <rFont val="Calibri"/>
        <family val="2"/>
      </rPr>
      <t>Grelha de retorno/exaustão com registro, tamanho: 0,07 m² a 0,13 m²</t>
    </r>
  </si>
  <si>
    <r>
      <rPr>
        <sz val="8.5"/>
        <rFont val="Calibri"/>
        <family val="2"/>
      </rPr>
      <t>61.10.576</t>
    </r>
  </si>
  <si>
    <r>
      <rPr>
        <sz val="8.5"/>
        <rFont val="Calibri"/>
        <family val="2"/>
      </rPr>
      <t>Grelha de retorno/exaustão com registro, tamanho: 0,14 m² a 0,19 m²</t>
    </r>
  </si>
  <si>
    <r>
      <rPr>
        <sz val="8.5"/>
        <rFont val="Calibri"/>
        <family val="2"/>
      </rPr>
      <t>61.10.577</t>
    </r>
  </si>
  <si>
    <r>
      <rPr>
        <sz val="8.5"/>
        <rFont val="Calibri"/>
        <family val="2"/>
      </rPr>
      <t>Grelha de retorno/exaustão com registro, tamanho: 0,20 m² a 0,40 m²</t>
    </r>
  </si>
  <si>
    <r>
      <rPr>
        <sz val="8.5"/>
        <rFont val="Calibri"/>
        <family val="2"/>
      </rPr>
      <t>61.10.578</t>
    </r>
  </si>
  <si>
    <r>
      <rPr>
        <sz val="8.5"/>
        <rFont val="Calibri"/>
        <family val="2"/>
      </rPr>
      <t>Grelha de retorno/exaustão com registro, tamanho: 0,41 m² a 0,65 m²</t>
    </r>
  </si>
  <si>
    <r>
      <rPr>
        <sz val="8.5"/>
        <rFont val="Calibri"/>
        <family val="2"/>
      </rPr>
      <t>61.10.581</t>
    </r>
  </si>
  <si>
    <r>
      <rPr>
        <sz val="8.5"/>
        <rFont val="Calibri"/>
        <family val="2"/>
      </rPr>
      <t>Veneziana com tela e filtro G4</t>
    </r>
  </si>
  <si>
    <r>
      <rPr>
        <sz val="8.5"/>
        <rFont val="Calibri"/>
        <family val="2"/>
      </rPr>
      <t>61.10.582</t>
    </r>
  </si>
  <si>
    <r>
      <rPr>
        <sz val="8.5"/>
        <rFont val="Calibri"/>
        <family val="2"/>
      </rPr>
      <t>Veneziana com tela</t>
    </r>
  </si>
  <si>
    <r>
      <rPr>
        <sz val="8.5"/>
        <rFont val="Calibri"/>
        <family val="2"/>
      </rPr>
      <t>61.10.583</t>
    </r>
  </si>
  <si>
    <r>
      <rPr>
        <sz val="8.5"/>
        <rFont val="Calibri"/>
        <family val="2"/>
      </rPr>
      <t>Veneziana com tela, tamanho 38,5 x 33 cm</t>
    </r>
  </si>
  <si>
    <r>
      <rPr>
        <sz val="8.5"/>
        <rFont val="Calibri"/>
        <family val="2"/>
      </rPr>
      <t>61.10.584</t>
    </r>
  </si>
  <si>
    <r>
      <rPr>
        <sz val="8.5"/>
        <rFont val="Calibri"/>
        <family val="2"/>
      </rPr>
      <t>Veneziana com tela, tamanho 78,5 x 33 cm</t>
    </r>
  </si>
  <si>
    <r>
      <rPr>
        <sz val="8.5"/>
        <rFont val="Calibri"/>
        <family val="2"/>
      </rPr>
      <t>61.14</t>
    </r>
  </si>
  <si>
    <r>
      <rPr>
        <sz val="8.5"/>
        <rFont val="Calibri"/>
        <family val="2"/>
      </rPr>
      <t>Ventilacao</t>
    </r>
  </si>
  <si>
    <r>
      <rPr>
        <sz val="8.5"/>
        <rFont val="Calibri"/>
        <family val="2"/>
      </rPr>
      <t>61.14.005</t>
    </r>
  </si>
  <si>
    <r>
      <rPr>
        <sz val="8.5"/>
        <rFont val="Calibri"/>
        <family val="2"/>
      </rPr>
      <t xml:space="preserve">Caixa ventiladora com ventilador centrífugo, vazão 4.600 m³/h, pressão 30
</t>
    </r>
    <r>
      <rPr>
        <sz val="8.5"/>
        <rFont val="Calibri"/>
        <family val="2"/>
      </rPr>
      <t>mmCA ‐ 220 / 380 V / 60HZ</t>
    </r>
  </si>
  <si>
    <r>
      <rPr>
        <sz val="8.5"/>
        <rFont val="Calibri"/>
        <family val="2"/>
      </rPr>
      <t>61.14.015</t>
    </r>
  </si>
  <si>
    <r>
      <rPr>
        <sz val="8.5"/>
        <rFont val="Calibri"/>
        <family val="2"/>
      </rPr>
      <t xml:space="preserve">Caixa ventiladora com ventilador centrífugo, vazão 28.000 m³/h, pressão 30
</t>
    </r>
    <r>
      <rPr>
        <sz val="8.5"/>
        <rFont val="Calibri"/>
        <family val="2"/>
      </rPr>
      <t>mmCA ‐ 220 / 380 V / 60HZ</t>
    </r>
  </si>
  <si>
    <r>
      <rPr>
        <sz val="8.5"/>
        <rFont val="Calibri"/>
        <family val="2"/>
      </rPr>
      <t>61.14.050</t>
    </r>
  </si>
  <si>
    <r>
      <rPr>
        <sz val="8.5"/>
        <rFont val="Calibri"/>
        <family val="2"/>
      </rPr>
      <t xml:space="preserve">Caixa ventiladora com ventilador centrífugo, vazão 8.800 m³/h, pressão 35
</t>
    </r>
    <r>
      <rPr>
        <sz val="8.5"/>
        <rFont val="Calibri"/>
        <family val="2"/>
      </rPr>
      <t>mmCA ‐ 220/380 V / 60Hz</t>
    </r>
  </si>
  <si>
    <r>
      <rPr>
        <sz val="8.5"/>
        <rFont val="Calibri"/>
        <family val="2"/>
      </rPr>
      <t>61.14.051</t>
    </r>
  </si>
  <si>
    <r>
      <rPr>
        <sz val="8.5"/>
        <rFont val="Calibri"/>
        <family val="2"/>
      </rPr>
      <t xml:space="preserve">Caixa ventiladora com ventilador centrífugo, vazão 10.000 m³/h, pressão 30
</t>
    </r>
    <r>
      <rPr>
        <sz val="8.5"/>
        <rFont val="Calibri"/>
        <family val="2"/>
      </rPr>
      <t>mmCA ‐ 220/380 V / 60Hz</t>
    </r>
  </si>
  <si>
    <r>
      <rPr>
        <sz val="8.5"/>
        <rFont val="Calibri"/>
        <family val="2"/>
      </rPr>
      <t>61.14.070</t>
    </r>
  </si>
  <si>
    <r>
      <rPr>
        <sz val="8.5"/>
        <rFont val="Calibri"/>
        <family val="2"/>
      </rPr>
      <t xml:space="preserve">Caixa ventiladora com ventilador centrífugo, vazão 1.710 m³/h, pressão 35
</t>
    </r>
    <r>
      <rPr>
        <sz val="8.5"/>
        <rFont val="Calibri"/>
        <family val="2"/>
      </rPr>
      <t>mmCA ‐ 220/380 V / 60Hz</t>
    </r>
  </si>
  <si>
    <r>
      <rPr>
        <sz val="8.5"/>
        <rFont val="Calibri"/>
        <family val="2"/>
      </rPr>
      <t>61.14.080</t>
    </r>
  </si>
  <si>
    <r>
      <rPr>
        <sz val="8.5"/>
        <rFont val="Calibri"/>
        <family val="2"/>
      </rPr>
      <t xml:space="preserve">Caixa ventiladora com ventilador centrífugo, vazão 1.190 m³/h, pressão 37
</t>
    </r>
    <r>
      <rPr>
        <sz val="8.5"/>
        <rFont val="Calibri"/>
        <family val="2"/>
      </rPr>
      <t>mmCA ‐ 220/380 V / 60Hz</t>
    </r>
  </si>
  <si>
    <r>
      <rPr>
        <sz val="8.5"/>
        <rFont val="Calibri"/>
        <family val="2"/>
      </rPr>
      <t>61.14.100</t>
    </r>
  </si>
  <si>
    <r>
      <rPr>
        <sz val="8.5"/>
        <rFont val="Calibri"/>
        <family val="2"/>
      </rPr>
      <t xml:space="preserve">Ventilador centrífugo de dupla aspiração "limite‐load", vazão 20.000 m³/h,
</t>
    </r>
    <r>
      <rPr>
        <sz val="8.5"/>
        <rFont val="Calibri"/>
        <family val="2"/>
      </rPr>
      <t>pressão 50 mmCA ‐ 380/660 V / 60 Hz</t>
    </r>
  </si>
  <si>
    <r>
      <rPr>
        <sz val="8.5"/>
        <rFont val="Calibri"/>
        <family val="2"/>
      </rPr>
      <t>61.15</t>
    </r>
  </si>
  <si>
    <r>
      <rPr>
        <sz val="8.5"/>
        <rFont val="Calibri"/>
        <family val="2"/>
      </rPr>
      <t>Controles para Fan‐Coil e CAG</t>
    </r>
  </si>
  <si>
    <r>
      <rPr>
        <sz val="8.5"/>
        <rFont val="Calibri"/>
        <family val="2"/>
      </rPr>
      <t>61.15.010</t>
    </r>
  </si>
  <si>
    <r>
      <rPr>
        <sz val="8.5"/>
        <rFont val="Calibri"/>
        <family val="2"/>
      </rPr>
      <t>Fonte de alimentação universal bivolt com saída de 24 V ‐ 1,5 A ‐ 35 W</t>
    </r>
  </si>
  <si>
    <r>
      <rPr>
        <sz val="8.5"/>
        <rFont val="Calibri"/>
        <family val="2"/>
      </rPr>
      <t>61.15.020</t>
    </r>
  </si>
  <si>
    <r>
      <rPr>
        <sz val="8.5"/>
        <rFont val="Calibri"/>
        <family val="2"/>
      </rPr>
      <t>Tomada simples de sobrepor universal 2P+T ‐ 10 A ‐ 250 V</t>
    </r>
  </si>
  <si>
    <r>
      <rPr>
        <sz val="8.5"/>
        <rFont val="Calibri"/>
        <family val="2"/>
      </rPr>
      <t>61.15.030</t>
    </r>
  </si>
  <si>
    <r>
      <rPr>
        <sz val="8.5"/>
        <rFont val="Calibri"/>
        <family val="2"/>
      </rPr>
      <t xml:space="preserve">Transformador abaixador, entrada 110/220V, saída 24V+24V, corrente
</t>
    </r>
    <r>
      <rPr>
        <sz val="8.5"/>
        <rFont val="Calibri"/>
        <family val="2"/>
      </rPr>
      <t>secundário 6A</t>
    </r>
  </si>
  <si>
    <r>
      <rPr>
        <sz val="8.5"/>
        <rFont val="Calibri"/>
        <family val="2"/>
      </rPr>
      <t>61.15.040</t>
    </r>
  </si>
  <si>
    <r>
      <rPr>
        <sz val="8.5"/>
        <rFont val="Calibri"/>
        <family val="2"/>
      </rPr>
      <t xml:space="preserve">Atuador Floating de 40Nm, sinal de controle 3 e 2 pontos, tensão de entrada
</t>
    </r>
    <r>
      <rPr>
        <sz val="8.5"/>
        <rFont val="Calibri"/>
        <family val="2"/>
      </rPr>
      <t>AC/DC 24V, IP 54</t>
    </r>
  </si>
  <si>
    <r>
      <rPr>
        <sz val="8.5"/>
        <rFont val="Calibri"/>
        <family val="2"/>
      </rPr>
      <t>61.15.050</t>
    </r>
  </si>
  <si>
    <r>
      <rPr>
        <sz val="8.5"/>
        <rFont val="Calibri"/>
        <family val="2"/>
      </rPr>
      <t xml:space="preserve">Válvula motorizada esfera, com duas vias atuador floating, diâmetro 3/4´ a 1
</t>
    </r>
    <r>
      <rPr>
        <sz val="8.5"/>
        <rFont val="Calibri"/>
        <family val="2"/>
      </rPr>
      <t>1/2´</t>
    </r>
  </si>
  <si>
    <r>
      <rPr>
        <sz val="8.5"/>
        <rFont val="Calibri"/>
        <family val="2"/>
      </rPr>
      <t>61.15.060</t>
    </r>
  </si>
  <si>
    <r>
      <rPr>
        <sz val="8.5"/>
        <rFont val="Calibri"/>
        <family val="2"/>
      </rPr>
      <t>Válvula de balanceamento diâmetro 1´ a 2 1/2´</t>
    </r>
  </si>
  <si>
    <r>
      <rPr>
        <sz val="8.5"/>
        <rFont val="Calibri"/>
        <family val="2"/>
      </rPr>
      <t>61.15.070</t>
    </r>
  </si>
  <si>
    <r>
      <rPr>
        <sz val="8.5"/>
        <rFont val="Calibri"/>
        <family val="2"/>
      </rPr>
      <t xml:space="preserve">Válvula borboleta na configuração wafer motorizada atuador floating
</t>
    </r>
    <r>
      <rPr>
        <sz val="8.5"/>
        <rFont val="Calibri"/>
        <family val="2"/>
      </rPr>
      <t>diâmetro 3´ a 4´</t>
    </r>
  </si>
  <si>
    <r>
      <rPr>
        <sz val="8.5"/>
        <rFont val="Calibri"/>
        <family val="2"/>
      </rPr>
      <t>61.15.080</t>
    </r>
  </si>
  <si>
    <r>
      <rPr>
        <sz val="8.5"/>
        <rFont val="Calibri"/>
        <family val="2"/>
      </rPr>
      <t>Válvula duas vias on/off retorno elétrico diâmetro 1/2´ a 3/4´</t>
    </r>
  </si>
  <si>
    <r>
      <rPr>
        <sz val="8.5"/>
        <rFont val="Calibri"/>
        <family val="2"/>
      </rPr>
      <t>61.15.090</t>
    </r>
  </si>
  <si>
    <r>
      <rPr>
        <sz val="8.5"/>
        <rFont val="Calibri"/>
        <family val="2"/>
      </rPr>
      <t xml:space="preserve">Válvula esfera motorizada de duas vias de atuador proporcional diâmetro 2´ a
</t>
    </r>
    <r>
      <rPr>
        <sz val="8.5"/>
        <rFont val="Calibri"/>
        <family val="2"/>
      </rPr>
      <t>2 1/2´</t>
    </r>
  </si>
  <si>
    <r>
      <rPr>
        <sz val="8.5"/>
        <rFont val="Calibri"/>
        <family val="2"/>
      </rPr>
      <t>61.15.100</t>
    </r>
  </si>
  <si>
    <r>
      <rPr>
        <sz val="8.5"/>
        <rFont val="Calibri"/>
        <family val="2"/>
      </rPr>
      <t>Atuador proporcional de 10 Nm, tensão de entrada AC/DC 24 V ‐ IP 54</t>
    </r>
  </si>
  <si>
    <r>
      <rPr>
        <sz val="8.5"/>
        <rFont val="Calibri"/>
        <family val="2"/>
      </rPr>
      <t>61.15.110</t>
    </r>
  </si>
  <si>
    <r>
      <rPr>
        <sz val="8.5"/>
        <rFont val="Calibri"/>
        <family val="2"/>
      </rPr>
      <t>Válvula esfera duas vias flangeada, diâmetro 3´</t>
    </r>
  </si>
  <si>
    <r>
      <rPr>
        <sz val="8.5"/>
        <rFont val="Calibri"/>
        <family val="2"/>
      </rPr>
      <t>61.15.120</t>
    </r>
  </si>
  <si>
    <r>
      <rPr>
        <sz val="8.5"/>
        <rFont val="Calibri"/>
        <family val="2"/>
      </rPr>
      <t>Acoplador a relé 24 VCC/VAC ‐ 1 contato reversível</t>
    </r>
  </si>
  <si>
    <r>
      <rPr>
        <sz val="8.5"/>
        <rFont val="Calibri"/>
        <family val="2"/>
      </rPr>
      <t>61.15.130</t>
    </r>
  </si>
  <si>
    <r>
      <rPr>
        <sz val="8.5"/>
        <rFont val="Calibri"/>
        <family val="2"/>
      </rPr>
      <t>Chave de fluxo para ar</t>
    </r>
  </si>
  <si>
    <r>
      <rPr>
        <sz val="8.5"/>
        <rFont val="Calibri"/>
        <family val="2"/>
      </rPr>
      <t>61.15.140</t>
    </r>
  </si>
  <si>
    <r>
      <rPr>
        <sz val="8.5"/>
        <rFont val="Calibri"/>
        <family val="2"/>
      </rPr>
      <t>Repetidor de sinal I/I e V/I</t>
    </r>
  </si>
  <si>
    <r>
      <rPr>
        <sz val="8.5"/>
        <rFont val="Calibri"/>
        <family val="2"/>
      </rPr>
      <t>61.15.150</t>
    </r>
  </si>
  <si>
    <r>
      <rPr>
        <sz val="8.5"/>
        <rFont val="Calibri"/>
        <family val="2"/>
      </rPr>
      <t>Relé de corrente ajustável de 0 a 200 A</t>
    </r>
  </si>
  <si>
    <r>
      <rPr>
        <sz val="8.5"/>
        <rFont val="Calibri"/>
        <family val="2"/>
      </rPr>
      <t>61.15.160</t>
    </r>
  </si>
  <si>
    <r>
      <rPr>
        <sz val="8.5"/>
        <rFont val="Calibri"/>
        <family val="2"/>
      </rPr>
      <t>Sensor de temperatura ambiente PT100 ‐ 2 fios</t>
    </r>
  </si>
  <si>
    <r>
      <rPr>
        <sz val="8.5"/>
        <rFont val="Calibri"/>
        <family val="2"/>
      </rPr>
      <t>61.15.164</t>
    </r>
  </si>
  <si>
    <r>
      <rPr>
        <sz val="8.5"/>
        <rFont val="Calibri"/>
        <family val="2"/>
      </rPr>
      <t>Termostato de segurança com temperatura ajustável de 90°C ‐ 110°C</t>
    </r>
  </si>
  <si>
    <r>
      <rPr>
        <sz val="8.5"/>
        <rFont val="Calibri"/>
        <family val="2"/>
      </rPr>
      <t>61.15.170</t>
    </r>
  </si>
  <si>
    <r>
      <rPr>
        <sz val="8.5"/>
        <rFont val="Calibri"/>
        <family val="2"/>
      </rPr>
      <t>Transmissor de pressão diferencial, operação de 0 a 750 Pa</t>
    </r>
  </si>
  <si>
    <r>
      <rPr>
        <sz val="8.5"/>
        <rFont val="Calibri"/>
        <family val="2"/>
      </rPr>
      <t>61.15.172</t>
    </r>
  </si>
  <si>
    <r>
      <rPr>
        <sz val="8.5"/>
        <rFont val="Calibri"/>
        <family val="2"/>
      </rPr>
      <t xml:space="preserve">Transmissor de pressão compacto, escala de pressão 0 a 10 Bar, sinal de saída
</t>
    </r>
    <r>
      <rPr>
        <sz val="8.5"/>
        <rFont val="Calibri"/>
        <family val="2"/>
      </rPr>
      <t>4 ‐ 20 mA</t>
    </r>
  </si>
  <si>
    <r>
      <rPr>
        <sz val="8.5"/>
        <rFont val="Calibri"/>
        <family val="2"/>
      </rPr>
      <t>61.15.174</t>
    </r>
  </si>
  <si>
    <r>
      <rPr>
        <sz val="8.5"/>
        <rFont val="Calibri"/>
        <family val="2"/>
      </rPr>
      <t xml:space="preserve">Transmissor de temperatura e umidade para dutos, alta precisão, corrente de
</t>
    </r>
    <r>
      <rPr>
        <sz val="8.5"/>
        <rFont val="Calibri"/>
        <family val="2"/>
      </rPr>
      <t>0 a 20 mA, alimentação 12Vcc a 30Vcc</t>
    </r>
  </si>
  <si>
    <r>
      <rPr>
        <sz val="8.5"/>
        <rFont val="Calibri"/>
        <family val="2"/>
      </rPr>
      <t>61.15.181</t>
    </r>
  </si>
  <si>
    <r>
      <rPr>
        <sz val="8.5"/>
        <rFont val="Calibri"/>
        <family val="2"/>
      </rPr>
      <t>Controlador lógico programável para 16 entradas/16 saídas</t>
    </r>
  </si>
  <si>
    <r>
      <rPr>
        <sz val="8.5"/>
        <rFont val="Calibri"/>
        <family val="2"/>
      </rPr>
      <t>61.15.191</t>
    </r>
  </si>
  <si>
    <r>
      <rPr>
        <sz val="8.5"/>
        <rFont val="Calibri"/>
        <family val="2"/>
      </rPr>
      <t>Módulo de expansão para 4 canais de saída analógica</t>
    </r>
  </si>
  <si>
    <r>
      <rPr>
        <sz val="8.5"/>
        <rFont val="Calibri"/>
        <family val="2"/>
      </rPr>
      <t>61.15.196</t>
    </r>
  </si>
  <si>
    <r>
      <rPr>
        <sz val="8.5"/>
        <rFont val="Calibri"/>
        <family val="2"/>
      </rPr>
      <t>Módulo de expansão para 8 canais de entrada analógica</t>
    </r>
  </si>
  <si>
    <r>
      <rPr>
        <sz val="8.5"/>
        <rFont val="Calibri"/>
        <family val="2"/>
      </rPr>
      <t>61.15.201</t>
    </r>
  </si>
  <si>
    <r>
      <rPr>
        <sz val="8.5"/>
        <rFont val="Calibri"/>
        <family val="2"/>
      </rPr>
      <t>Módulo de expansão para 8 canais de entrada e saída digitais</t>
    </r>
  </si>
  <si>
    <r>
      <rPr>
        <sz val="8.5"/>
        <rFont val="Calibri"/>
        <family val="2"/>
      </rPr>
      <t>61.20</t>
    </r>
  </si>
  <si>
    <r>
      <rPr>
        <sz val="8.5"/>
        <rFont val="Calibri"/>
        <family val="2"/>
      </rPr>
      <t>Reparos, conservacoes e complementos ‐ GRUPO 61</t>
    </r>
  </si>
  <si>
    <r>
      <rPr>
        <sz val="8.5"/>
        <rFont val="Calibri"/>
        <family val="2"/>
      </rPr>
      <t>61.20.040</t>
    </r>
  </si>
  <si>
    <r>
      <rPr>
        <sz val="8.5"/>
        <rFont val="Calibri"/>
        <family val="2"/>
      </rPr>
      <t>Cortina de ar com duas velocidades, para vão de 1,20 m</t>
    </r>
  </si>
  <si>
    <r>
      <rPr>
        <sz val="8.5"/>
        <rFont val="Calibri"/>
        <family val="2"/>
      </rPr>
      <t>61.20.092</t>
    </r>
  </si>
  <si>
    <r>
      <rPr>
        <sz val="8.5"/>
        <rFont val="Calibri"/>
        <family val="2"/>
      </rPr>
      <t>Cortina de ar com duas velocidades, para vão de 1,50 m</t>
    </r>
  </si>
  <si>
    <r>
      <rPr>
        <sz val="8.5"/>
        <rFont val="Calibri"/>
        <family val="2"/>
      </rPr>
      <t>61.20.100</t>
    </r>
  </si>
  <si>
    <r>
      <rPr>
        <sz val="8.5"/>
        <rFont val="Calibri"/>
        <family val="2"/>
      </rPr>
      <t>Ligação típica, (cavalete), para ar condicionado ´fancoil´, diâmetro de 1/2´</t>
    </r>
  </si>
  <si>
    <r>
      <rPr>
        <sz val="8.5"/>
        <rFont val="Calibri"/>
        <family val="2"/>
      </rPr>
      <t>61.20.110</t>
    </r>
  </si>
  <si>
    <r>
      <rPr>
        <sz val="8.5"/>
        <rFont val="Calibri"/>
        <family val="2"/>
      </rPr>
      <t>Ligação típica, (cavalete), para ar condicionado ´fancoil´, diâmetro de 3/4´</t>
    </r>
  </si>
  <si>
    <r>
      <rPr>
        <sz val="8.5"/>
        <rFont val="Calibri"/>
        <family val="2"/>
      </rPr>
      <t>61.20.120</t>
    </r>
  </si>
  <si>
    <r>
      <rPr>
        <sz val="8.5"/>
        <rFont val="Calibri"/>
        <family val="2"/>
      </rPr>
      <t>Ligação típica, (cavalete), para ar condicionado ´fancoil´, diâmetro de 1´</t>
    </r>
  </si>
  <si>
    <r>
      <rPr>
        <sz val="8.5"/>
        <rFont val="Calibri"/>
        <family val="2"/>
      </rPr>
      <t>61.20.130</t>
    </r>
  </si>
  <si>
    <r>
      <rPr>
        <sz val="8.5"/>
        <rFont val="Calibri"/>
        <family val="2"/>
      </rPr>
      <t>Ligação típica, (cavalete), para ar condicionado ´fancoil´, diâmetro de 1 1/4´</t>
    </r>
  </si>
  <si>
    <r>
      <rPr>
        <sz val="8.5"/>
        <rFont val="Calibri"/>
        <family val="2"/>
      </rPr>
      <t>61.20.450</t>
    </r>
  </si>
  <si>
    <r>
      <rPr>
        <sz val="8.5"/>
        <rFont val="Calibri"/>
        <family val="2"/>
      </rPr>
      <t>Duto em chapa de aço galvanizado</t>
    </r>
  </si>
  <si>
    <r>
      <rPr>
        <sz val="8.5"/>
        <rFont val="Calibri"/>
        <family val="2"/>
      </rPr>
      <t>61.20.452</t>
    </r>
  </si>
  <si>
    <r>
      <rPr>
        <sz val="8.5"/>
        <rFont val="Calibri"/>
        <family val="2"/>
      </rPr>
      <t>Chapéu tipo chinês para duto galvanizado de 35cm</t>
    </r>
  </si>
  <si>
    <r>
      <rPr>
        <sz val="8.5"/>
        <rFont val="Calibri"/>
        <family val="2"/>
      </rPr>
      <t>COZINHA, REFEITORIO, LAVANDERIA INDUSTRIAL E EQUIPAMENTOS</t>
    </r>
  </si>
  <si>
    <r>
      <rPr>
        <sz val="8.5"/>
        <rFont val="Calibri"/>
        <family val="2"/>
      </rPr>
      <t>62.04</t>
    </r>
  </si>
  <si>
    <r>
      <rPr>
        <sz val="8.5"/>
        <rFont val="Calibri"/>
        <family val="2"/>
      </rPr>
      <t>Mobiliario e acessorios</t>
    </r>
  </si>
  <si>
    <r>
      <rPr>
        <sz val="8.5"/>
        <rFont val="Calibri"/>
        <family val="2"/>
      </rPr>
      <t>62.04.060</t>
    </r>
  </si>
  <si>
    <r>
      <rPr>
        <sz val="8.5"/>
        <rFont val="Calibri"/>
        <family val="2"/>
      </rPr>
      <t>Tanque duplo com pés em aço inoxidável de 1600 x 700 x 850 mm</t>
    </r>
  </si>
  <si>
    <r>
      <rPr>
        <sz val="8.5"/>
        <rFont val="Calibri"/>
        <family val="2"/>
      </rPr>
      <t>62.04.070</t>
    </r>
  </si>
  <si>
    <r>
      <rPr>
        <sz val="8.5"/>
        <rFont val="Calibri"/>
        <family val="2"/>
      </rPr>
      <t>Mesa em aço inoxidável, largura até 700 mm</t>
    </r>
  </si>
  <si>
    <r>
      <rPr>
        <sz val="8.5"/>
        <rFont val="Calibri"/>
        <family val="2"/>
      </rPr>
      <t>62.04.090</t>
    </r>
  </si>
  <si>
    <r>
      <rPr>
        <sz val="8.5"/>
        <rFont val="Calibri"/>
        <family val="2"/>
      </rPr>
      <t>Mesa lateral em aço inoxidável com prateleira inferior, largura até 700 mm</t>
    </r>
  </si>
  <si>
    <r>
      <rPr>
        <sz val="8.5"/>
        <rFont val="Calibri"/>
        <family val="2"/>
      </rPr>
      <t>62.20</t>
    </r>
  </si>
  <si>
    <r>
      <rPr>
        <sz val="8.5"/>
        <rFont val="Calibri"/>
        <family val="2"/>
      </rPr>
      <t>Reparos, conservacoes e complementos ‐ GRUPO 62</t>
    </r>
  </si>
  <si>
    <r>
      <rPr>
        <sz val="8.5"/>
        <rFont val="Calibri"/>
        <family val="2"/>
      </rPr>
      <t>62.20.330</t>
    </r>
  </si>
  <si>
    <r>
      <rPr>
        <sz val="8.5"/>
        <rFont val="Calibri"/>
        <family val="2"/>
      </rPr>
      <t>Coifa em aço inoxidável com filtro e exaustor axial ‐ área até 3,00 m²</t>
    </r>
  </si>
  <si>
    <r>
      <rPr>
        <sz val="8.5"/>
        <rFont val="Calibri"/>
        <family val="2"/>
      </rPr>
      <t>62.20.340</t>
    </r>
  </si>
  <si>
    <r>
      <rPr>
        <sz val="8.5"/>
        <rFont val="Calibri"/>
        <family val="2"/>
      </rPr>
      <t>Coifa em aço inoxidável com filtro e exaustor axial ‐ área de 3,01 até 7,50 m²</t>
    </r>
  </si>
  <si>
    <r>
      <rPr>
        <sz val="8.5"/>
        <rFont val="Calibri"/>
        <family val="2"/>
      </rPr>
      <t>62.20.350</t>
    </r>
  </si>
  <si>
    <r>
      <rPr>
        <sz val="8.5"/>
        <rFont val="Calibri"/>
        <family val="2"/>
      </rPr>
      <t>Coifa em aço inoxidável com filtro e exaustor axial ‐ área de 7,51 até 16,00 m²</t>
    </r>
  </si>
  <si>
    <r>
      <rPr>
        <sz val="8.5"/>
        <rFont val="Calibri"/>
        <family val="2"/>
      </rPr>
      <t>RESFRIAMENTO E CONSERVACAO DE MATERIAL PERECIVEL</t>
    </r>
  </si>
  <si>
    <r>
      <rPr>
        <sz val="8.5"/>
        <rFont val="Calibri"/>
        <family val="2"/>
      </rPr>
      <t>65.01</t>
    </r>
  </si>
  <si>
    <r>
      <rPr>
        <sz val="8.5"/>
        <rFont val="Calibri"/>
        <family val="2"/>
      </rPr>
      <t>Camara frigorifica para resfriado</t>
    </r>
  </si>
  <si>
    <r>
      <rPr>
        <sz val="8.5"/>
        <rFont val="Calibri"/>
        <family val="2"/>
      </rPr>
      <t>65.01.210</t>
    </r>
  </si>
  <si>
    <r>
      <rPr>
        <sz val="8.5"/>
        <rFont val="Calibri"/>
        <family val="2"/>
      </rPr>
      <t>Câmara frigorífica para resfriados</t>
    </r>
  </si>
  <si>
    <r>
      <rPr>
        <sz val="8.5"/>
        <rFont val="Calibri"/>
        <family val="2"/>
      </rPr>
      <t>65.02</t>
    </r>
  </si>
  <si>
    <r>
      <rPr>
        <sz val="8.5"/>
        <rFont val="Calibri"/>
        <family val="2"/>
      </rPr>
      <t>Camara frigorifica para congelado</t>
    </r>
  </si>
  <si>
    <r>
      <rPr>
        <sz val="8.5"/>
        <rFont val="Calibri"/>
        <family val="2"/>
      </rPr>
      <t>65.02.100</t>
    </r>
  </si>
  <si>
    <r>
      <rPr>
        <sz val="8.5"/>
        <rFont val="Calibri"/>
        <family val="2"/>
      </rPr>
      <t>Câmara frigorífica para congelados</t>
    </r>
  </si>
  <si>
    <r>
      <rPr>
        <sz val="8.5"/>
        <rFont val="Calibri"/>
        <family val="2"/>
      </rPr>
      <t>SEGURANCA, VIGILANCIA E CONTROLE, EQUIPAMENTO E SISTEMA</t>
    </r>
  </si>
  <si>
    <r>
      <rPr>
        <sz val="8.5"/>
        <rFont val="Calibri"/>
        <family val="2"/>
      </rPr>
      <t>66.02</t>
    </r>
  </si>
  <si>
    <r>
      <rPr>
        <sz val="8.5"/>
        <rFont val="Calibri"/>
        <family val="2"/>
      </rPr>
      <t>Controle de acessos e alarme</t>
    </r>
  </si>
  <si>
    <r>
      <rPr>
        <sz val="8.5"/>
        <rFont val="Calibri"/>
        <family val="2"/>
      </rPr>
      <t>66.02.060</t>
    </r>
  </si>
  <si>
    <r>
      <rPr>
        <sz val="8.5"/>
        <rFont val="Calibri"/>
        <family val="2"/>
      </rPr>
      <t>Repetidora de sinais de ocorrências, do painel sinóptico da central de alarme</t>
    </r>
  </si>
  <si>
    <r>
      <rPr>
        <sz val="8.5"/>
        <rFont val="Calibri"/>
        <family val="2"/>
      </rPr>
      <t>66.02.090</t>
    </r>
  </si>
  <si>
    <r>
      <rPr>
        <sz val="8.5"/>
        <rFont val="Calibri"/>
        <family val="2"/>
      </rPr>
      <t>Detector de metais, tipo portal, microprocessado</t>
    </r>
  </si>
  <si>
    <r>
      <rPr>
        <sz val="8.5"/>
        <rFont val="Calibri"/>
        <family val="2"/>
      </rPr>
      <t>66.02.130</t>
    </r>
  </si>
  <si>
    <r>
      <rPr>
        <sz val="8.5"/>
        <rFont val="Calibri"/>
        <family val="2"/>
      </rPr>
      <t>Porteiro eletrônico com um interfone</t>
    </r>
  </si>
  <si>
    <r>
      <rPr>
        <sz val="8.5"/>
        <rFont val="Calibri"/>
        <family val="2"/>
      </rPr>
      <t>66.02.239</t>
    </r>
  </si>
  <si>
    <r>
      <rPr>
        <sz val="8.5"/>
        <rFont val="Calibri"/>
        <family val="2"/>
      </rPr>
      <t xml:space="preserve">Sistema eletrônico de automatização de portão deslizante, para esforços até
</t>
    </r>
    <r>
      <rPr>
        <sz val="8.5"/>
        <rFont val="Calibri"/>
        <family val="2"/>
      </rPr>
      <t>800 kg</t>
    </r>
  </si>
  <si>
    <r>
      <rPr>
        <sz val="8.5"/>
        <rFont val="Calibri"/>
        <family val="2"/>
      </rPr>
      <t>66.02.240</t>
    </r>
  </si>
  <si>
    <r>
      <rPr>
        <sz val="8.5"/>
        <rFont val="Calibri"/>
        <family val="2"/>
      </rPr>
      <t xml:space="preserve">Sistema eletrônico de automatização de portão deslizante, para esforços
</t>
    </r>
    <r>
      <rPr>
        <sz val="8.5"/>
        <rFont val="Calibri"/>
        <family val="2"/>
      </rPr>
      <t>maior de 800 kg e até 1400 kg</t>
    </r>
  </si>
  <si>
    <r>
      <rPr>
        <sz val="8.5"/>
        <rFont val="Calibri"/>
        <family val="2"/>
      </rPr>
      <t>66.02.460</t>
    </r>
  </si>
  <si>
    <r>
      <rPr>
        <sz val="8.5"/>
        <rFont val="Calibri"/>
        <family val="2"/>
      </rPr>
      <t>Vídeo porteiro eletrônico colorido, com um interfone</t>
    </r>
  </si>
  <si>
    <r>
      <rPr>
        <sz val="8.5"/>
        <rFont val="Calibri"/>
        <family val="2"/>
      </rPr>
      <t>66.02.500</t>
    </r>
  </si>
  <si>
    <r>
      <rPr>
        <sz val="8.5"/>
        <rFont val="Calibri"/>
        <family val="2"/>
      </rPr>
      <t>Central de alarme microprocessada, para até 125 zonas</t>
    </r>
  </si>
  <si>
    <r>
      <rPr>
        <sz val="8.5"/>
        <rFont val="Calibri"/>
        <family val="2"/>
      </rPr>
      <t>66.02.560</t>
    </r>
  </si>
  <si>
    <r>
      <rPr>
        <sz val="8.5"/>
        <rFont val="Calibri"/>
        <family val="2"/>
      </rPr>
      <t xml:space="preserve">Controlador de acesso com identificação por impressão digital (biometria) e
</t>
    </r>
    <r>
      <rPr>
        <sz val="8.5"/>
        <rFont val="Calibri"/>
        <family val="2"/>
      </rPr>
      <t>software de gerenciamento</t>
    </r>
  </si>
  <si>
    <r>
      <rPr>
        <sz val="8.5"/>
        <rFont val="Calibri"/>
        <family val="2"/>
      </rPr>
      <t>66.08</t>
    </r>
  </si>
  <si>
    <r>
      <rPr>
        <sz val="8.5"/>
        <rFont val="Calibri"/>
        <family val="2"/>
      </rPr>
      <t>Equipamentos para sistema de seguranca, vigilancia e controle</t>
    </r>
  </si>
  <si>
    <r>
      <rPr>
        <sz val="8.5"/>
        <rFont val="Calibri"/>
        <family val="2"/>
      </rPr>
      <t>66.08.061</t>
    </r>
  </si>
  <si>
    <r>
      <rPr>
        <sz val="8.5"/>
        <rFont val="Calibri"/>
        <family val="2"/>
      </rPr>
      <t xml:space="preserve">Mesa controladora híbrida para até 32 câmeras IPs, com teclado e joystick,
</t>
    </r>
    <r>
      <rPr>
        <sz val="8.5"/>
        <rFont val="Calibri"/>
        <family val="2"/>
      </rPr>
      <t>compatível com sistema de CFTV, IP ou analógico</t>
    </r>
  </si>
  <si>
    <r>
      <rPr>
        <sz val="8.5"/>
        <rFont val="Calibri"/>
        <family val="2"/>
      </rPr>
      <t>66.08.100</t>
    </r>
  </si>
  <si>
    <r>
      <rPr>
        <sz val="8.5"/>
        <rFont val="Calibri"/>
        <family val="2"/>
      </rPr>
      <t>Rack fechado padrão metálico, 19 x 12 Us x 470 mm</t>
    </r>
  </si>
  <si>
    <r>
      <rPr>
        <sz val="8.5"/>
        <rFont val="Calibri"/>
        <family val="2"/>
      </rPr>
      <t>66.08.110</t>
    </r>
  </si>
  <si>
    <r>
      <rPr>
        <sz val="8.5"/>
        <rFont val="Calibri"/>
        <family val="2"/>
      </rPr>
      <t>Rack fechado padrão metálico, 19 x 20 Us x 470 mm</t>
    </r>
  </si>
  <si>
    <r>
      <rPr>
        <sz val="8.5"/>
        <rFont val="Calibri"/>
        <family val="2"/>
      </rPr>
      <t>66.08.111</t>
    </r>
  </si>
  <si>
    <r>
      <rPr>
        <sz val="8.5"/>
        <rFont val="Calibri"/>
        <family val="2"/>
      </rPr>
      <t>Rack fechado de piso padrão metálico, 19 x 24 Us x 570 mm</t>
    </r>
  </si>
  <si>
    <r>
      <rPr>
        <sz val="8.5"/>
        <rFont val="Calibri"/>
        <family val="2"/>
      </rPr>
      <t>66.08.115</t>
    </r>
  </si>
  <si>
    <r>
      <rPr>
        <sz val="8.5"/>
        <rFont val="Calibri"/>
        <family val="2"/>
      </rPr>
      <t>Rack fechado de piso padrão metálico, 19 x 44 Us x 770 mm</t>
    </r>
  </si>
  <si>
    <r>
      <rPr>
        <sz val="8.5"/>
        <rFont val="Calibri"/>
        <family val="2"/>
      </rPr>
      <t>66.08.131</t>
    </r>
  </si>
  <si>
    <r>
      <rPr>
        <sz val="8.5"/>
        <rFont val="Calibri"/>
        <family val="2"/>
      </rPr>
      <t>Monitor LCD ou LED colorido, tela plana de 21,5´</t>
    </r>
  </si>
  <si>
    <r>
      <rPr>
        <sz val="8.5"/>
        <rFont val="Calibri"/>
        <family val="2"/>
      </rPr>
      <t>66.08.240</t>
    </r>
  </si>
  <si>
    <r>
      <rPr>
        <sz val="8.5"/>
        <rFont val="Calibri"/>
        <family val="2"/>
      </rPr>
      <t>Filtro passivo e misturador de sinais VHF / UHF / CATV</t>
    </r>
  </si>
  <si>
    <r>
      <rPr>
        <sz val="8.5"/>
        <rFont val="Calibri"/>
        <family val="2"/>
      </rPr>
      <t>66.08.258</t>
    </r>
  </si>
  <si>
    <r>
      <rPr>
        <sz val="8.5"/>
        <rFont val="Calibri"/>
        <family val="2"/>
      </rPr>
      <t xml:space="preserve">Ponto de acesso de dados (Access Point), uso interno, compatível com PoE
</t>
    </r>
    <r>
      <rPr>
        <sz val="8.5"/>
        <rFont val="Calibri"/>
        <family val="2"/>
      </rPr>
      <t>802.3af</t>
    </r>
  </si>
  <si>
    <r>
      <rPr>
        <sz val="8.5"/>
        <rFont val="Calibri"/>
        <family val="2"/>
      </rPr>
      <t>66.08.260</t>
    </r>
  </si>
  <si>
    <r>
      <rPr>
        <sz val="8.5"/>
        <rFont val="Calibri"/>
        <family val="2"/>
      </rPr>
      <t>Modulador de canais VHF / UHF / CATV / CFTV</t>
    </r>
  </si>
  <si>
    <r>
      <rPr>
        <sz val="8.5"/>
        <rFont val="Calibri"/>
        <family val="2"/>
      </rPr>
      <t>66.08.270</t>
    </r>
  </si>
  <si>
    <r>
      <rPr>
        <sz val="8.5"/>
        <rFont val="Calibri"/>
        <family val="2"/>
      </rPr>
      <t>Amplificador de linha VHF / UHF com conector de F‐50 dB</t>
    </r>
  </si>
  <si>
    <r>
      <rPr>
        <sz val="8.5"/>
        <rFont val="Calibri"/>
        <family val="2"/>
      </rPr>
      <t>66.08.324</t>
    </r>
  </si>
  <si>
    <r>
      <rPr>
        <sz val="8.5"/>
        <rFont val="Calibri"/>
        <family val="2"/>
      </rPr>
      <t xml:space="preserve">Câmera fixa colorida compacta com domo, para áreas internas e externas ‐
</t>
    </r>
    <r>
      <rPr>
        <sz val="8.5"/>
        <rFont val="Calibri"/>
        <family val="2"/>
      </rPr>
      <t>1,3 MP</t>
    </r>
  </si>
  <si>
    <r>
      <rPr>
        <sz val="8.5"/>
        <rFont val="Calibri"/>
        <family val="2"/>
      </rPr>
      <t>66.08.326</t>
    </r>
  </si>
  <si>
    <r>
      <rPr>
        <sz val="8.5"/>
        <rFont val="Calibri"/>
        <family val="2"/>
      </rPr>
      <t>Câmera fixa colorida tipo bullet, para áreas internas e externas ‐ 1,3 MP</t>
    </r>
  </si>
  <si>
    <r>
      <rPr>
        <sz val="8.5"/>
        <rFont val="Calibri"/>
        <family val="2"/>
      </rPr>
      <t>66.08.328</t>
    </r>
  </si>
  <si>
    <r>
      <rPr>
        <sz val="8.5"/>
        <rFont val="Calibri"/>
        <family val="2"/>
      </rPr>
      <t>Câmera fixa colorida com domo, para áreas internas e externas ‐ 5 MP</t>
    </r>
  </si>
  <si>
    <r>
      <rPr>
        <sz val="8.5"/>
        <rFont val="Calibri"/>
        <family val="2"/>
      </rPr>
      <t>66.08.340</t>
    </r>
  </si>
  <si>
    <r>
      <rPr>
        <sz val="8.5"/>
        <rFont val="Calibri"/>
        <family val="2"/>
      </rPr>
      <t>Unidade de disco rígido (HD) externo de 5 TB</t>
    </r>
  </si>
  <si>
    <r>
      <rPr>
        <sz val="8.5"/>
        <rFont val="Calibri"/>
        <family val="2"/>
      </rPr>
      <t>66.08.400</t>
    </r>
  </si>
  <si>
    <r>
      <rPr>
        <sz val="8.5"/>
        <rFont val="Calibri"/>
        <family val="2"/>
      </rPr>
      <t xml:space="preserve">Estação de monitoramento "WorkStation" para até 3 monitores ‐ memória
</t>
    </r>
    <r>
      <rPr>
        <sz val="8.5"/>
        <rFont val="Calibri"/>
        <family val="2"/>
      </rPr>
      <t>RAM de 8 GB</t>
    </r>
  </si>
  <si>
    <r>
      <rPr>
        <sz val="8.5"/>
        <rFont val="Calibri"/>
        <family val="2"/>
      </rPr>
      <t>66.08.401</t>
    </r>
  </si>
  <si>
    <r>
      <rPr>
        <sz val="8.5"/>
        <rFont val="Calibri"/>
        <family val="2"/>
      </rPr>
      <t xml:space="preserve">Estação de monitoramento "WorkStation" para até 3 monitores ‐ memória
</t>
    </r>
    <r>
      <rPr>
        <sz val="8.5"/>
        <rFont val="Calibri"/>
        <family val="2"/>
      </rPr>
      <t>RAM de 16 GB</t>
    </r>
  </si>
  <si>
    <r>
      <rPr>
        <sz val="8.5"/>
        <rFont val="Calibri"/>
        <family val="2"/>
      </rPr>
      <t>66.08.600</t>
    </r>
  </si>
  <si>
    <r>
      <rPr>
        <sz val="8.5"/>
        <rFont val="Calibri"/>
        <family val="2"/>
      </rPr>
      <t>Unidade gerenciadora digital de vídeo em rede (NVR) de até 8 câmeras IP, armazenamento de 6 TB, 1 interface de rede Fast Ethernet</t>
    </r>
  </si>
  <si>
    <r>
      <rPr>
        <sz val="8.5"/>
        <rFont val="Calibri"/>
        <family val="2"/>
      </rPr>
      <t>66.08.610</t>
    </r>
  </si>
  <si>
    <r>
      <rPr>
        <sz val="8.5"/>
        <rFont val="Calibri"/>
        <family val="2"/>
      </rPr>
      <t xml:space="preserve">Unidade gerenciadora digital de vídeo em rede (NVR) de até 16 câmeras IP,
</t>
    </r>
    <r>
      <rPr>
        <sz val="8.5"/>
        <rFont val="Calibri"/>
        <family val="2"/>
      </rPr>
      <t>armazenamento de 12 TB, 1 interface de rede Gigabit Ethernet e 4 entradas de alarme</t>
    </r>
  </si>
  <si>
    <r>
      <rPr>
        <sz val="8.5"/>
        <rFont val="Calibri"/>
        <family val="2"/>
      </rPr>
      <t>66.08.620</t>
    </r>
  </si>
  <si>
    <r>
      <rPr>
        <sz val="8.5"/>
        <rFont val="Calibri"/>
        <family val="2"/>
      </rPr>
      <t xml:space="preserve">Unidade gerenciadora digital vídeo em rede (NVR) de até 32 câmeras IP,
</t>
    </r>
    <r>
      <rPr>
        <sz val="8.5"/>
        <rFont val="Calibri"/>
        <family val="2"/>
      </rPr>
      <t>armazenamento de 48 TB, 2 interface de rede Gigabit Ethernet e 16 entradas de alarme</t>
    </r>
  </si>
  <si>
    <r>
      <rPr>
        <sz val="8.5"/>
        <rFont val="Calibri"/>
        <family val="2"/>
      </rPr>
      <t>66.20</t>
    </r>
  </si>
  <si>
    <r>
      <rPr>
        <sz val="8.5"/>
        <rFont val="Calibri"/>
        <family val="2"/>
      </rPr>
      <t>Reparos, conservacoes e complementos ‐ GRUPO 66</t>
    </r>
  </si>
  <si>
    <r>
      <rPr>
        <sz val="8.5"/>
        <rFont val="Calibri"/>
        <family val="2"/>
      </rPr>
      <t>66.20.150</t>
    </r>
  </si>
  <si>
    <r>
      <rPr>
        <sz val="8.5"/>
        <rFont val="Calibri"/>
        <family val="2"/>
      </rPr>
      <t>Guia organizadora de cabos para rack, 19´ 1 U</t>
    </r>
  </si>
  <si>
    <r>
      <rPr>
        <sz val="8.5"/>
        <rFont val="Calibri"/>
        <family val="2"/>
      </rPr>
      <t>66.20.170</t>
    </r>
  </si>
  <si>
    <r>
      <rPr>
        <sz val="8.5"/>
        <rFont val="Calibri"/>
        <family val="2"/>
      </rPr>
      <t>Guia organizadora de cabos para rack, 19´ 2 U</t>
    </r>
  </si>
  <si>
    <r>
      <rPr>
        <sz val="8.5"/>
        <rFont val="Calibri"/>
        <family val="2"/>
      </rPr>
      <t>66.20.202</t>
    </r>
  </si>
  <si>
    <r>
      <rPr>
        <sz val="8.5"/>
        <rFont val="Calibri"/>
        <family val="2"/>
      </rPr>
      <t>Instalação de câmera fixa para CFTV</t>
    </r>
  </si>
  <si>
    <r>
      <rPr>
        <sz val="8.5"/>
        <rFont val="Calibri"/>
        <family val="2"/>
      </rPr>
      <t>66.20.212</t>
    </r>
  </si>
  <si>
    <r>
      <rPr>
        <sz val="8.5"/>
        <rFont val="Calibri"/>
        <family val="2"/>
      </rPr>
      <t>Instalação de câmera móvel para CFTV</t>
    </r>
  </si>
  <si>
    <r>
      <rPr>
        <sz val="8.5"/>
        <rFont val="Calibri"/>
        <family val="2"/>
      </rPr>
      <t>66.20.221</t>
    </r>
  </si>
  <si>
    <r>
      <rPr>
        <sz val="8.5"/>
        <rFont val="Calibri"/>
        <family val="2"/>
      </rPr>
      <t xml:space="preserve">Switch Gigabit para servidor central com 24 portas frontais e 2 portas SFP,
</t>
    </r>
    <r>
      <rPr>
        <sz val="8.5"/>
        <rFont val="Calibri"/>
        <family val="2"/>
      </rPr>
      <t>capacidade 10 / 100 / 1000 Mbps</t>
    </r>
  </si>
  <si>
    <r>
      <rPr>
        <sz val="8.5"/>
        <rFont val="Calibri"/>
        <family val="2"/>
      </rPr>
      <t>66.20.225</t>
    </r>
  </si>
  <si>
    <r>
      <rPr>
        <sz val="8.5"/>
        <rFont val="Calibri"/>
        <family val="2"/>
      </rPr>
      <t>Switch Gigabit 24 portas com capacidade de 10/100/1000/Mbps</t>
    </r>
  </si>
  <si>
    <r>
      <rPr>
        <sz val="8.5"/>
        <rFont val="Calibri"/>
        <family val="2"/>
      </rPr>
      <t xml:space="preserve">CAPTACAO, ADUCAO E TRATAMENTO DE AGUA E ESGOTO, EQUIPAMENTOS E
</t>
    </r>
    <r>
      <rPr>
        <sz val="8.5"/>
        <rFont val="Calibri"/>
        <family val="2"/>
      </rPr>
      <t>SISTEMA</t>
    </r>
  </si>
  <si>
    <r>
      <rPr>
        <sz val="8.5"/>
        <rFont val="Calibri"/>
        <family val="2"/>
      </rPr>
      <t>67.02</t>
    </r>
  </si>
  <si>
    <r>
      <rPr>
        <sz val="8.5"/>
        <rFont val="Calibri"/>
        <family val="2"/>
      </rPr>
      <t>Tratamento</t>
    </r>
  </si>
  <si>
    <r>
      <rPr>
        <sz val="8.5"/>
        <rFont val="Calibri"/>
        <family val="2"/>
      </rPr>
      <t>67.02.160</t>
    </r>
  </si>
  <si>
    <r>
      <rPr>
        <sz val="8.5"/>
        <rFont val="Calibri"/>
        <family val="2"/>
      </rPr>
      <t>Medidor de vazão tipo calha Parshall com garganta W= 3´</t>
    </r>
  </si>
  <si>
    <r>
      <rPr>
        <sz val="8.5"/>
        <rFont val="Calibri"/>
        <family val="2"/>
      </rPr>
      <t>67.02.210</t>
    </r>
  </si>
  <si>
    <r>
      <rPr>
        <sz val="8.5"/>
        <rFont val="Calibri"/>
        <family val="2"/>
      </rPr>
      <t>Tela galvanizada revestida em poliamida, malha de 10 mm</t>
    </r>
  </si>
  <si>
    <r>
      <rPr>
        <sz val="8.5"/>
        <rFont val="Calibri"/>
        <family val="2"/>
      </rPr>
      <t>67.02.240</t>
    </r>
  </si>
  <si>
    <r>
      <rPr>
        <sz val="8.5"/>
        <rFont val="Calibri"/>
        <family val="2"/>
      </rPr>
      <t xml:space="preserve">Grade média em aço carbono, espaçamento de 2 cm com barras chatas de 1´
</t>
    </r>
    <r>
      <rPr>
        <sz val="8.5"/>
        <rFont val="Calibri"/>
        <family val="2"/>
      </rPr>
      <t>x 3/8´</t>
    </r>
  </si>
  <si>
    <r>
      <rPr>
        <sz val="8.5"/>
        <rFont val="Calibri"/>
        <family val="2"/>
      </rPr>
      <t>67.02.280</t>
    </r>
  </si>
  <si>
    <r>
      <rPr>
        <sz val="8.5"/>
        <rFont val="Calibri"/>
        <family val="2"/>
      </rPr>
      <t>Cesto em chapa de aço inoxidável com espessura de 1,5 mm e furos de 1/2´</t>
    </r>
  </si>
  <si>
    <r>
      <rPr>
        <sz val="8.5"/>
        <rFont val="Calibri"/>
        <family val="2"/>
      </rPr>
      <t>67.02.301</t>
    </r>
  </si>
  <si>
    <r>
      <rPr>
        <sz val="8.5"/>
        <rFont val="Calibri"/>
        <family val="2"/>
      </rPr>
      <t>Peneira estática em poliéster reforçado de fibra de vidro (PRFV) com tela de aço inoxidável AISI 304, malha de 1,5 mm, vazão de 50 l/s</t>
    </r>
  </si>
  <si>
    <r>
      <rPr>
        <sz val="8.5"/>
        <rFont val="Calibri"/>
        <family val="2"/>
      </rPr>
      <t>67.02.320</t>
    </r>
  </si>
  <si>
    <r>
      <rPr>
        <sz val="8.5"/>
        <rFont val="Calibri"/>
        <family val="2"/>
      </rPr>
      <t>Comporta em fibra de vidro (stop log) ‐ espessura de 10 mm</t>
    </r>
  </si>
  <si>
    <r>
      <rPr>
        <sz val="8.5"/>
        <rFont val="Calibri"/>
        <family val="2"/>
      </rPr>
      <t>67.02.330</t>
    </r>
  </si>
  <si>
    <r>
      <rPr>
        <sz val="8.5"/>
        <rFont val="Calibri"/>
        <family val="2"/>
      </rPr>
      <t xml:space="preserve">Sistema de tratamento de águas cinzas e aproveitamento de águas pluviais,
</t>
    </r>
    <r>
      <rPr>
        <sz val="8.5"/>
        <rFont val="Calibri"/>
        <family val="2"/>
      </rPr>
      <t>para reuso em fins não potáveis, vazão de 2 m³/h</t>
    </r>
  </si>
  <si>
    <r>
      <rPr>
        <sz val="8.5"/>
        <rFont val="Calibri"/>
        <family val="2"/>
      </rPr>
      <t>67.02.400</t>
    </r>
  </si>
  <si>
    <r>
      <rPr>
        <sz val="8.5"/>
        <rFont val="Calibri"/>
        <family val="2"/>
      </rPr>
      <t xml:space="preserve">Tanque em fibra de vidro (PRFV) com quebra ondas, capacidade de 25.000 l e
</t>
    </r>
    <r>
      <rPr>
        <sz val="8.5"/>
        <rFont val="Calibri"/>
        <family val="2"/>
      </rPr>
      <t>misturador interno vertical em aço inoxidável</t>
    </r>
  </si>
  <si>
    <r>
      <rPr>
        <sz val="8.5"/>
        <rFont val="Calibri"/>
        <family val="2"/>
      </rPr>
      <t>67.02.410</t>
    </r>
  </si>
  <si>
    <r>
      <rPr>
        <sz val="8.5"/>
        <rFont val="Calibri"/>
        <family val="2"/>
      </rPr>
      <t>Sistema de tratamento de efluente por reator anaeróbio (UASB) e filtro aeróbio (FAS), para obras de segurança com vazão máxima horária 12 l/s</t>
    </r>
  </si>
  <si>
    <r>
      <rPr>
        <sz val="8.5"/>
        <rFont val="Calibri"/>
        <family val="2"/>
      </rPr>
      <t>67.02.502</t>
    </r>
  </si>
  <si>
    <r>
      <rPr>
        <sz val="8.5"/>
        <rFont val="Calibri"/>
        <family val="2"/>
      </rPr>
      <t>Elaboração de projeto de sistema de estação compacta de tratamento de esgoto para vazão máxima horária 12 l/s e atendimento classe II, assessoria, documentação e aprovação na CETESB</t>
    </r>
  </si>
  <si>
    <r>
      <rPr>
        <sz val="8.5"/>
        <rFont val="Calibri"/>
        <family val="2"/>
      </rPr>
      <t>67.02.503</t>
    </r>
  </si>
  <si>
    <r>
      <rPr>
        <sz val="8.5"/>
        <rFont val="Calibri"/>
        <family val="2"/>
      </rPr>
      <t>Elaboração de projeto de sistema de estação compacta de tratamento de esgoto para vazão máxima horária 12 l/s, atendimento classe II, tratamento de nitrogênio e fósforo, assessoria, documentação e aprovação na CETESB</t>
    </r>
  </si>
  <si>
    <r>
      <rPr>
        <sz val="8.5"/>
        <rFont val="Calibri"/>
        <family val="2"/>
      </rPr>
      <t>ELETRIFICACAO, EQUIPAMENTOS E SISTEMA</t>
    </r>
  </si>
  <si>
    <r>
      <rPr>
        <sz val="8.5"/>
        <rFont val="Calibri"/>
        <family val="2"/>
      </rPr>
      <t>68.01</t>
    </r>
  </si>
  <si>
    <r>
      <rPr>
        <sz val="8.5"/>
        <rFont val="Calibri"/>
        <family val="2"/>
      </rPr>
      <t>Posteamento</t>
    </r>
  </si>
  <si>
    <r>
      <rPr>
        <sz val="8.5"/>
        <rFont val="Calibri"/>
        <family val="2"/>
      </rPr>
      <t>68.01.600</t>
    </r>
  </si>
  <si>
    <r>
      <rPr>
        <sz val="8.5"/>
        <rFont val="Calibri"/>
        <family val="2"/>
      </rPr>
      <t>Poste de concreto circular, 200 kg, H = 7,00 m</t>
    </r>
  </si>
  <si>
    <r>
      <rPr>
        <sz val="8.5"/>
        <rFont val="Calibri"/>
        <family val="2"/>
      </rPr>
      <t>68.01.620</t>
    </r>
  </si>
  <si>
    <r>
      <rPr>
        <sz val="8.5"/>
        <rFont val="Calibri"/>
        <family val="2"/>
      </rPr>
      <t>Poste de concreto circular, 200 kg, H = 9,00 m</t>
    </r>
  </si>
  <si>
    <r>
      <rPr>
        <sz val="8.5"/>
        <rFont val="Calibri"/>
        <family val="2"/>
      </rPr>
      <t>68.01.630</t>
    </r>
  </si>
  <si>
    <r>
      <rPr>
        <sz val="8.5"/>
        <rFont val="Calibri"/>
        <family val="2"/>
      </rPr>
      <t>Poste de concreto circular, 200 kg, H = 10,00 m</t>
    </r>
  </si>
  <si>
    <r>
      <rPr>
        <sz val="8.5"/>
        <rFont val="Calibri"/>
        <family val="2"/>
      </rPr>
      <t>68.01.640</t>
    </r>
  </si>
  <si>
    <r>
      <rPr>
        <sz val="8.5"/>
        <rFont val="Calibri"/>
        <family val="2"/>
      </rPr>
      <t>Poste de concreto circular, 200 kg, H = 11,00 m</t>
    </r>
  </si>
  <si>
    <r>
      <rPr>
        <sz val="8.5"/>
        <rFont val="Calibri"/>
        <family val="2"/>
      </rPr>
      <t>68.01.650</t>
    </r>
  </si>
  <si>
    <r>
      <rPr>
        <sz val="8.5"/>
        <rFont val="Calibri"/>
        <family val="2"/>
      </rPr>
      <t>Poste de concreto circular, 200 kg, H = 12,00 m</t>
    </r>
  </si>
  <si>
    <r>
      <rPr>
        <sz val="8.5"/>
        <rFont val="Calibri"/>
        <family val="2"/>
      </rPr>
      <t>68.01.670</t>
    </r>
  </si>
  <si>
    <r>
      <rPr>
        <sz val="8.5"/>
        <rFont val="Calibri"/>
        <family val="2"/>
      </rPr>
      <t>Poste de concreto circular, 300 kg, H = 9,00 m</t>
    </r>
  </si>
  <si>
    <r>
      <rPr>
        <sz val="8.5"/>
        <rFont val="Calibri"/>
        <family val="2"/>
      </rPr>
      <t>68.01.730</t>
    </r>
  </si>
  <si>
    <r>
      <rPr>
        <sz val="8.5"/>
        <rFont val="Calibri"/>
        <family val="2"/>
      </rPr>
      <t>Poste de concreto circular, 400 kg, H = 9,00 m</t>
    </r>
  </si>
  <si>
    <r>
      <rPr>
        <sz val="8.5"/>
        <rFont val="Calibri"/>
        <family val="2"/>
      </rPr>
      <t>68.01.740</t>
    </r>
  </si>
  <si>
    <r>
      <rPr>
        <sz val="8.5"/>
        <rFont val="Calibri"/>
        <family val="2"/>
      </rPr>
      <t>Poste de concreto circular, 400 kg, H = 10,00 m</t>
    </r>
  </si>
  <si>
    <r>
      <rPr>
        <sz val="8.5"/>
        <rFont val="Calibri"/>
        <family val="2"/>
      </rPr>
      <t>68.01.750</t>
    </r>
  </si>
  <si>
    <r>
      <rPr>
        <sz val="8.5"/>
        <rFont val="Calibri"/>
        <family val="2"/>
      </rPr>
      <t>Poste de concreto circular, 400 kg, H = 11,00 m</t>
    </r>
  </si>
  <si>
    <r>
      <rPr>
        <sz val="8.5"/>
        <rFont val="Calibri"/>
        <family val="2"/>
      </rPr>
      <t>68.01.760</t>
    </r>
  </si>
  <si>
    <r>
      <rPr>
        <sz val="8.5"/>
        <rFont val="Calibri"/>
        <family val="2"/>
      </rPr>
      <t>Poste de concreto circular, 400 kg, H = 12,00 m</t>
    </r>
  </si>
  <si>
    <r>
      <rPr>
        <sz val="8.5"/>
        <rFont val="Calibri"/>
        <family val="2"/>
      </rPr>
      <t>68.01.800</t>
    </r>
  </si>
  <si>
    <r>
      <rPr>
        <sz val="8.5"/>
        <rFont val="Calibri"/>
        <family val="2"/>
      </rPr>
      <t>Poste de concreto circular, 600 kg, H = 11,00 m</t>
    </r>
  </si>
  <si>
    <r>
      <rPr>
        <sz val="8.5"/>
        <rFont val="Calibri"/>
        <family val="2"/>
      </rPr>
      <t>68.01.810</t>
    </r>
  </si>
  <si>
    <r>
      <rPr>
        <sz val="8.5"/>
        <rFont val="Calibri"/>
        <family val="2"/>
      </rPr>
      <t>Poste de concreto circular, 600 kg, H = 12,00 m</t>
    </r>
  </si>
  <si>
    <r>
      <rPr>
        <sz val="8.5"/>
        <rFont val="Calibri"/>
        <family val="2"/>
      </rPr>
      <t>68.01.850</t>
    </r>
  </si>
  <si>
    <r>
      <rPr>
        <sz val="8.5"/>
        <rFont val="Calibri"/>
        <family val="2"/>
      </rPr>
      <t>Poste de concreto circular, 1000 kg, H = 12,00 m</t>
    </r>
  </si>
  <si>
    <r>
      <rPr>
        <sz val="8.5"/>
        <rFont val="Calibri"/>
        <family val="2"/>
      </rPr>
      <t>68.02</t>
    </r>
  </si>
  <si>
    <r>
      <rPr>
        <sz val="8.5"/>
        <rFont val="Calibri"/>
        <family val="2"/>
      </rPr>
      <t>Estrutura especifica</t>
    </r>
  </si>
  <si>
    <r>
      <rPr>
        <sz val="8.5"/>
        <rFont val="Calibri"/>
        <family val="2"/>
      </rPr>
      <t>68.02.010</t>
    </r>
  </si>
  <si>
    <r>
      <rPr>
        <sz val="8.5"/>
        <rFont val="Calibri"/>
        <family val="2"/>
      </rPr>
      <t>Estai</t>
    </r>
  </si>
  <si>
    <r>
      <rPr>
        <sz val="8.5"/>
        <rFont val="Calibri"/>
        <family val="2"/>
      </rPr>
      <t>68.02.020</t>
    </r>
  </si>
  <si>
    <r>
      <rPr>
        <sz val="8.5"/>
        <rFont val="Calibri"/>
        <family val="2"/>
      </rPr>
      <t>Estrutura tipo M1</t>
    </r>
  </si>
  <si>
    <r>
      <rPr>
        <sz val="8.5"/>
        <rFont val="Calibri"/>
        <family val="2"/>
      </rPr>
      <t>68.02.030</t>
    </r>
  </si>
  <si>
    <r>
      <rPr>
        <sz val="8.5"/>
        <rFont val="Calibri"/>
        <family val="2"/>
      </rPr>
      <t>Estrutura tipo M2</t>
    </r>
  </si>
  <si>
    <r>
      <rPr>
        <sz val="8.5"/>
        <rFont val="Calibri"/>
        <family val="2"/>
      </rPr>
      <t>68.02.040</t>
    </r>
  </si>
  <si>
    <r>
      <rPr>
        <sz val="8.5"/>
        <rFont val="Calibri"/>
        <family val="2"/>
      </rPr>
      <t>Estrutura tipo N3</t>
    </r>
  </si>
  <si>
    <r>
      <rPr>
        <sz val="8.5"/>
        <rFont val="Calibri"/>
        <family val="2"/>
      </rPr>
      <t>68.02.050</t>
    </r>
  </si>
  <si>
    <r>
      <rPr>
        <sz val="8.5"/>
        <rFont val="Calibri"/>
        <family val="2"/>
      </rPr>
      <t>Estrutura tipo M1 ‐ N3</t>
    </r>
  </si>
  <si>
    <r>
      <rPr>
        <sz val="8.5"/>
        <rFont val="Calibri"/>
        <family val="2"/>
      </rPr>
      <t>68.02.060</t>
    </r>
  </si>
  <si>
    <r>
      <rPr>
        <sz val="8.5"/>
        <rFont val="Calibri"/>
        <family val="2"/>
      </rPr>
      <t>Estrutura tipo M4</t>
    </r>
  </si>
  <si>
    <r>
      <rPr>
        <sz val="8.5"/>
        <rFont val="Calibri"/>
        <family val="2"/>
      </rPr>
      <t>68.02.070</t>
    </r>
  </si>
  <si>
    <r>
      <rPr>
        <sz val="8.5"/>
        <rFont val="Calibri"/>
        <family val="2"/>
      </rPr>
      <t>Estrutura tipo N2</t>
    </r>
  </si>
  <si>
    <r>
      <rPr>
        <sz val="8.5"/>
        <rFont val="Calibri"/>
        <family val="2"/>
      </rPr>
      <t>68.02.090</t>
    </r>
  </si>
  <si>
    <r>
      <rPr>
        <sz val="8.5"/>
        <rFont val="Calibri"/>
        <family val="2"/>
      </rPr>
      <t>Estrutura tipo N4</t>
    </r>
  </si>
  <si>
    <r>
      <rPr>
        <sz val="8.5"/>
        <rFont val="Calibri"/>
        <family val="2"/>
      </rPr>
      <t>68.02.100</t>
    </r>
  </si>
  <si>
    <r>
      <rPr>
        <sz val="8.5"/>
        <rFont val="Calibri"/>
        <family val="2"/>
      </rPr>
      <t>Armação secundária tipo 1C ‐ 2R</t>
    </r>
  </si>
  <si>
    <r>
      <rPr>
        <sz val="8.5"/>
        <rFont val="Calibri"/>
        <family val="2"/>
      </rPr>
      <t>68.02.110</t>
    </r>
  </si>
  <si>
    <r>
      <rPr>
        <sz val="8.5"/>
        <rFont val="Calibri"/>
        <family val="2"/>
      </rPr>
      <t>Armação secundária tipo 1C ‐ 3R</t>
    </r>
  </si>
  <si>
    <r>
      <rPr>
        <sz val="8.5"/>
        <rFont val="Calibri"/>
        <family val="2"/>
      </rPr>
      <t>68.02.120</t>
    </r>
  </si>
  <si>
    <r>
      <rPr>
        <sz val="8.5"/>
        <rFont val="Calibri"/>
        <family val="2"/>
      </rPr>
      <t>Armação secundária tipo 2C ‐ 3R</t>
    </r>
  </si>
  <si>
    <r>
      <rPr>
        <sz val="8.5"/>
        <rFont val="Calibri"/>
        <family val="2"/>
      </rPr>
      <t>68.02.140</t>
    </r>
  </si>
  <si>
    <r>
      <rPr>
        <sz val="8.5"/>
        <rFont val="Calibri"/>
        <family val="2"/>
      </rPr>
      <t>Armação secundária tipo 4C ‐ 6R</t>
    </r>
  </si>
  <si>
    <r>
      <rPr>
        <sz val="8.5"/>
        <rFont val="Calibri"/>
        <family val="2"/>
      </rPr>
      <t>68.20</t>
    </r>
  </si>
  <si>
    <r>
      <rPr>
        <sz val="8.5"/>
        <rFont val="Calibri"/>
        <family val="2"/>
      </rPr>
      <t>Reparos, conservacoes e complementos ‐ GRUPO 68</t>
    </r>
  </si>
  <si>
    <r>
      <rPr>
        <sz val="8.5"/>
        <rFont val="Calibri"/>
        <family val="2"/>
      </rPr>
      <t>68.20.010</t>
    </r>
  </si>
  <si>
    <r>
      <rPr>
        <sz val="8.5"/>
        <rFont val="Calibri"/>
        <family val="2"/>
      </rPr>
      <t>Recolocação de poste de madeira</t>
    </r>
  </si>
  <si>
    <r>
      <rPr>
        <sz val="8.5"/>
        <rFont val="Calibri"/>
        <family val="2"/>
      </rPr>
      <t>68.20.040</t>
    </r>
  </si>
  <si>
    <r>
      <rPr>
        <sz val="8.5"/>
        <rFont val="Calibri"/>
        <family val="2"/>
      </rPr>
      <t xml:space="preserve">Braçadeira circular em aço carbono galvanizado, diâmetro nominal de 140 até
</t>
    </r>
    <r>
      <rPr>
        <sz val="8.5"/>
        <rFont val="Calibri"/>
        <family val="2"/>
      </rPr>
      <t>300 mm</t>
    </r>
  </si>
  <si>
    <r>
      <rPr>
        <sz val="8.5"/>
        <rFont val="Calibri"/>
        <family val="2"/>
      </rPr>
      <t>68.20.050</t>
    </r>
  </si>
  <si>
    <r>
      <rPr>
        <sz val="8.5"/>
        <rFont val="Calibri"/>
        <family val="2"/>
      </rPr>
      <t xml:space="preserve">Cruzeta em aço carbono galvanizado perfil ´L´ 75 x 75 x 8 mm, comprimento
</t>
    </r>
    <r>
      <rPr>
        <sz val="8.5"/>
        <rFont val="Calibri"/>
        <family val="2"/>
      </rPr>
      <t>2500 mm</t>
    </r>
  </si>
  <si>
    <r>
      <rPr>
        <sz val="8.5"/>
        <rFont val="Calibri"/>
        <family val="2"/>
      </rPr>
      <t>68.20.120</t>
    </r>
  </si>
  <si>
    <r>
      <rPr>
        <sz val="8.5"/>
        <rFont val="Calibri"/>
        <family val="2"/>
      </rPr>
      <t>Bengala em PVC para ramal de entrada, diâmetro de 32 mm</t>
    </r>
  </si>
  <si>
    <r>
      <rPr>
        <sz val="8.5"/>
        <rFont val="Calibri"/>
        <family val="2"/>
      </rPr>
      <t>TELEFONIA, LOGICA E TRANSMISSAO DE DADOS, EQUIPAMENTOS E SISTEMA</t>
    </r>
  </si>
  <si>
    <r>
      <rPr>
        <sz val="8.5"/>
        <rFont val="Calibri"/>
        <family val="2"/>
      </rPr>
      <t>69.03</t>
    </r>
  </si>
  <si>
    <r>
      <rPr>
        <sz val="8.5"/>
        <rFont val="Calibri"/>
        <family val="2"/>
      </rPr>
      <t>Distribuicao e comando, caixas e equipamentos especificos</t>
    </r>
  </si>
  <si>
    <r>
      <rPr>
        <sz val="8.5"/>
        <rFont val="Calibri"/>
        <family val="2"/>
      </rPr>
      <t>69.03.090</t>
    </r>
  </si>
  <si>
    <r>
      <rPr>
        <sz val="8.5"/>
        <rFont val="Calibri"/>
        <family val="2"/>
      </rPr>
      <t xml:space="preserve">Aparelho telefônico multifrequencial, com teclas ´FLASH´, ´HOOK´, ´PAUSE´,
</t>
    </r>
    <r>
      <rPr>
        <sz val="8.5"/>
        <rFont val="Calibri"/>
        <family val="2"/>
      </rPr>
      <t>´LND´, ´MODE´</t>
    </r>
  </si>
  <si>
    <r>
      <rPr>
        <sz val="8.5"/>
        <rFont val="Calibri"/>
        <family val="2"/>
      </rPr>
      <t>69.03.130</t>
    </r>
  </si>
  <si>
    <r>
      <rPr>
        <sz val="8.5"/>
        <rFont val="Calibri"/>
        <family val="2"/>
      </rPr>
      <t xml:space="preserve">Caixa subterrânea de entrada de telefonia, tipo R1 (600 x 350 x 500) mm,
</t>
    </r>
    <r>
      <rPr>
        <sz val="8.5"/>
        <rFont val="Calibri"/>
        <family val="2"/>
      </rPr>
      <t>padrão TELEBRÁS, com tampa</t>
    </r>
  </si>
  <si>
    <r>
      <rPr>
        <sz val="8.5"/>
        <rFont val="Calibri"/>
        <family val="2"/>
      </rPr>
      <t>69.03.140</t>
    </r>
  </si>
  <si>
    <r>
      <rPr>
        <sz val="8.5"/>
        <rFont val="Calibri"/>
        <family val="2"/>
      </rPr>
      <t xml:space="preserve">Caixa subterrânea de entrada de telefonia, tipo R2 (1070 x 520 x 500) mm,
</t>
    </r>
    <r>
      <rPr>
        <sz val="8.5"/>
        <rFont val="Calibri"/>
        <family val="2"/>
      </rPr>
      <t>padrão TELEBRÁS, com tampa</t>
    </r>
  </si>
  <si>
    <r>
      <rPr>
        <sz val="8.5"/>
        <rFont val="Calibri"/>
        <family val="2"/>
      </rPr>
      <t>69.03.301</t>
    </r>
  </si>
  <si>
    <r>
      <rPr>
        <sz val="8.5"/>
        <rFont val="Calibri"/>
        <family val="2"/>
      </rPr>
      <t>Central de Pabx para 2 linhas e 8 ramais</t>
    </r>
  </si>
  <si>
    <r>
      <rPr>
        <sz val="8.5"/>
        <rFont val="Calibri"/>
        <family val="2"/>
      </rPr>
      <t>69.03.310</t>
    </r>
  </si>
  <si>
    <r>
      <rPr>
        <sz val="8.5"/>
        <rFont val="Calibri"/>
        <family val="2"/>
      </rPr>
      <t>Caixa de tomada em poliamida e tampa para piso elevado, com 4 alojamentos para elétrica e até 8 alojamentos para telefonia e dados</t>
    </r>
  </si>
  <si>
    <r>
      <rPr>
        <sz val="8.5"/>
        <rFont val="Calibri"/>
        <family val="2"/>
      </rPr>
      <t>69.03.340</t>
    </r>
  </si>
  <si>
    <r>
      <rPr>
        <sz val="8.5"/>
        <rFont val="Calibri"/>
        <family val="2"/>
      </rPr>
      <t>Conector RJ‐45 fêmea ‐ categoria 6</t>
    </r>
  </si>
  <si>
    <r>
      <rPr>
        <sz val="8.5"/>
        <rFont val="Calibri"/>
        <family val="2"/>
      </rPr>
      <t>69.03.360</t>
    </r>
  </si>
  <si>
    <r>
      <rPr>
        <sz val="8.5"/>
        <rFont val="Calibri"/>
        <family val="2"/>
      </rPr>
      <t>Conector RJ‐45 fêmea ‐ categoria 6A</t>
    </r>
  </si>
  <si>
    <r>
      <rPr>
        <sz val="8.5"/>
        <rFont val="Calibri"/>
        <family val="2"/>
      </rPr>
      <t>69.03.400</t>
    </r>
  </si>
  <si>
    <r>
      <rPr>
        <sz val="8.5"/>
        <rFont val="Calibri"/>
        <family val="2"/>
      </rPr>
      <t xml:space="preserve">Central PABX híbrida de telefonia para 8 linhas tronco e 24 a 32 ramais digital
</t>
    </r>
    <r>
      <rPr>
        <sz val="8.5"/>
        <rFont val="Calibri"/>
        <family val="2"/>
      </rPr>
      <t>e analógico</t>
    </r>
  </si>
  <si>
    <r>
      <rPr>
        <sz val="8.5"/>
        <rFont val="Calibri"/>
        <family val="2"/>
      </rPr>
      <t>69.03.410</t>
    </r>
  </si>
  <si>
    <r>
      <rPr>
        <sz val="8.5"/>
        <rFont val="Calibri"/>
        <family val="2"/>
      </rPr>
      <t xml:space="preserve">Central PABX híbrida de telefonia para 8 linhas tronco e 128 ramais digital e
</t>
    </r>
    <r>
      <rPr>
        <sz val="8.5"/>
        <rFont val="Calibri"/>
        <family val="2"/>
      </rPr>
      <t>analógico</t>
    </r>
  </si>
  <si>
    <r>
      <rPr>
        <sz val="8.5"/>
        <rFont val="Calibri"/>
        <family val="2"/>
      </rPr>
      <t>69.03.420</t>
    </r>
  </si>
  <si>
    <r>
      <rPr>
        <sz val="8.5"/>
        <rFont val="Calibri"/>
        <family val="2"/>
      </rPr>
      <t xml:space="preserve">Central PABX híbrida de telefonia para 8 linhas tronco e 128 ramais digital e
</t>
    </r>
    <r>
      <rPr>
        <sz val="8.5"/>
        <rFont val="Calibri"/>
        <family val="2"/>
      </rPr>
      <t>analógico, com recursos PBX Networking</t>
    </r>
  </si>
  <si>
    <r>
      <rPr>
        <sz val="8.5"/>
        <rFont val="Calibri"/>
        <family val="2"/>
      </rPr>
      <t>69.05</t>
    </r>
  </si>
  <si>
    <r>
      <rPr>
        <sz val="8.5"/>
        <rFont val="Calibri"/>
        <family val="2"/>
      </rPr>
      <t>Estabilizacao de tensao</t>
    </r>
  </si>
  <si>
    <r>
      <rPr>
        <sz val="8.5"/>
        <rFont val="Calibri"/>
        <family val="2"/>
      </rPr>
      <t>69.05.010</t>
    </r>
  </si>
  <si>
    <r>
      <rPr>
        <sz val="8.5"/>
        <rFont val="Calibri"/>
        <family val="2"/>
      </rPr>
      <t>Estabilizador eletrônico de tensão, monofásico, com potência de 5 kVA</t>
    </r>
  </si>
  <si>
    <r>
      <rPr>
        <sz val="8.5"/>
        <rFont val="Calibri"/>
        <family val="2"/>
      </rPr>
      <t>69.05.040</t>
    </r>
  </si>
  <si>
    <r>
      <rPr>
        <sz val="8.5"/>
        <rFont val="Calibri"/>
        <family val="2"/>
      </rPr>
      <t>Estabilizador eletrônico de tensão, monofásico, com potência de 10 kVA</t>
    </r>
  </si>
  <si>
    <r>
      <rPr>
        <sz val="8.5"/>
        <rFont val="Calibri"/>
        <family val="2"/>
      </rPr>
      <t>69.05.230</t>
    </r>
  </si>
  <si>
    <r>
      <rPr>
        <sz val="8.5"/>
        <rFont val="Calibri"/>
        <family val="2"/>
      </rPr>
      <t>Estabilizador eletrônico de tensão, trifásico, com potência de 40 kVA</t>
    </r>
  </si>
  <si>
    <r>
      <rPr>
        <sz val="8.5"/>
        <rFont val="Calibri"/>
        <family val="2"/>
      </rPr>
      <t>69.06</t>
    </r>
  </si>
  <si>
    <r>
      <rPr>
        <sz val="8.5"/>
        <rFont val="Calibri"/>
        <family val="2"/>
      </rPr>
      <t>Sistemas ininterruptos de energia</t>
    </r>
  </si>
  <si>
    <r>
      <rPr>
        <sz val="8.5"/>
        <rFont val="Calibri"/>
        <family val="2"/>
      </rPr>
      <t>69.06.020</t>
    </r>
  </si>
  <si>
    <r>
      <rPr>
        <sz val="8.5"/>
        <rFont val="Calibri"/>
        <family val="2"/>
      </rPr>
      <t xml:space="preserve">Sistema ininterrupto de energia, trifásico on line de 10 kVA (220 V/220 V),
</t>
    </r>
    <r>
      <rPr>
        <sz val="8.5"/>
        <rFont val="Calibri"/>
        <family val="2"/>
      </rPr>
      <t>com autonomia de 15 minutos</t>
    </r>
  </si>
  <si>
    <r>
      <rPr>
        <sz val="8.5"/>
        <rFont val="Calibri"/>
        <family val="2"/>
      </rPr>
      <t>69.06.030</t>
    </r>
  </si>
  <si>
    <r>
      <rPr>
        <sz val="8.5"/>
        <rFont val="Calibri"/>
        <family val="2"/>
      </rPr>
      <t xml:space="preserve">Sistema ininterrupto de energia, trifásico on line de 20 kVA (220 V/208 V‐108
</t>
    </r>
    <r>
      <rPr>
        <sz val="8.5"/>
        <rFont val="Calibri"/>
        <family val="2"/>
      </rPr>
      <t>V), com autonomia 15 minutos</t>
    </r>
  </si>
  <si>
    <r>
      <rPr>
        <sz val="8.5"/>
        <rFont val="Calibri"/>
        <family val="2"/>
      </rPr>
      <t>69.06.040</t>
    </r>
  </si>
  <si>
    <r>
      <rPr>
        <sz val="8.5"/>
        <rFont val="Calibri"/>
        <family val="2"/>
      </rPr>
      <t xml:space="preserve">Sistema ininterrupto de energia, trifásico on line senoidal de 15 kVA (208
</t>
    </r>
    <r>
      <rPr>
        <sz val="8.5"/>
        <rFont val="Calibri"/>
        <family val="2"/>
      </rPr>
      <t>V/110 V), com autonomia de 15 minutos</t>
    </r>
  </si>
  <si>
    <r>
      <rPr>
        <sz val="8.5"/>
        <rFont val="Calibri"/>
        <family val="2"/>
      </rPr>
      <t>69.06.050</t>
    </r>
  </si>
  <si>
    <r>
      <rPr>
        <sz val="8.5"/>
        <rFont val="Calibri"/>
        <family val="2"/>
      </rPr>
      <t>Sistema ininterrupto de energia, monofásico, com potência de 2 kVA</t>
    </r>
  </si>
  <si>
    <r>
      <rPr>
        <sz val="8.5"/>
        <rFont val="Calibri"/>
        <family val="2"/>
      </rPr>
      <t>69.06.080</t>
    </r>
  </si>
  <si>
    <r>
      <rPr>
        <sz val="8.5"/>
        <rFont val="Calibri"/>
        <family val="2"/>
      </rPr>
      <t xml:space="preserve">Sistema ininterrupto de energia, monofásico on line senoidal de 5 kVA (220
</t>
    </r>
    <r>
      <rPr>
        <sz val="8.5"/>
        <rFont val="Calibri"/>
        <family val="2"/>
      </rPr>
      <t>V/110 V), com autonomia de 15 minutos</t>
    </r>
  </si>
  <si>
    <r>
      <rPr>
        <sz val="8.5"/>
        <rFont val="Calibri"/>
        <family val="2"/>
      </rPr>
      <t>69.06.100</t>
    </r>
  </si>
  <si>
    <r>
      <rPr>
        <sz val="8.5"/>
        <rFont val="Calibri"/>
        <family val="2"/>
      </rPr>
      <t>Sistema ininterrupto de energia, monofásico, com potência entre 5 a 7,5 kVA</t>
    </r>
  </si>
  <si>
    <r>
      <rPr>
        <sz val="8.5"/>
        <rFont val="Calibri"/>
        <family val="2"/>
      </rPr>
      <t>69.06.110</t>
    </r>
  </si>
  <si>
    <r>
      <rPr>
        <sz val="8.5"/>
        <rFont val="Calibri"/>
        <family val="2"/>
      </rPr>
      <t xml:space="preserve">Sistema ininterrupto de energia, monofásico de 600 VA (127 V/127 V), com
</t>
    </r>
    <r>
      <rPr>
        <sz val="8.5"/>
        <rFont val="Calibri"/>
        <family val="2"/>
      </rPr>
      <t>autonomia de 10 a 15 minutos</t>
    </r>
  </si>
  <si>
    <r>
      <rPr>
        <sz val="8.5"/>
        <rFont val="Calibri"/>
        <family val="2"/>
      </rPr>
      <t>69.06.120</t>
    </r>
  </si>
  <si>
    <r>
      <rPr>
        <sz val="8.5"/>
        <rFont val="Calibri"/>
        <family val="2"/>
      </rPr>
      <t xml:space="preserve">Sistema ininterrupto de energia, trifásico on line senoidal de 10 kVA (220
</t>
    </r>
    <r>
      <rPr>
        <sz val="8.5"/>
        <rFont val="Calibri"/>
        <family val="2"/>
      </rPr>
      <t>V/110 V), com autonomia de 2 horas</t>
    </r>
  </si>
  <si>
    <r>
      <rPr>
        <sz val="8.5"/>
        <rFont val="Calibri"/>
        <family val="2"/>
      </rPr>
      <t>69.06.200</t>
    </r>
  </si>
  <si>
    <r>
      <rPr>
        <sz val="8.5"/>
        <rFont val="Calibri"/>
        <family val="2"/>
      </rPr>
      <t xml:space="preserve">Sistema ininterrupto de energia, trifásico on line de 20 kVA (220/127 V), com
</t>
    </r>
    <r>
      <rPr>
        <sz val="8.5"/>
        <rFont val="Calibri"/>
        <family val="2"/>
      </rPr>
      <t>autonomia de 15 minutos</t>
    </r>
  </si>
  <si>
    <r>
      <rPr>
        <sz val="8.5"/>
        <rFont val="Calibri"/>
        <family val="2"/>
      </rPr>
      <t>69.06.210</t>
    </r>
  </si>
  <si>
    <r>
      <rPr>
        <sz val="8.5"/>
        <rFont val="Calibri"/>
        <family val="2"/>
      </rPr>
      <t xml:space="preserve">Sistema ininterrupto de energia, trifásico on line de 60 kVA (220/127 V), com
</t>
    </r>
    <r>
      <rPr>
        <sz val="8.5"/>
        <rFont val="Calibri"/>
        <family val="2"/>
      </rPr>
      <t>autonomia de 15 minutos</t>
    </r>
  </si>
  <si>
    <r>
      <rPr>
        <sz val="8.5"/>
        <rFont val="Calibri"/>
        <family val="2"/>
      </rPr>
      <t>69.06.220</t>
    </r>
  </si>
  <si>
    <r>
      <rPr>
        <sz val="8.5"/>
        <rFont val="Calibri"/>
        <family val="2"/>
      </rPr>
      <t xml:space="preserve">Sistema ininterrupto de energia, trifásico on line de 80 kVA (220/127 V), com
</t>
    </r>
    <r>
      <rPr>
        <sz val="8.5"/>
        <rFont val="Calibri"/>
        <family val="2"/>
      </rPr>
      <t>autonomia de 15 minutos</t>
    </r>
  </si>
  <si>
    <r>
      <rPr>
        <sz val="8.5"/>
        <rFont val="Calibri"/>
        <family val="2"/>
      </rPr>
      <t>69.06.240</t>
    </r>
  </si>
  <si>
    <r>
      <rPr>
        <sz val="8.5"/>
        <rFont val="Calibri"/>
        <family val="2"/>
      </rPr>
      <t xml:space="preserve">Sistema ininterrupto de energia, trifásico on line de 20 kVA (380/220 V), com
</t>
    </r>
    <r>
      <rPr>
        <sz val="8.5"/>
        <rFont val="Calibri"/>
        <family val="2"/>
      </rPr>
      <t>autonomia de 15 minutos</t>
    </r>
  </si>
  <si>
    <r>
      <rPr>
        <sz val="8.5"/>
        <rFont val="Calibri"/>
        <family val="2"/>
      </rPr>
      <t>69.06.280</t>
    </r>
  </si>
  <si>
    <r>
      <rPr>
        <sz val="8.5"/>
        <rFont val="Calibri"/>
        <family val="2"/>
      </rPr>
      <t xml:space="preserve">Sistema ininterrupto de energia, trifásico on line senoidal de 5 kVA (220/110
</t>
    </r>
    <r>
      <rPr>
        <sz val="8.5"/>
        <rFont val="Calibri"/>
        <family val="2"/>
      </rPr>
      <t>V), com autonomia de 15 minutos</t>
    </r>
  </si>
  <si>
    <r>
      <rPr>
        <sz val="8.5"/>
        <rFont val="Calibri"/>
        <family val="2"/>
      </rPr>
      <t>69.06.290</t>
    </r>
  </si>
  <si>
    <r>
      <rPr>
        <sz val="8.5"/>
        <rFont val="Calibri"/>
        <family val="2"/>
      </rPr>
      <t xml:space="preserve">Sistema ininterrupto de energia, trifásico on line senoidal de 10 kVA (220/110
</t>
    </r>
    <r>
      <rPr>
        <sz val="8.5"/>
        <rFont val="Calibri"/>
        <family val="2"/>
      </rPr>
      <t>V), com autonomia de 10 a 15 minutos</t>
    </r>
  </si>
  <si>
    <r>
      <rPr>
        <sz val="8.5"/>
        <rFont val="Calibri"/>
        <family val="2"/>
      </rPr>
      <t>69.06.300</t>
    </r>
  </si>
  <si>
    <r>
      <rPr>
        <sz val="8.5"/>
        <rFont val="Calibri"/>
        <family val="2"/>
      </rPr>
      <t xml:space="preserve">Sistema ininterrupto de energia, trifásico on line senoidal de 50 kVA (220/110
</t>
    </r>
    <r>
      <rPr>
        <sz val="8.5"/>
        <rFont val="Calibri"/>
        <family val="2"/>
      </rPr>
      <t>V), com autonomia de 15 minutos</t>
    </r>
  </si>
  <si>
    <r>
      <rPr>
        <sz val="8.5"/>
        <rFont val="Calibri"/>
        <family val="2"/>
      </rPr>
      <t>69.06.320</t>
    </r>
  </si>
  <si>
    <r>
      <rPr>
        <sz val="8.5"/>
        <rFont val="Calibri"/>
        <family val="2"/>
      </rPr>
      <t xml:space="preserve">Sistema ininterrupto de energia, trifásico on line senoidal de 7,5 kVA (220/110
</t>
    </r>
    <r>
      <rPr>
        <sz val="8.5"/>
        <rFont val="Calibri"/>
        <family val="2"/>
      </rPr>
      <t>V), com autonomia de 15 minutos</t>
    </r>
  </si>
  <si>
    <r>
      <rPr>
        <sz val="8.5"/>
        <rFont val="Calibri"/>
        <family val="2"/>
      </rPr>
      <t>69.06.390</t>
    </r>
  </si>
  <si>
    <r>
      <rPr>
        <sz val="8.5"/>
        <rFont val="Calibri"/>
        <family val="2"/>
      </rPr>
      <t xml:space="preserve">Sistema ininterrupto de energia, trifásico on line senoidal de 40 kVA (380/220
</t>
    </r>
    <r>
      <rPr>
        <sz val="8.5"/>
        <rFont val="Calibri"/>
        <family val="2"/>
      </rPr>
      <t>V), com autonomia de 15 minutos</t>
    </r>
  </si>
  <si>
    <r>
      <rPr>
        <sz val="8.5"/>
        <rFont val="Calibri"/>
        <family val="2"/>
      </rPr>
      <t>69.08</t>
    </r>
  </si>
  <si>
    <r>
      <rPr>
        <sz val="8.5"/>
        <rFont val="Calibri"/>
        <family val="2"/>
      </rPr>
      <t>Equipamentos para informatica</t>
    </r>
  </si>
  <si>
    <r>
      <rPr>
        <sz val="8.5"/>
        <rFont val="Calibri"/>
        <family val="2"/>
      </rPr>
      <t>69.08.010</t>
    </r>
  </si>
  <si>
    <r>
      <rPr>
        <sz val="8.5"/>
        <rFont val="Calibri"/>
        <family val="2"/>
      </rPr>
      <t>Distribuidor interno óptico ‐ 1 U para até 24 fibras</t>
    </r>
  </si>
  <si>
    <r>
      <rPr>
        <sz val="8.5"/>
        <rFont val="Calibri"/>
        <family val="2"/>
      </rPr>
      <t>69.09</t>
    </r>
  </si>
  <si>
    <r>
      <rPr>
        <sz val="8.5"/>
        <rFont val="Calibri"/>
        <family val="2"/>
      </rPr>
      <t>Sistema de rede</t>
    </r>
  </si>
  <si>
    <r>
      <rPr>
        <sz val="8.5"/>
        <rFont val="Calibri"/>
        <family val="2"/>
      </rPr>
      <t>69.09.250</t>
    </r>
  </si>
  <si>
    <r>
      <rPr>
        <sz val="8.5"/>
        <rFont val="Calibri"/>
        <family val="2"/>
      </rPr>
      <t>Patch cords de 1,50 ou 3,00 m ‐ RJ‐45 / RJ‐45 ‐ categoria 6A</t>
    </r>
  </si>
  <si>
    <r>
      <rPr>
        <sz val="8.5"/>
        <rFont val="Calibri"/>
        <family val="2"/>
      </rPr>
      <t>69.09.260</t>
    </r>
  </si>
  <si>
    <r>
      <rPr>
        <sz val="8.5"/>
        <rFont val="Calibri"/>
        <family val="2"/>
      </rPr>
      <t>Patch panel de 24 portas ‐ categoria 6</t>
    </r>
  </si>
  <si>
    <r>
      <rPr>
        <sz val="8.5"/>
        <rFont val="Calibri"/>
        <family val="2"/>
      </rPr>
      <t>69.09.300</t>
    </r>
  </si>
  <si>
    <r>
      <rPr>
        <sz val="8.5"/>
        <rFont val="Calibri"/>
        <family val="2"/>
      </rPr>
      <t>Voice panel de 50 portas ‐ categoria 3</t>
    </r>
  </si>
  <si>
    <r>
      <rPr>
        <sz val="8.5"/>
        <rFont val="Calibri"/>
        <family val="2"/>
      </rPr>
      <t>69.09.360</t>
    </r>
  </si>
  <si>
    <r>
      <rPr>
        <sz val="8.5"/>
        <rFont val="Calibri"/>
        <family val="2"/>
      </rPr>
      <t>Patch cords de 2,00 ou 3,00 m ‐ RJ‐45 / RJ‐45 ‐ categoria 6A</t>
    </r>
  </si>
  <si>
    <r>
      <rPr>
        <sz val="8.5"/>
        <rFont val="Calibri"/>
        <family val="2"/>
      </rPr>
      <t>69.09.370</t>
    </r>
  </si>
  <si>
    <r>
      <rPr>
        <sz val="8.5"/>
        <rFont val="Calibri"/>
        <family val="2"/>
      </rPr>
      <t>Transceptor Gigabit SX ‐ LC conectável de formato pequeno (SFP)</t>
    </r>
  </si>
  <si>
    <r>
      <rPr>
        <sz val="8.5"/>
        <rFont val="Calibri"/>
        <family val="2"/>
      </rPr>
      <t>69.10</t>
    </r>
  </si>
  <si>
    <r>
      <rPr>
        <sz val="8.5"/>
        <rFont val="Calibri"/>
        <family val="2"/>
      </rPr>
      <t>Telecomunicacoes</t>
    </r>
  </si>
  <si>
    <r>
      <rPr>
        <sz val="8.5"/>
        <rFont val="Calibri"/>
        <family val="2"/>
      </rPr>
      <t>69.10.130</t>
    </r>
  </si>
  <si>
    <r>
      <rPr>
        <sz val="8.5"/>
        <rFont val="Calibri"/>
        <family val="2"/>
      </rPr>
      <t>Amplificador de potência para VHF e CATV‐50 dB, frequência 40 a 550 MHz</t>
    </r>
  </si>
  <si>
    <r>
      <rPr>
        <sz val="8.5"/>
        <rFont val="Calibri"/>
        <family val="2"/>
      </rPr>
      <t>69.10.140</t>
    </r>
  </si>
  <si>
    <r>
      <rPr>
        <sz val="8.5"/>
        <rFont val="Calibri"/>
        <family val="2"/>
      </rPr>
      <t>Antena parabólica com captador de sinais e modulador de áudio e vídeo</t>
    </r>
  </si>
  <si>
    <r>
      <rPr>
        <sz val="8.5"/>
        <rFont val="Calibri"/>
        <family val="2"/>
      </rPr>
      <t>69.20</t>
    </r>
  </si>
  <si>
    <r>
      <rPr>
        <sz val="8.5"/>
        <rFont val="Calibri"/>
        <family val="2"/>
      </rPr>
      <t>Reparos, conservacoes e complementos ‐ GRUPO 69</t>
    </r>
  </si>
  <si>
    <r>
      <rPr>
        <sz val="8.5"/>
        <rFont val="Calibri"/>
        <family val="2"/>
      </rPr>
      <t>69.20.010</t>
    </r>
  </si>
  <si>
    <r>
      <rPr>
        <sz val="8.5"/>
        <rFont val="Calibri"/>
        <family val="2"/>
      </rPr>
      <t>Arame de espinar em aço inoxidável nu, para TV a cabo</t>
    </r>
  </si>
  <si>
    <r>
      <rPr>
        <sz val="8.5"/>
        <rFont val="Calibri"/>
        <family val="2"/>
      </rPr>
      <t>69.20.040</t>
    </r>
  </si>
  <si>
    <r>
      <rPr>
        <sz val="8.5"/>
        <rFont val="Calibri"/>
        <family val="2"/>
      </rPr>
      <t>Isolador roldana em porcelana de 72 x 72 mm</t>
    </r>
  </si>
  <si>
    <r>
      <rPr>
        <sz val="8.5"/>
        <rFont val="Calibri"/>
        <family val="2"/>
      </rPr>
      <t>69.20.050</t>
    </r>
  </si>
  <si>
    <r>
      <rPr>
        <sz val="8.5"/>
        <rFont val="Calibri"/>
        <family val="2"/>
      </rPr>
      <t>Suporte para isolador roldana tipo DM, padrão TELEBRÁS</t>
    </r>
  </si>
  <si>
    <r>
      <rPr>
        <sz val="8.5"/>
        <rFont val="Calibri"/>
        <family val="2"/>
      </rPr>
      <t>69.20.070</t>
    </r>
  </si>
  <si>
    <r>
      <rPr>
        <sz val="8.5"/>
        <rFont val="Calibri"/>
        <family val="2"/>
      </rPr>
      <t xml:space="preserve">Fita em aço inoxidável para poste de 0,50 m x 19 mm, com fecho em aço
</t>
    </r>
    <r>
      <rPr>
        <sz val="8.5"/>
        <rFont val="Calibri"/>
        <family val="2"/>
      </rPr>
      <t>inoxidável</t>
    </r>
  </si>
  <si>
    <r>
      <rPr>
        <sz val="8.5"/>
        <rFont val="Calibri"/>
        <family val="2"/>
      </rPr>
      <t>69.20.100</t>
    </r>
  </si>
  <si>
    <r>
      <rPr>
        <sz val="8.5"/>
        <rFont val="Calibri"/>
        <family val="2"/>
      </rPr>
      <t>Tampa para caixa R1, padrão TELEBRÁS</t>
    </r>
  </si>
  <si>
    <r>
      <rPr>
        <sz val="8.5"/>
        <rFont val="Calibri"/>
        <family val="2"/>
      </rPr>
      <t>69.20.110</t>
    </r>
  </si>
  <si>
    <r>
      <rPr>
        <sz val="8.5"/>
        <rFont val="Calibri"/>
        <family val="2"/>
      </rPr>
      <t>Tampa para caixa R2, padrão TELEBRÁS</t>
    </r>
  </si>
  <si>
    <r>
      <rPr>
        <sz val="8.5"/>
        <rFont val="Calibri"/>
        <family val="2"/>
      </rPr>
      <t>69.20.130</t>
    </r>
  </si>
  <si>
    <r>
      <rPr>
        <sz val="8.5"/>
        <rFont val="Calibri"/>
        <family val="2"/>
      </rPr>
      <t>Bloco de ligação interna para 10 pares, BLI‐10</t>
    </r>
  </si>
  <si>
    <r>
      <rPr>
        <sz val="8.5"/>
        <rFont val="Calibri"/>
        <family val="2"/>
      </rPr>
      <t>69.20.140</t>
    </r>
  </si>
  <si>
    <r>
      <rPr>
        <sz val="8.5"/>
        <rFont val="Calibri"/>
        <family val="2"/>
      </rPr>
      <t>Bloco de ligação com engate rápido para 10 pares, BER‐10</t>
    </r>
  </si>
  <si>
    <r>
      <rPr>
        <sz val="8.5"/>
        <rFont val="Calibri"/>
        <family val="2"/>
      </rPr>
      <t>69.20.170</t>
    </r>
  </si>
  <si>
    <r>
      <rPr>
        <sz val="8.5"/>
        <rFont val="Calibri"/>
        <family val="2"/>
      </rPr>
      <t>Calha de aço com 4 tomadas 2P+T ‐ 250 V, com cabo</t>
    </r>
  </si>
  <si>
    <r>
      <rPr>
        <sz val="8.5"/>
        <rFont val="Calibri"/>
        <family val="2"/>
      </rPr>
      <t>69.20.180</t>
    </r>
  </si>
  <si>
    <r>
      <rPr>
        <sz val="8.5"/>
        <rFont val="Calibri"/>
        <family val="2"/>
      </rPr>
      <t>Cordão óptico duplex, multimodo com conector LC/LC ‐ 2,5 m</t>
    </r>
  </si>
  <si>
    <r>
      <rPr>
        <sz val="8.5"/>
        <rFont val="Calibri"/>
        <family val="2"/>
      </rPr>
      <t>69.20.200</t>
    </r>
  </si>
  <si>
    <r>
      <rPr>
        <sz val="8.5"/>
        <rFont val="Calibri"/>
        <family val="2"/>
      </rPr>
      <t>Bandeja fixa para rack, 19´ x 500 mm</t>
    </r>
  </si>
  <si>
    <r>
      <rPr>
        <sz val="8.5"/>
        <rFont val="Calibri"/>
        <family val="2"/>
      </rPr>
      <t>69.20.210</t>
    </r>
  </si>
  <si>
    <r>
      <rPr>
        <sz val="8.5"/>
        <rFont val="Calibri"/>
        <family val="2"/>
      </rPr>
      <t>Bandeja fixa para rack, 19´ x 800 mm</t>
    </r>
  </si>
  <si>
    <r>
      <rPr>
        <sz val="8.5"/>
        <rFont val="Calibri"/>
        <family val="2"/>
      </rPr>
      <t>69.20.220</t>
    </r>
  </si>
  <si>
    <r>
      <rPr>
        <sz val="8.5"/>
        <rFont val="Calibri"/>
        <family val="2"/>
      </rPr>
      <t>Bandeja deslizante para rack, 19´ x 800 mm</t>
    </r>
  </si>
  <si>
    <r>
      <rPr>
        <sz val="8.5"/>
        <rFont val="Calibri"/>
        <family val="2"/>
      </rPr>
      <t>69.20.230</t>
    </r>
  </si>
  <si>
    <r>
      <rPr>
        <sz val="8.5"/>
        <rFont val="Calibri"/>
        <family val="2"/>
      </rPr>
      <t>Calha de aço com 8 tomadas 2P+T ‐ 250 V, com cabo</t>
    </r>
  </si>
  <si>
    <r>
      <rPr>
        <sz val="8.5"/>
        <rFont val="Calibri"/>
        <family val="2"/>
      </rPr>
      <t>69.20.240</t>
    </r>
  </si>
  <si>
    <r>
      <rPr>
        <sz val="8.5"/>
        <rFont val="Calibri"/>
        <family val="2"/>
      </rPr>
      <t>Calha de aço com 12 tomadas 2P+T ‐ 250 V, com cabo</t>
    </r>
  </si>
  <si>
    <r>
      <rPr>
        <sz val="8.5"/>
        <rFont val="Calibri"/>
        <family val="2"/>
      </rPr>
      <t>69.20.248</t>
    </r>
  </si>
  <si>
    <r>
      <rPr>
        <sz val="8.5"/>
        <rFont val="Calibri"/>
        <family val="2"/>
      </rPr>
      <t>Painel frontal cego ‐ 19´ x 1 U</t>
    </r>
  </si>
  <si>
    <r>
      <rPr>
        <sz val="8.5"/>
        <rFont val="Calibri"/>
        <family val="2"/>
      </rPr>
      <t>69.20.250</t>
    </r>
  </si>
  <si>
    <r>
      <rPr>
        <sz val="8.5"/>
        <rFont val="Calibri"/>
        <family val="2"/>
      </rPr>
      <t>Painel frontal cego ‐ 19´ x 2 U</t>
    </r>
  </si>
  <si>
    <r>
      <rPr>
        <sz val="8.5"/>
        <rFont val="Calibri"/>
        <family val="2"/>
      </rPr>
      <t>69.20.260</t>
    </r>
  </si>
  <si>
    <r>
      <rPr>
        <sz val="8.5"/>
        <rFont val="Calibri"/>
        <family val="2"/>
      </rPr>
      <t>Protetor de surto híbrido para rede de telecomunicações</t>
    </r>
  </si>
  <si>
    <r>
      <rPr>
        <sz val="8.5"/>
        <rFont val="Calibri"/>
        <family val="2"/>
      </rPr>
      <t>69.20.270</t>
    </r>
  </si>
  <si>
    <r>
      <rPr>
        <sz val="8.5"/>
        <rFont val="Calibri"/>
        <family val="2"/>
      </rPr>
      <t>Divisor interno com 1 entrada e 2 saídas ‐ 75 Ohms</t>
    </r>
  </si>
  <si>
    <r>
      <rPr>
        <sz val="8.5"/>
        <rFont val="Calibri"/>
        <family val="2"/>
      </rPr>
      <t>69.20.280</t>
    </r>
  </si>
  <si>
    <r>
      <rPr>
        <sz val="8.5"/>
        <rFont val="Calibri"/>
        <family val="2"/>
      </rPr>
      <t>Divisor interno com 1 entrada e 4 saídas ‐ 75 Ohms</t>
    </r>
  </si>
  <si>
    <r>
      <rPr>
        <sz val="8.5"/>
        <rFont val="Calibri"/>
        <family val="2"/>
      </rPr>
      <t>69.20.290</t>
    </r>
  </si>
  <si>
    <r>
      <rPr>
        <sz val="8.5"/>
        <rFont val="Calibri"/>
        <family val="2"/>
      </rPr>
      <t>Tomada blindada para VHF/UHF, CATV e FM, frequência 5 MHz a 1 GHz</t>
    </r>
  </si>
  <si>
    <r>
      <rPr>
        <sz val="8.5"/>
        <rFont val="Calibri"/>
        <family val="2"/>
      </rPr>
      <t>69.20.300</t>
    </r>
  </si>
  <si>
    <r>
      <rPr>
        <sz val="8.5"/>
        <rFont val="Calibri"/>
        <family val="2"/>
      </rPr>
      <t>Bloco de distribuição com protetor de surtos, para 10 pares, BTDG‐10</t>
    </r>
  </si>
  <si>
    <r>
      <rPr>
        <sz val="8.5"/>
        <rFont val="Calibri"/>
        <family val="2"/>
      </rPr>
      <t>69.20.340</t>
    </r>
  </si>
  <si>
    <r>
      <rPr>
        <sz val="8.5"/>
        <rFont val="Calibri"/>
        <family val="2"/>
      </rPr>
      <t>Tomada para TV, tipo pino Jack, com placa</t>
    </r>
  </si>
  <si>
    <r>
      <rPr>
        <sz val="8.5"/>
        <rFont val="Calibri"/>
        <family val="2"/>
      </rPr>
      <t>69.20.350</t>
    </r>
  </si>
  <si>
    <r>
      <rPr>
        <sz val="8.5"/>
        <rFont val="Calibri"/>
        <family val="2"/>
      </rPr>
      <t>Caixa de emenda ventilada, em polipropileno, para até 200 pares</t>
    </r>
  </si>
  <si>
    <r>
      <rPr>
        <sz val="8.5"/>
        <rFont val="Calibri"/>
        <family val="2"/>
      </rPr>
      <t>SINALIZACAO VIARIA</t>
    </r>
  </si>
  <si>
    <r>
      <rPr>
        <sz val="8.5"/>
        <rFont val="Calibri"/>
        <family val="2"/>
      </rPr>
      <t>70.01</t>
    </r>
  </si>
  <si>
    <r>
      <rPr>
        <sz val="8.5"/>
        <rFont val="Calibri"/>
        <family val="2"/>
      </rPr>
      <t>Dispositivo viario</t>
    </r>
  </si>
  <si>
    <r>
      <rPr>
        <sz val="8.5"/>
        <rFont val="Calibri"/>
        <family val="2"/>
      </rPr>
      <t>70.01.002</t>
    </r>
  </si>
  <si>
    <r>
      <rPr>
        <sz val="8.5"/>
        <rFont val="Calibri"/>
        <family val="2"/>
      </rPr>
      <t>Faixa elevada para travessia de pedestres em massa asfáltica ‐ lombofaixa</t>
    </r>
  </si>
  <si>
    <r>
      <rPr>
        <sz val="8.5"/>
        <rFont val="Calibri"/>
        <family val="2"/>
      </rPr>
      <t>70.01.020</t>
    </r>
  </si>
  <si>
    <r>
      <rPr>
        <sz val="8.5"/>
        <rFont val="Calibri"/>
        <family val="2"/>
      </rPr>
      <t>Ondulação transversal em massa asfáltica ‐ lombada tipo A</t>
    </r>
  </si>
  <si>
    <r>
      <rPr>
        <sz val="8.5"/>
        <rFont val="Calibri"/>
        <family val="2"/>
      </rPr>
      <t>70.01.021</t>
    </r>
  </si>
  <si>
    <r>
      <rPr>
        <sz val="8.5"/>
        <rFont val="Calibri"/>
        <family val="2"/>
      </rPr>
      <t>Ondulação transversal em massa alfáltica ‐ lombada tipo B</t>
    </r>
  </si>
  <si>
    <r>
      <rPr>
        <sz val="8.5"/>
        <rFont val="Calibri"/>
        <family val="2"/>
      </rPr>
      <t>70.01.050</t>
    </r>
  </si>
  <si>
    <r>
      <rPr>
        <sz val="8.5"/>
        <rFont val="Calibri"/>
        <family val="2"/>
      </rPr>
      <t>Defensa semimaleavel simples</t>
    </r>
  </si>
  <si>
    <r>
      <rPr>
        <sz val="8.5"/>
        <rFont val="Calibri"/>
        <family val="2"/>
      </rPr>
      <t>70.02</t>
    </r>
  </si>
  <si>
    <r>
      <rPr>
        <sz val="8.5"/>
        <rFont val="Calibri"/>
        <family val="2"/>
      </rPr>
      <t>Sinalizacao horizontal</t>
    </r>
  </si>
  <si>
    <r>
      <rPr>
        <sz val="8.5"/>
        <rFont val="Calibri"/>
        <family val="2"/>
      </rPr>
      <t>70.02.001</t>
    </r>
  </si>
  <si>
    <r>
      <rPr>
        <sz val="8.5"/>
        <rFont val="Calibri"/>
        <family val="2"/>
      </rPr>
      <t>Limpeza, pré marcação e pré pintura de solo</t>
    </r>
  </si>
  <si>
    <r>
      <rPr>
        <sz val="8.5"/>
        <rFont val="Calibri"/>
        <family val="2"/>
      </rPr>
      <t>70.02.010</t>
    </r>
  </si>
  <si>
    <r>
      <rPr>
        <sz val="8.5"/>
        <rFont val="Calibri"/>
        <family val="2"/>
      </rPr>
      <t>Sinalização horizontal com tinta vinílica ou acrílica</t>
    </r>
  </si>
  <si>
    <r>
      <rPr>
        <sz val="8.5"/>
        <rFont val="Calibri"/>
        <family val="2"/>
      </rPr>
      <t>70.02.012</t>
    </r>
  </si>
  <si>
    <r>
      <rPr>
        <sz val="8.5"/>
        <rFont val="Calibri"/>
        <family val="2"/>
      </rPr>
      <t xml:space="preserve">Sinalização horizontal em laminado elastoplástico retrorefletivo e
</t>
    </r>
    <r>
      <rPr>
        <sz val="8.5"/>
        <rFont val="Calibri"/>
        <family val="2"/>
      </rPr>
      <t>antiderrapante, para faixas</t>
    </r>
  </si>
  <si>
    <r>
      <rPr>
        <sz val="8.5"/>
        <rFont val="Calibri"/>
        <family val="2"/>
      </rPr>
      <t>70.02.013</t>
    </r>
  </si>
  <si>
    <r>
      <rPr>
        <sz val="8.5"/>
        <rFont val="Calibri"/>
        <family val="2"/>
      </rPr>
      <t xml:space="preserve">Sinalização horizontal em laminado elastoplástico retrorefletivo e
</t>
    </r>
    <r>
      <rPr>
        <sz val="8.5"/>
        <rFont val="Calibri"/>
        <family val="2"/>
      </rPr>
      <t>antiderrapante, para símbolos e letras</t>
    </r>
  </si>
  <si>
    <r>
      <rPr>
        <sz val="8.5"/>
        <rFont val="Calibri"/>
        <family val="2"/>
      </rPr>
      <t>70.02.014</t>
    </r>
  </si>
  <si>
    <r>
      <rPr>
        <sz val="8.5"/>
        <rFont val="Calibri"/>
        <family val="2"/>
      </rPr>
      <t xml:space="preserve">Sinalização horizontal em massa termoplástica à quente por aspersão,
</t>
    </r>
    <r>
      <rPr>
        <sz val="8.5"/>
        <rFont val="Calibri"/>
        <family val="2"/>
      </rPr>
      <t>espessura de 1,5 mm, para faixas</t>
    </r>
  </si>
  <si>
    <r>
      <rPr>
        <sz val="8.5"/>
        <rFont val="Calibri"/>
        <family val="2"/>
      </rPr>
      <t>70.02.016</t>
    </r>
  </si>
  <si>
    <r>
      <rPr>
        <sz val="8.5"/>
        <rFont val="Calibri"/>
        <family val="2"/>
      </rPr>
      <t xml:space="preserve">Sinalização horizontal em massa termoplástica à quente por extrusão,
</t>
    </r>
    <r>
      <rPr>
        <sz val="8.5"/>
        <rFont val="Calibri"/>
        <family val="2"/>
      </rPr>
      <t>espessura de 3,0 mm, para faixas</t>
    </r>
  </si>
  <si>
    <r>
      <rPr>
        <sz val="8.5"/>
        <rFont val="Calibri"/>
        <family val="2"/>
      </rPr>
      <t>70.02.017</t>
    </r>
  </si>
  <si>
    <r>
      <rPr>
        <sz val="8.5"/>
        <rFont val="Calibri"/>
        <family val="2"/>
      </rPr>
      <t xml:space="preserve">Sinalização horizontal em massa termoplástica à quente por extrusão,
</t>
    </r>
    <r>
      <rPr>
        <sz val="8.5"/>
        <rFont val="Calibri"/>
        <family val="2"/>
      </rPr>
      <t>espessura de 3,0 mm, para legendas</t>
    </r>
  </si>
  <si>
    <r>
      <rPr>
        <sz val="8.5"/>
        <rFont val="Calibri"/>
        <family val="2"/>
      </rPr>
      <t>70.02.020</t>
    </r>
  </si>
  <si>
    <r>
      <rPr>
        <sz val="8.5"/>
        <rFont val="Calibri"/>
        <family val="2"/>
      </rPr>
      <t>Sinalização horizontal em plástico a frio manual, para faixas</t>
    </r>
  </si>
  <si>
    <r>
      <rPr>
        <sz val="8.5"/>
        <rFont val="Calibri"/>
        <family val="2"/>
      </rPr>
      <t>70.02.021</t>
    </r>
  </si>
  <si>
    <r>
      <rPr>
        <sz val="8.5"/>
        <rFont val="Calibri"/>
        <family val="2"/>
      </rPr>
      <t>Sinalização horizontal em termoplástico de alto relevo</t>
    </r>
  </si>
  <si>
    <r>
      <rPr>
        <sz val="8.5"/>
        <rFont val="Calibri"/>
        <family val="2"/>
      </rPr>
      <t>70.02.022</t>
    </r>
  </si>
  <si>
    <r>
      <rPr>
        <sz val="8.5"/>
        <rFont val="Calibri"/>
        <family val="2"/>
      </rPr>
      <t>Sinalização horizontal em tinta a base de resina acrílica emulsionada em água</t>
    </r>
  </si>
  <si>
    <r>
      <rPr>
        <sz val="8.5"/>
        <rFont val="Calibri"/>
        <family val="2"/>
      </rPr>
      <t>70.03</t>
    </r>
  </si>
  <si>
    <r>
      <rPr>
        <sz val="8.5"/>
        <rFont val="Calibri"/>
        <family val="2"/>
      </rPr>
      <t>Sinalizacao vertical</t>
    </r>
  </si>
  <si>
    <r>
      <rPr>
        <sz val="8.5"/>
        <rFont val="Calibri"/>
        <family val="2"/>
      </rPr>
      <t>70.03.001</t>
    </r>
  </si>
  <si>
    <r>
      <rPr>
        <sz val="8.5"/>
        <rFont val="Calibri"/>
        <family val="2"/>
      </rPr>
      <t xml:space="preserve">Placa para sinalização viária em chapa de aço, totalmente refletiva com
</t>
    </r>
    <r>
      <rPr>
        <sz val="8.5"/>
        <rFont val="Calibri"/>
        <family val="2"/>
      </rPr>
      <t>película IA/IA ‐ área até 2,0 m²</t>
    </r>
  </si>
  <si>
    <r>
      <rPr>
        <sz val="8.5"/>
        <rFont val="Calibri"/>
        <family val="2"/>
      </rPr>
      <t>70.03.003</t>
    </r>
  </si>
  <si>
    <r>
      <rPr>
        <sz val="8.5"/>
        <rFont val="Calibri"/>
        <family val="2"/>
      </rPr>
      <t xml:space="preserve">Placa para sinalização viária em chapa de aço, totalmente refletiva com
</t>
    </r>
    <r>
      <rPr>
        <sz val="8.5"/>
        <rFont val="Calibri"/>
        <family val="2"/>
      </rPr>
      <t>película III/III ‐ área até 2,0 m²</t>
    </r>
  </si>
  <si>
    <r>
      <rPr>
        <sz val="8.5"/>
        <rFont val="Calibri"/>
        <family val="2"/>
      </rPr>
      <t>70.03.006</t>
    </r>
  </si>
  <si>
    <r>
      <rPr>
        <sz val="8.5"/>
        <rFont val="Calibri"/>
        <family val="2"/>
      </rPr>
      <t xml:space="preserve">Placa para sinalização viária em chapa de alumínio, totalmente refletiva com
</t>
    </r>
    <r>
      <rPr>
        <sz val="8.5"/>
        <rFont val="Calibri"/>
        <family val="2"/>
      </rPr>
      <t>película IA/IA ‐ área até 2,0 m²</t>
    </r>
  </si>
  <si>
    <r>
      <rPr>
        <sz val="8.5"/>
        <rFont val="Calibri"/>
        <family val="2"/>
      </rPr>
      <t>70.03.008</t>
    </r>
  </si>
  <si>
    <r>
      <rPr>
        <sz val="8.5"/>
        <rFont val="Calibri"/>
        <family val="2"/>
      </rPr>
      <t xml:space="preserve">Placa para sinalização viária em chapa de alumínio, totalmente refletiva com
</t>
    </r>
    <r>
      <rPr>
        <sz val="8.5"/>
        <rFont val="Calibri"/>
        <family val="2"/>
      </rPr>
      <t>película III/III ‐ área até 2,0 m²</t>
    </r>
  </si>
  <si>
    <r>
      <rPr>
        <sz val="8.5"/>
        <rFont val="Calibri"/>
        <family val="2"/>
      </rPr>
      <t>70.03.009</t>
    </r>
  </si>
  <si>
    <r>
      <rPr>
        <sz val="8.5"/>
        <rFont val="Calibri"/>
        <family val="2"/>
      </rPr>
      <t xml:space="preserve">Placa para sinalização viária em chapa de alumínio, totalmente refletiva com
</t>
    </r>
    <r>
      <rPr>
        <sz val="8.5"/>
        <rFont val="Calibri"/>
        <family val="2"/>
      </rPr>
      <t>película III/III ‐ área maior que 2,0 m²</t>
    </r>
  </si>
  <si>
    <r>
      <rPr>
        <sz val="8.5"/>
        <rFont val="Calibri"/>
        <family val="2"/>
      </rPr>
      <t>70.03.010</t>
    </r>
  </si>
  <si>
    <r>
      <rPr>
        <sz val="8.5"/>
        <rFont val="Calibri"/>
        <family val="2"/>
      </rPr>
      <t xml:space="preserve">Placa para sinalização viária em alumínio composto, totalmente refletiva com
</t>
    </r>
    <r>
      <rPr>
        <sz val="8.5"/>
        <rFont val="Calibri"/>
        <family val="2"/>
      </rPr>
      <t>película IA/IA ‐ área até 2,0 m²</t>
    </r>
  </si>
  <si>
    <r>
      <rPr>
        <sz val="8.5"/>
        <rFont val="Calibri"/>
        <family val="2"/>
      </rPr>
      <t>70.03.012</t>
    </r>
  </si>
  <si>
    <r>
      <rPr>
        <sz val="8.5"/>
        <rFont val="Calibri"/>
        <family val="2"/>
      </rPr>
      <t xml:space="preserve">Placa para sinalização viária em alumínio composto, totalmente refletiva com
</t>
    </r>
    <r>
      <rPr>
        <sz val="8.5"/>
        <rFont val="Calibri"/>
        <family val="2"/>
      </rPr>
      <t>película III/III ‐ área até 2,0 m²</t>
    </r>
  </si>
  <si>
    <r>
      <rPr>
        <sz val="8.5"/>
        <rFont val="Calibri"/>
        <family val="2"/>
      </rPr>
      <t>70.03.013</t>
    </r>
  </si>
  <si>
    <r>
      <rPr>
        <sz val="8.5"/>
        <rFont val="Calibri"/>
        <family val="2"/>
      </rPr>
      <t xml:space="preserve">Placa para sinalização viária em alumínio composto, totalmente refletiva com
</t>
    </r>
    <r>
      <rPr>
        <sz val="8.5"/>
        <rFont val="Calibri"/>
        <family val="2"/>
      </rPr>
      <t>película III/III ‐ área maior que 2,0 m²</t>
    </r>
  </si>
  <si>
    <r>
      <rPr>
        <sz val="8.5"/>
        <rFont val="Calibri"/>
        <family val="2"/>
      </rPr>
      <t>70.04</t>
    </r>
  </si>
  <si>
    <r>
      <rPr>
        <sz val="8.5"/>
        <rFont val="Calibri"/>
        <family val="2"/>
      </rPr>
      <t>Coluna cônica</t>
    </r>
  </si>
  <si>
    <r>
      <rPr>
        <sz val="8.5"/>
        <rFont val="Calibri"/>
        <family val="2"/>
      </rPr>
      <t>70.04.001</t>
    </r>
  </si>
  <si>
    <r>
      <rPr>
        <sz val="8.5"/>
        <rFont val="Calibri"/>
        <family val="2"/>
      </rPr>
      <t>Coluna simples (PP), diâmetro de 2 1/2´ e comprimento de 3,6 m</t>
    </r>
  </si>
  <si>
    <r>
      <rPr>
        <sz val="8.5"/>
        <rFont val="Calibri"/>
        <family val="2"/>
      </rPr>
      <t>70.04.002</t>
    </r>
  </si>
  <si>
    <r>
      <rPr>
        <sz val="8.5"/>
        <rFont val="Calibri"/>
        <family val="2"/>
      </rPr>
      <t>Coluna simples (P‐51), para fixação de placa de orientação</t>
    </r>
  </si>
  <si>
    <r>
      <rPr>
        <sz val="8.5"/>
        <rFont val="Calibri"/>
        <family val="2"/>
      </rPr>
      <t>70.04.003</t>
    </r>
  </si>
  <si>
    <r>
      <rPr>
        <sz val="8.5"/>
        <rFont val="Calibri"/>
        <family val="2"/>
      </rPr>
      <t>Coluna dupla (P‐53) para fixação de placa de orientação</t>
    </r>
  </si>
  <si>
    <r>
      <rPr>
        <sz val="8.5"/>
        <rFont val="Calibri"/>
        <family val="2"/>
      </rPr>
      <t>70.04.004</t>
    </r>
  </si>
  <si>
    <r>
      <rPr>
        <sz val="8.5"/>
        <rFont val="Calibri"/>
        <family val="2"/>
      </rPr>
      <t>Coluna (P‐57) para fixação de placa de orientação, com braço projetado</t>
    </r>
  </si>
  <si>
    <r>
      <rPr>
        <sz val="8.5"/>
        <rFont val="Calibri"/>
        <family val="2"/>
      </rPr>
      <t>70.04.005</t>
    </r>
  </si>
  <si>
    <r>
      <rPr>
        <sz val="8.5"/>
        <rFont val="Calibri"/>
        <family val="2"/>
      </rPr>
      <t>Braço (P‐55) para fixação em poste de concreto</t>
    </r>
  </si>
  <si>
    <r>
      <rPr>
        <sz val="8.5"/>
        <rFont val="Calibri"/>
        <family val="2"/>
      </rPr>
      <t>70.04.006</t>
    </r>
  </si>
  <si>
    <r>
      <rPr>
        <sz val="8.5"/>
        <rFont val="Calibri"/>
        <family val="2"/>
      </rPr>
      <t>Coluna dupla (PP), diâmetro de 2 x 2 1/2´ e comprimento de 3,6 m</t>
    </r>
  </si>
  <si>
    <r>
      <rPr>
        <sz val="8.5"/>
        <rFont val="Calibri"/>
        <family val="2"/>
      </rPr>
      <t>70.04.007</t>
    </r>
  </si>
  <si>
    <r>
      <rPr>
        <sz val="8.5"/>
        <rFont val="Calibri"/>
        <family val="2"/>
      </rPr>
      <t>Coluna semafórica simples 101 mm x 6 m</t>
    </r>
  </si>
  <si>
    <r>
      <rPr>
        <sz val="8.5"/>
        <rFont val="Calibri"/>
        <family val="2"/>
      </rPr>
      <t>70.05</t>
    </r>
  </si>
  <si>
    <r>
      <rPr>
        <sz val="8.5"/>
        <rFont val="Calibri"/>
        <family val="2"/>
      </rPr>
      <t>Sinalizacao semaforica e complementar</t>
    </r>
  </si>
  <si>
    <r>
      <rPr>
        <sz val="8.5"/>
        <rFont val="Calibri"/>
        <family val="2"/>
      </rPr>
      <t>70.05.001</t>
    </r>
  </si>
  <si>
    <r>
      <rPr>
        <sz val="8.5"/>
        <rFont val="Calibri"/>
        <family val="2"/>
      </rPr>
      <t>Botoeira convencional para pedestre</t>
    </r>
  </si>
  <si>
    <r>
      <rPr>
        <sz val="8.5"/>
        <rFont val="Calibri"/>
        <family val="2"/>
      </rPr>
      <t>70.05.002</t>
    </r>
  </si>
  <si>
    <r>
      <rPr>
        <sz val="8.5"/>
        <rFont val="Calibri"/>
        <family val="2"/>
      </rPr>
      <t>Botoeira sonora para deficientes visuais</t>
    </r>
  </si>
  <si>
    <r>
      <rPr>
        <sz val="8.5"/>
        <rFont val="Calibri"/>
        <family val="2"/>
      </rPr>
      <t>70.05.006</t>
    </r>
  </si>
  <si>
    <r>
      <rPr>
        <sz val="8.5"/>
        <rFont val="Calibri"/>
        <family val="2"/>
      </rPr>
      <t>Luminária LED 20W com braço, para travessia de pedestre</t>
    </r>
  </si>
  <si>
    <r>
      <rPr>
        <sz val="8.5"/>
        <rFont val="Calibri"/>
        <family val="2"/>
      </rPr>
      <t>70.05.011</t>
    </r>
  </si>
  <si>
    <r>
      <rPr>
        <sz val="8.5"/>
        <rFont val="Calibri"/>
        <family val="2"/>
      </rPr>
      <t>Grupo focal para pedestre com lâmpada LED e contador regressivo</t>
    </r>
  </si>
  <si>
    <r>
      <rPr>
        <sz val="8.5"/>
        <rFont val="Calibri"/>
        <family val="2"/>
      </rPr>
      <t>70.05.020</t>
    </r>
  </si>
  <si>
    <r>
      <rPr>
        <sz val="8.5"/>
        <rFont val="Calibri"/>
        <family val="2"/>
      </rPr>
      <t>Grupo focal veicular com lâmpada LED, com anteparo e suportes de fixação</t>
    </r>
  </si>
  <si>
    <r>
      <rPr>
        <sz val="8.5"/>
        <rFont val="Calibri"/>
        <family val="2"/>
      </rPr>
      <t>70.06</t>
    </r>
  </si>
  <si>
    <r>
      <rPr>
        <sz val="8.5"/>
        <rFont val="Calibri"/>
        <family val="2"/>
      </rPr>
      <t>Tachas e tachoes</t>
    </r>
  </si>
  <si>
    <r>
      <rPr>
        <sz val="8.5"/>
        <rFont val="Calibri"/>
        <family val="2"/>
      </rPr>
      <t>70.06.001</t>
    </r>
  </si>
  <si>
    <r>
      <rPr>
        <sz val="8.5"/>
        <rFont val="Calibri"/>
        <family val="2"/>
      </rPr>
      <t>Segregador (bate rodas) refletivo</t>
    </r>
  </si>
  <si>
    <r>
      <rPr>
        <sz val="8.5"/>
        <rFont val="Calibri"/>
        <family val="2"/>
      </rPr>
      <t>70.06.010</t>
    </r>
  </si>
  <si>
    <r>
      <rPr>
        <sz val="8.5"/>
        <rFont val="Calibri"/>
        <family val="2"/>
      </rPr>
      <t>Tacha refletiva de vidro temperado</t>
    </r>
  </si>
  <si>
    <r>
      <rPr>
        <sz val="8.5"/>
        <rFont val="Calibri"/>
        <family val="2"/>
      </rPr>
      <t>70.06.011</t>
    </r>
  </si>
  <si>
    <r>
      <rPr>
        <sz val="8.5"/>
        <rFont val="Calibri"/>
        <family val="2"/>
      </rPr>
      <t>Tacha tipo I bidirecional refletiva</t>
    </r>
  </si>
  <si>
    <r>
      <rPr>
        <sz val="8.5"/>
        <rFont val="Calibri"/>
        <family val="2"/>
      </rPr>
      <t>70.06.012</t>
    </r>
  </si>
  <si>
    <r>
      <rPr>
        <sz val="8.5"/>
        <rFont val="Calibri"/>
        <family val="2"/>
      </rPr>
      <t>Tacha tipo I monodirecional refletiva</t>
    </r>
  </si>
  <si>
    <r>
      <rPr>
        <sz val="8.5"/>
        <rFont val="Calibri"/>
        <family val="2"/>
      </rPr>
      <t>70.06.013</t>
    </r>
  </si>
  <si>
    <r>
      <rPr>
        <sz val="8.5"/>
        <rFont val="Calibri"/>
        <family val="2"/>
      </rPr>
      <t>Tacha tipo II bidirecional refletiva</t>
    </r>
  </si>
  <si>
    <r>
      <rPr>
        <sz val="8.5"/>
        <rFont val="Calibri"/>
        <family val="2"/>
      </rPr>
      <t>70.06.014</t>
    </r>
  </si>
  <si>
    <r>
      <rPr>
        <sz val="8.5"/>
        <rFont val="Calibri"/>
        <family val="2"/>
      </rPr>
      <t>Tacha tipo II monodirecional refletiva</t>
    </r>
  </si>
  <si>
    <r>
      <rPr>
        <sz val="8.5"/>
        <rFont val="Calibri"/>
        <family val="2"/>
      </rPr>
      <t>70.06.020</t>
    </r>
  </si>
  <si>
    <r>
      <rPr>
        <sz val="8.5"/>
        <rFont val="Calibri"/>
        <family val="2"/>
      </rPr>
      <t>Tachão tipo I bidirecional refletivo</t>
    </r>
  </si>
  <si>
    <r>
      <rPr>
        <sz val="8.5"/>
        <rFont val="Calibri"/>
        <family val="2"/>
      </rPr>
      <t>70.06.021</t>
    </r>
  </si>
  <si>
    <r>
      <rPr>
        <sz val="8.5"/>
        <rFont val="Calibri"/>
        <family val="2"/>
      </rPr>
      <t>Tachão tipo I monodirecional refletivo</t>
    </r>
  </si>
  <si>
    <r>
      <rPr>
        <sz val="8.5"/>
        <rFont val="Calibri"/>
        <family val="2"/>
      </rPr>
      <t>SINALIZACAO E COMUNICACAO VISUAL</t>
    </r>
  </si>
  <si>
    <r>
      <rPr>
        <sz val="8.5"/>
        <rFont val="Calibri"/>
        <family val="2"/>
      </rPr>
      <t>97.02</t>
    </r>
  </si>
  <si>
    <r>
      <rPr>
        <sz val="8.5"/>
        <rFont val="Calibri"/>
        <family val="2"/>
      </rPr>
      <t>Placas, porticos e obeliscos arquitetônicos</t>
    </r>
  </si>
  <si>
    <r>
      <rPr>
        <sz val="8.5"/>
        <rFont val="Calibri"/>
        <family val="2"/>
      </rPr>
      <t>97.02.030</t>
    </r>
  </si>
  <si>
    <r>
      <rPr>
        <sz val="8.5"/>
        <rFont val="Calibri"/>
        <family val="2"/>
      </rPr>
      <t>Placa comemorativa em aço inoxidável escovado</t>
    </r>
  </si>
  <si>
    <r>
      <rPr>
        <sz val="8.5"/>
        <rFont val="Calibri"/>
        <family val="2"/>
      </rPr>
      <t>97.02.036</t>
    </r>
  </si>
  <si>
    <r>
      <rPr>
        <sz val="8.5"/>
        <rFont val="Calibri"/>
        <family val="2"/>
      </rPr>
      <t>Placa de identificação em PVC com texto em vinil</t>
    </r>
  </si>
  <si>
    <r>
      <rPr>
        <sz val="8.5"/>
        <rFont val="Calibri"/>
        <family val="2"/>
      </rPr>
      <t>97.02.190</t>
    </r>
  </si>
  <si>
    <r>
      <rPr>
        <sz val="8.5"/>
        <rFont val="Calibri"/>
        <family val="2"/>
      </rPr>
      <t>Placa de identificação em acrílico com texto em vinil</t>
    </r>
  </si>
  <si>
    <r>
      <rPr>
        <sz val="8.5"/>
        <rFont val="Calibri"/>
        <family val="2"/>
      </rPr>
      <t>97.02.193</t>
    </r>
  </si>
  <si>
    <r>
      <rPr>
        <sz val="8.5"/>
        <rFont val="Calibri"/>
        <family val="2"/>
      </rPr>
      <t>Placa de sinalização em PVC fotoluminescente (200x200mm), com indicação de equipamentos de alarme, detecção e extinção de incêndio</t>
    </r>
  </si>
  <si>
    <r>
      <rPr>
        <sz val="8.5"/>
        <rFont val="Calibri"/>
        <family val="2"/>
      </rPr>
      <t>97.02.194</t>
    </r>
  </si>
  <si>
    <r>
      <rPr>
        <sz val="8.5"/>
        <rFont val="Calibri"/>
        <family val="2"/>
      </rPr>
      <t xml:space="preserve">Placa de sinalização em PVC fotoluminescente (150x150mm), com indicação
</t>
    </r>
    <r>
      <rPr>
        <sz val="8.5"/>
        <rFont val="Calibri"/>
        <family val="2"/>
      </rPr>
      <t>de equipamentos de combate à incêndio e alarme</t>
    </r>
  </si>
  <si>
    <r>
      <rPr>
        <sz val="8.5"/>
        <rFont val="Calibri"/>
        <family val="2"/>
      </rPr>
      <t>97.02.195</t>
    </r>
  </si>
  <si>
    <r>
      <rPr>
        <sz val="8.5"/>
        <rFont val="Calibri"/>
        <family val="2"/>
      </rPr>
      <t xml:space="preserve">Placa de sinalização em PVC fotoluminescente (240x120mm), com indicação
</t>
    </r>
    <r>
      <rPr>
        <sz val="8.5"/>
        <rFont val="Calibri"/>
        <family val="2"/>
      </rPr>
      <t>de rota de evacuação e saída de emergência</t>
    </r>
  </si>
  <si>
    <r>
      <rPr>
        <sz val="8.5"/>
        <rFont val="Calibri"/>
        <family val="2"/>
      </rPr>
      <t>97.02.196</t>
    </r>
  </si>
  <si>
    <r>
      <rPr>
        <sz val="8.5"/>
        <rFont val="Calibri"/>
        <family val="2"/>
      </rPr>
      <t xml:space="preserve">Placa de sinalização em PVC fotoluminescente, com identificação de
</t>
    </r>
    <r>
      <rPr>
        <sz val="8.5"/>
        <rFont val="Calibri"/>
        <family val="2"/>
      </rPr>
      <t>pavimentos</t>
    </r>
  </si>
  <si>
    <r>
      <rPr>
        <sz val="8.5"/>
        <rFont val="Calibri"/>
        <family val="2"/>
      </rPr>
      <t>97.02.197</t>
    </r>
  </si>
  <si>
    <r>
      <rPr>
        <sz val="8.5"/>
        <rFont val="Calibri"/>
        <family val="2"/>
      </rPr>
      <t>Placa de sinalização em PVC, com indicação de alerta</t>
    </r>
  </si>
  <si>
    <r>
      <rPr>
        <sz val="8.5"/>
        <rFont val="Calibri"/>
        <family val="2"/>
      </rPr>
      <t>97.02.198</t>
    </r>
  </si>
  <si>
    <r>
      <rPr>
        <sz val="8.5"/>
        <rFont val="Calibri"/>
        <family val="2"/>
      </rPr>
      <t>Placa de sinalização em PVC, com indicação de proibição normativa</t>
    </r>
  </si>
  <si>
    <r>
      <rPr>
        <sz val="8.5"/>
        <rFont val="Calibri"/>
        <family val="2"/>
      </rPr>
      <t>97.02.210</t>
    </r>
  </si>
  <si>
    <r>
      <rPr>
        <sz val="8.5"/>
        <rFont val="Calibri"/>
        <family val="2"/>
      </rPr>
      <t>Placa de sinalização em PVC para ambientes</t>
    </r>
  </si>
  <si>
    <r>
      <rPr>
        <sz val="8.5"/>
        <rFont val="Calibri"/>
        <family val="2"/>
      </rPr>
      <t>97.03</t>
    </r>
  </si>
  <si>
    <r>
      <rPr>
        <sz val="8.5"/>
        <rFont val="Calibri"/>
        <family val="2"/>
      </rPr>
      <t>Pintura de letras e pictogramas</t>
    </r>
  </si>
  <si>
    <r>
      <rPr>
        <sz val="8.5"/>
        <rFont val="Calibri"/>
        <family val="2"/>
      </rPr>
      <t>97.03.010</t>
    </r>
  </si>
  <si>
    <r>
      <rPr>
        <sz val="8.5"/>
        <rFont val="Calibri"/>
        <family val="2"/>
      </rPr>
      <t>Sinalização com pictograma em tinta acrílica</t>
    </r>
  </si>
  <si>
    <r>
      <rPr>
        <sz val="8.5"/>
        <rFont val="Calibri"/>
        <family val="2"/>
      </rPr>
      <t>97.05</t>
    </r>
  </si>
  <si>
    <r>
      <rPr>
        <sz val="8.5"/>
        <rFont val="Calibri"/>
        <family val="2"/>
      </rPr>
      <t>Placas, porticos e sinalizacao viaria</t>
    </r>
  </si>
  <si>
    <r>
      <rPr>
        <sz val="8.5"/>
        <rFont val="Calibri"/>
        <family val="2"/>
      </rPr>
      <t>97.05.070</t>
    </r>
  </si>
  <si>
    <r>
      <rPr>
        <sz val="8.5"/>
        <rFont val="Calibri"/>
        <family val="2"/>
      </rPr>
      <t xml:space="preserve">Manta de borracha para sinalização em estacionamento e proteção de coluna
</t>
    </r>
    <r>
      <rPr>
        <sz val="8.5"/>
        <rFont val="Calibri"/>
        <family val="2"/>
      </rPr>
      <t>e parede, de 1000 x 750 mm e espessura 10 mm</t>
    </r>
  </si>
  <si>
    <r>
      <rPr>
        <sz val="8.5"/>
        <rFont val="Calibri"/>
        <family val="2"/>
      </rPr>
      <t>97.05.080</t>
    </r>
  </si>
  <si>
    <r>
      <rPr>
        <sz val="8.5"/>
        <rFont val="Calibri"/>
        <family val="2"/>
      </rPr>
      <t xml:space="preserve">Cantoneira de borracha para sinalização em estacionamento e proteção de
</t>
    </r>
    <r>
      <rPr>
        <sz val="8.5"/>
        <rFont val="Calibri"/>
        <family val="2"/>
      </rPr>
      <t>coluna, de 750 x 100 x 100 mm e espessura 10 mm</t>
    </r>
  </si>
  <si>
    <r>
      <rPr>
        <sz val="8.5"/>
        <rFont val="Calibri"/>
        <family val="2"/>
      </rPr>
      <t>97.05.130</t>
    </r>
  </si>
  <si>
    <r>
      <rPr>
        <sz val="8.5"/>
        <rFont val="Calibri"/>
        <family val="2"/>
      </rPr>
      <t>Colocação de placa em suporte de madeira / metálico ‐ solo</t>
    </r>
  </si>
  <si>
    <r>
      <rPr>
        <sz val="8.5"/>
        <rFont val="Calibri"/>
        <family val="2"/>
      </rPr>
      <t>97.05.140</t>
    </r>
  </si>
  <si>
    <r>
      <rPr>
        <sz val="8.5"/>
        <rFont val="Calibri"/>
        <family val="2"/>
      </rPr>
      <t>Suporte de perfil metálico galvanizado</t>
    </r>
  </si>
  <si>
    <r>
      <rPr>
        <sz val="8.5"/>
        <rFont val="Calibri"/>
        <family val="2"/>
      </rPr>
      <t>ARQUITETURA DE INTERIORES</t>
    </r>
  </si>
  <si>
    <r>
      <rPr>
        <sz val="8.5"/>
        <rFont val="Calibri"/>
        <family val="2"/>
      </rPr>
      <t>98.02</t>
    </r>
  </si>
  <si>
    <r>
      <rPr>
        <sz val="8.5"/>
        <rFont val="Calibri"/>
        <family val="2"/>
      </rPr>
      <t>Mobiliario</t>
    </r>
  </si>
  <si>
    <r>
      <rPr>
        <sz val="8.5"/>
        <rFont val="Calibri"/>
        <family val="2"/>
      </rPr>
      <t>98.02.210</t>
    </r>
  </si>
  <si>
    <r>
      <rPr>
        <sz val="8.5"/>
        <rFont val="Calibri"/>
        <family val="2"/>
      </rPr>
      <t>Banco de madeira com encosto e pés em ferro fundido pintado</t>
    </r>
  </si>
  <si>
    <t>CDHU Abr22</t>
  </si>
  <si>
    <t>Cordeirópolis, 24 de junho de 2022.</t>
  </si>
  <si>
    <t>CDHU-186 (Abr/22)
DER-SP (Mar/22)</t>
  </si>
  <si>
    <t>6.2</t>
  </si>
  <si>
    <t>01.20.280</t>
  </si>
  <si>
    <t>Levantamento planimétrico de área pavimentada para veículo e pedestre</t>
  </si>
  <si>
    <t>MEMÓRIA DE CÁLCULO DE DRENAGEM E OAC</t>
  </si>
  <si>
    <t>MEMÓRIA DE CÁLCULO DE PAVIMENTAÇÃO E CALÇAMENTO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</si>
</sst>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6">
    <numFmt numFmtId="43" formatCode="_-* #,##0.00_-;\-* #,##0.00_-;_-* &quot;-&quot;??_-;_-@_-"/>
    <numFmt numFmtId="164" formatCode="#,##0.00_ ;\-#,##0.00\ "/>
    <numFmt numFmtId="165" formatCode="_(* #,##0.00_);_(* \(#,##0.00\);_(* &quot;-&quot;??_);_(@_)"/>
    <numFmt numFmtId="166" formatCode="0.000"/>
    <numFmt numFmtId="167" formatCode="00\ &quot;km&quot;"/>
    <numFmt numFmtId="168" formatCode="0.000&quot;m²&quot;"/>
    <numFmt numFmtId="169" formatCode="0.00\ &quot;m³&quot;"/>
    <numFmt numFmtId="170" formatCode="0.00\ &quot;m&quot;"/>
    <numFmt numFmtId="171" formatCode="_(* #,##0_);_(* \(#,##0\);_(* &quot;-&quot;??_);_(@_)"/>
    <numFmt numFmtId="172" formatCode="#,##0.00;[Red]#,##0.00"/>
    <numFmt numFmtId="173" formatCode="00"/>
    <numFmt numFmtId="174" formatCode="0.00_ ;[Red]\-0.00\ "/>
    <numFmt numFmtId="175" formatCode="#,##0.00_ ;[Red]\-#,##0.00\ "/>
    <numFmt numFmtId="176" formatCode="#,##0.000_);\-#,##0.000_);&quot;&quot;"/>
    <numFmt numFmtId="177" formatCode="0.00\ &quot;m³/m&quot;"/>
    <numFmt numFmtId="178" formatCode="0.00\ &quot;kg/m&quot;"/>
    <numFmt numFmtId="179" formatCode="0.00\ &quot;kg/VIGA&quot;"/>
    <numFmt numFmtId="180" formatCode="0.00\ &quot;m²/m&quot;"/>
    <numFmt numFmtId="181" formatCode="&quot;Preço Unit. C/BDI &quot;00%"/>
    <numFmt numFmtId="182" formatCode="&quot;C/BDI&quot;\ 00%"/>
    <numFmt numFmtId="183" formatCode="#,##0.0000"/>
    <numFmt numFmtId="184" formatCode="0.0000"/>
    <numFmt numFmtId="185" formatCode="#,##0.0000_);\-#,##0.0000_);&quot;&quot;"/>
    <numFmt numFmtId="186" formatCode="#,##0.00000"/>
    <numFmt numFmtId="187" formatCode="0\ &quot;DIAS&quot;"/>
    <numFmt numFmtId="188" formatCode="#,##0.000"/>
  </numFmts>
  <fonts count="100"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8"/>
      <name val="Arial"/>
      <family val="2"/>
    </font>
    <font>
      <b/>
      <sz val="12"/>
      <name val="Tahoma"/>
      <family val="2"/>
    </font>
    <font>
      <sz val="8"/>
      <name val="Tahoma"/>
      <family val="2"/>
    </font>
    <font>
      <b/>
      <sz val="8"/>
      <color indexed="9"/>
      <name val="Arial"/>
      <family val="2"/>
    </font>
    <font>
      <sz val="10"/>
      <name val="Tahoma"/>
      <family val="2"/>
    </font>
    <font>
      <b/>
      <sz val="8"/>
      <name val="Arial"/>
      <family val="2"/>
    </font>
    <font>
      <sz val="9"/>
      <color theme="1"/>
      <name val="Arial"/>
      <family val="2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1"/>
      <name val="Arial"/>
      <family val="2"/>
    </font>
    <font>
      <sz val="10"/>
      <color rgb="FF000000"/>
      <name val="Arial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name val="Arial"/>
      <family val="2"/>
    </font>
    <font>
      <sz val="11"/>
      <name val="Calibri"/>
      <family val="2"/>
      <scheme val="minor"/>
    </font>
    <font>
      <b/>
      <sz val="8"/>
      <color theme="0"/>
      <name val="Arial"/>
      <family val="2"/>
    </font>
    <font>
      <b/>
      <sz val="10"/>
      <color theme="0"/>
      <name val="Arial"/>
      <family val="2"/>
    </font>
    <font>
      <sz val="11"/>
      <color rgb="FFC00000"/>
      <name val="Arial"/>
      <family val="2"/>
    </font>
    <font>
      <sz val="10"/>
      <color rgb="FFC00000"/>
      <name val="Arial"/>
      <family val="2"/>
    </font>
    <font>
      <i/>
      <sz val="1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vertAlign val="superscript"/>
      <sz val="10"/>
      <color indexed="8"/>
      <name val="Arial"/>
      <family val="2"/>
    </font>
    <font>
      <sz val="10"/>
      <color rgb="FFFF0000"/>
      <name val="Arial"/>
      <family val="2"/>
    </font>
    <font>
      <sz val="11"/>
      <color indexed="60"/>
      <name val="Calibri"/>
      <family val="2"/>
    </font>
    <font>
      <sz val="10"/>
      <color theme="1"/>
      <name val="Arial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C00000"/>
      <name val="Arial"/>
      <family val="2"/>
    </font>
    <font>
      <sz val="10"/>
      <color rgb="FFC00000"/>
      <name val="Calibri"/>
      <family val="2"/>
      <scheme val="minor"/>
    </font>
    <font>
      <sz val="10"/>
      <name val="Courier"/>
      <family val="3"/>
    </font>
    <font>
      <sz val="11"/>
      <color rgb="FF000000"/>
      <name val="Arial"/>
      <family val="2"/>
    </font>
    <font>
      <b/>
      <i/>
      <sz val="10"/>
      <name val="Arial"/>
      <family val="2"/>
    </font>
    <font>
      <sz val="10"/>
      <color theme="2" tint="-0.749992370372631"/>
      <name val="Arial"/>
      <family val="2"/>
    </font>
    <font>
      <vertAlign val="superscript"/>
      <sz val="11"/>
      <color rgb="FFC00000"/>
      <name val="Arial"/>
      <family val="2"/>
    </font>
    <font>
      <i/>
      <sz val="10"/>
      <color rgb="FFC00000"/>
      <name val="Arial"/>
      <family val="2"/>
    </font>
    <font>
      <sz val="9"/>
      <color rgb="FFC00000"/>
      <name val="Arial"/>
      <family val="2"/>
    </font>
    <font>
      <sz val="9"/>
      <name val="Arial"/>
      <family val="2"/>
    </font>
    <font>
      <b/>
      <sz val="9"/>
      <color theme="1"/>
      <name val="Arial"/>
      <family val="2"/>
    </font>
    <font>
      <i/>
      <sz val="10"/>
      <color theme="2" tint="-0.749992370372631"/>
      <name val="Arial"/>
      <family val="2"/>
    </font>
    <font>
      <i/>
      <sz val="9"/>
      <color theme="2" tint="-0.749992370372631"/>
      <name val="Arial"/>
      <family val="2"/>
    </font>
    <font>
      <b/>
      <i/>
      <sz val="12"/>
      <color theme="1"/>
      <name val="Calibri"/>
      <family val="2"/>
      <scheme val="minor"/>
    </font>
    <font>
      <b/>
      <i/>
      <sz val="12"/>
      <color rgb="FFFF0000"/>
      <name val="Calibri"/>
      <family val="2"/>
      <scheme val="minor"/>
    </font>
    <font>
      <b/>
      <sz val="10"/>
      <color rgb="FF000000"/>
      <name val="Arial"/>
      <family val="2"/>
    </font>
    <font>
      <sz val="8"/>
      <name val="Calibri"/>
      <family val="2"/>
      <scheme val="minor"/>
    </font>
    <font>
      <sz val="10"/>
      <color theme="2" tint="-0.499984740745262"/>
      <name val="Arial"/>
      <family val="2"/>
    </font>
    <font>
      <sz val="10"/>
      <color rgb="FF000000"/>
      <name val="Times New Roman"/>
      <family val="1"/>
    </font>
    <font>
      <b/>
      <sz val="10"/>
      <color rgb="FF000000"/>
      <name val="Times New Roman"/>
      <family val="1"/>
    </font>
    <font>
      <b/>
      <sz val="10"/>
      <color theme="1"/>
      <name val="Tahoma"/>
      <family val="2"/>
    </font>
    <font>
      <sz val="11"/>
      <color theme="2" tint="-0.749992370372631"/>
      <name val="Arial"/>
      <family val="2"/>
    </font>
    <font>
      <sz val="11"/>
      <color rgb="FF00B0F0"/>
      <name val="Arial"/>
      <family val="2"/>
    </font>
    <font>
      <b/>
      <sz val="10"/>
      <name val="Tahoma"/>
      <family val="2"/>
    </font>
    <font>
      <vertAlign val="superscript"/>
      <sz val="10"/>
      <name val="Calibri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b/>
      <sz val="9"/>
      <name val="Arial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</font>
    <font>
      <sz val="11"/>
      <color rgb="FF000000"/>
      <name val="Calibri"/>
      <family val="2"/>
      <scheme val="minor"/>
    </font>
    <font>
      <b/>
      <sz val="11"/>
      <color rgb="FFC00000"/>
      <name val="Calibri"/>
      <family val="2"/>
      <scheme val="minor"/>
    </font>
    <font>
      <i/>
      <sz val="9"/>
      <color rgb="FFC00000"/>
      <name val="Arial"/>
      <family val="2"/>
    </font>
    <font>
      <sz val="12"/>
      <name val="Calibri"/>
      <family val="2"/>
      <scheme val="minor"/>
    </font>
    <font>
      <b/>
      <i/>
      <sz val="12"/>
      <name val="Calibri"/>
      <family val="2"/>
      <scheme val="minor"/>
    </font>
    <font>
      <sz val="10"/>
      <color indexed="8"/>
      <name val="MS Sans Serif"/>
    </font>
    <font>
      <b/>
      <sz val="10"/>
      <color theme="0" tint="-0.34998626667073579"/>
      <name val="Arial"/>
      <family val="2"/>
    </font>
    <font>
      <b/>
      <sz val="8"/>
      <color indexed="8"/>
      <name val="Arial"/>
      <family val="2"/>
    </font>
    <font>
      <b/>
      <sz val="8"/>
      <color rgb="FFFF0000"/>
      <name val="Arial"/>
      <family val="2"/>
    </font>
    <font>
      <b/>
      <sz val="12"/>
      <color indexed="8"/>
      <name val="Arial"/>
      <family val="2"/>
    </font>
    <font>
      <sz val="8"/>
      <color rgb="FF0070C0"/>
      <name val="Arial"/>
      <family val="2"/>
    </font>
    <font>
      <sz val="8"/>
      <color rgb="FFFF0000"/>
      <name val="Arial"/>
      <family val="2"/>
    </font>
    <font>
      <b/>
      <sz val="11"/>
      <color indexed="8"/>
      <name val="Arial"/>
      <family val="2"/>
    </font>
    <font>
      <b/>
      <sz val="10"/>
      <color rgb="FF0070C0"/>
      <name val="Arial"/>
      <family val="2"/>
    </font>
    <font>
      <sz val="10"/>
      <name val="MS Sans Serif"/>
      <family val="2"/>
    </font>
    <font>
      <b/>
      <sz val="8"/>
      <color rgb="FF0070C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k"/>
    </font>
    <font>
      <i/>
      <sz val="10"/>
      <color indexed="8"/>
      <name val="Arial"/>
      <family val="2"/>
    </font>
    <font>
      <b/>
      <sz val="10"/>
      <color indexed="8"/>
      <name val="MS Sans Serif"/>
    </font>
    <font>
      <b/>
      <sz val="10"/>
      <color indexed="8"/>
      <name val="AriaK"/>
    </font>
    <font>
      <i/>
      <sz val="10"/>
      <color theme="0" tint="-0.34998626667073579"/>
      <name val="Arial"/>
      <family val="2"/>
    </font>
    <font>
      <b/>
      <sz val="10"/>
      <name val="Calibri"/>
      <family val="2"/>
    </font>
    <font>
      <sz val="12"/>
      <name val="AriaK"/>
    </font>
    <font>
      <sz val="12"/>
      <color theme="0" tint="-0.499984740745262"/>
      <name val="Calibri"/>
      <family val="2"/>
      <scheme val="minor"/>
    </font>
    <font>
      <b/>
      <i/>
      <sz val="8"/>
      <name val="Arial"/>
      <family val="2"/>
    </font>
    <font>
      <sz val="8.5"/>
      <color rgb="FF000000"/>
      <name val="Calibri"/>
      <family val="2"/>
    </font>
    <font>
      <sz val="8.5"/>
      <name val="Calibri"/>
      <family val="2"/>
    </font>
    <font>
      <sz val="9"/>
      <name val="Microsoft Sans Serif"/>
      <family val="2"/>
    </font>
    <font>
      <sz val="12"/>
      <name val="Arial"/>
      <family val="2"/>
    </font>
    <font>
      <sz val="12"/>
      <color theme="1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48118533890809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B19F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D8D8D8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C000"/>
        <bgColor indexed="64"/>
      </patternFill>
    </fill>
    <fill>
      <patternFill patternType="gray0625"/>
    </fill>
    <fill>
      <patternFill patternType="solid">
        <fgColor rgb="FF00B050"/>
        <bgColor indexed="64"/>
      </patternFill>
    </fill>
    <fill>
      <patternFill patternType="solid">
        <fgColor rgb="FFD9D9D9"/>
      </patternFill>
    </fill>
  </fills>
  <borders count="21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theme="0"/>
      </right>
      <top style="thin">
        <color indexed="64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thin">
        <color indexed="64"/>
      </top>
      <bottom style="medium">
        <color theme="0"/>
      </bottom>
      <diagonal/>
    </border>
    <border>
      <left style="medium">
        <color indexed="64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medium">
        <color auto="1"/>
      </left>
      <right style="thin">
        <color theme="1" tint="0.499984740745262"/>
      </right>
      <top style="medium">
        <color auto="1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medium">
        <color auto="1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auto="1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medium">
        <color auto="1"/>
      </top>
      <bottom style="thin">
        <color theme="1" tint="0.499984740745262"/>
      </bottom>
      <diagonal/>
    </border>
    <border>
      <left style="thin">
        <color auto="1"/>
      </left>
      <right style="thin">
        <color theme="1" tint="0.499984740745262"/>
      </right>
      <top style="medium">
        <color auto="1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auto="1"/>
      </right>
      <top style="medium">
        <color auto="1"/>
      </top>
      <bottom style="thin">
        <color theme="1" tint="0.499984740745262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auto="1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auto="1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auto="1"/>
      </left>
      <right/>
      <top/>
      <bottom style="thin">
        <color theme="1" tint="0.499984740745262"/>
      </bottom>
      <diagonal/>
    </border>
    <border>
      <left style="medium">
        <color auto="1"/>
      </left>
      <right style="thin">
        <color theme="1" tint="0.499984740745262"/>
      </right>
      <top/>
      <bottom style="medium">
        <color auto="1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medium">
        <color auto="1"/>
      </bottom>
      <diagonal/>
    </border>
    <border>
      <left style="thin">
        <color theme="1" tint="0.499984740745262"/>
      </left>
      <right/>
      <top/>
      <bottom style="medium">
        <color auto="1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auto="1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medium">
        <color auto="1"/>
      </bottom>
      <diagonal/>
    </border>
    <border>
      <left style="thin">
        <color auto="1"/>
      </left>
      <right style="thin">
        <color theme="1" tint="0.499984740745262"/>
      </right>
      <top style="thin">
        <color theme="1" tint="0.499984740745262"/>
      </top>
      <bottom style="medium">
        <color auto="1"/>
      </bottom>
      <diagonal/>
    </border>
    <border>
      <left style="thin">
        <color theme="1" tint="0.499984740745262"/>
      </left>
      <right style="thin">
        <color auto="1"/>
      </right>
      <top style="thin">
        <color theme="1" tint="0.499984740745262"/>
      </top>
      <bottom style="medium">
        <color auto="1"/>
      </bottom>
      <diagonal/>
    </border>
    <border>
      <left style="thin">
        <color auto="1"/>
      </left>
      <right/>
      <top style="thin">
        <color theme="1" tint="0.499984740745262"/>
      </top>
      <bottom style="medium">
        <color auto="1"/>
      </bottom>
      <diagonal/>
    </border>
    <border>
      <left style="medium">
        <color auto="1"/>
      </left>
      <right/>
      <top/>
      <bottom style="thin">
        <color theme="1" tint="0.499984740745262"/>
      </bottom>
      <diagonal/>
    </border>
    <border>
      <left/>
      <right style="medium">
        <color auto="1"/>
      </right>
      <top/>
      <bottom style="thin">
        <color theme="1" tint="0.499984740745262"/>
      </bottom>
      <diagonal/>
    </border>
    <border>
      <left style="thin">
        <color auto="1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auto="1"/>
      </left>
      <right/>
      <top style="medium">
        <color auto="1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medium">
        <color auto="1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auto="1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auto="1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auto="1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auto="1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medium">
        <color auto="1"/>
      </left>
      <right/>
      <top style="thin">
        <color theme="1" tint="0.499984740745262"/>
      </top>
      <bottom/>
      <diagonal/>
    </border>
    <border>
      <left/>
      <right style="medium">
        <color auto="1"/>
      </right>
      <top style="thin">
        <color theme="1" tint="0.499984740745262"/>
      </top>
      <bottom/>
      <diagonal/>
    </border>
    <border>
      <left style="medium">
        <color auto="1"/>
      </left>
      <right style="thin">
        <color theme="1" tint="0.499984740745262"/>
      </right>
      <top style="thin">
        <color theme="1" tint="0.499984740745262"/>
      </top>
      <bottom style="medium">
        <color auto="1"/>
      </bottom>
      <diagonal/>
    </border>
    <border>
      <left style="thin">
        <color auto="1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auto="1"/>
      </left>
      <right style="thin">
        <color theme="1" tint="0.499984740745262"/>
      </right>
      <top/>
      <bottom/>
      <diagonal/>
    </border>
    <border>
      <left style="thin">
        <color auto="1"/>
      </left>
      <right/>
      <top/>
      <bottom/>
      <diagonal/>
    </border>
    <border>
      <left style="medium">
        <color theme="1"/>
      </left>
      <right/>
      <top style="medium">
        <color theme="1"/>
      </top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 style="thin">
        <color auto="1"/>
      </left>
      <right style="thin">
        <color auto="1"/>
      </right>
      <top/>
      <bottom style="medium">
        <color theme="1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indexed="64"/>
      </left>
      <right style="thin">
        <color theme="1" tint="0.499984740745262"/>
      </right>
      <top style="medium">
        <color indexed="64"/>
      </top>
      <bottom style="medium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theme="1" tint="0.499984740745262"/>
      </right>
      <top style="thin">
        <color indexed="64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indexed="64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indexed="64"/>
      </right>
      <top style="thin">
        <color indexed="64"/>
      </top>
      <bottom style="thin">
        <color theme="1" tint="0.499984740745262"/>
      </bottom>
      <diagonal/>
    </border>
    <border>
      <left style="thin">
        <color indexed="64"/>
      </left>
      <right style="thin">
        <color theme="1" tint="0.499984740745262"/>
      </right>
      <top style="thin">
        <color theme="1" tint="0.499984740745262"/>
      </top>
      <bottom style="thin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indexed="64"/>
      </bottom>
      <diagonal/>
    </border>
    <border>
      <left style="thin">
        <color theme="1" tint="0.499984740745262"/>
      </left>
      <right style="thin">
        <color indexed="64"/>
      </right>
      <top style="thin">
        <color theme="1" tint="0.499984740745262"/>
      </top>
      <bottom style="thin">
        <color indexed="64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499984740745262"/>
      </left>
      <right style="thin">
        <color auto="1"/>
      </right>
      <top style="thin">
        <color theme="1" tint="0.499984740745262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1" tint="0.49998474074526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hair">
        <color rgb="FF000000"/>
      </right>
      <top style="medium">
        <color indexed="64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medium">
        <color indexed="64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thin">
        <color indexed="64"/>
      </bottom>
      <diagonal/>
    </border>
    <border>
      <left style="thin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thin">
        <color indexed="64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thin">
        <color rgb="FF000000"/>
      </left>
      <right style="hair">
        <color rgb="FF000000"/>
      </right>
      <top style="thin">
        <color indexed="64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indexed="64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medium">
        <color indexed="64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medium">
        <color theme="0"/>
      </left>
      <right style="medium">
        <color theme="0"/>
      </right>
      <top style="medium">
        <color indexed="64"/>
      </top>
      <bottom style="medium">
        <color indexed="64"/>
      </bottom>
      <diagonal/>
    </border>
    <border>
      <left style="medium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23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indexed="23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indexed="9"/>
      </right>
      <top style="thin">
        <color indexed="23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rgb="FF000000"/>
      </bottom>
      <diagonal/>
    </border>
    <border>
      <left style="thin">
        <color theme="0" tint="-4.9989318521683403E-2"/>
      </left>
      <right style="thin">
        <color indexed="9"/>
      </right>
      <top style="thin">
        <color theme="0" tint="-4.9989318521683403E-2"/>
      </top>
      <bottom style="thin">
        <color rgb="FF000000"/>
      </bottom>
      <diagonal/>
    </border>
    <border>
      <left style="thin">
        <color indexed="9"/>
      </left>
      <right/>
      <top style="thin">
        <color indexed="23"/>
      </top>
      <bottom style="thin">
        <color indexed="23"/>
      </bottom>
      <diagonal/>
    </border>
    <border>
      <left style="thin">
        <color theme="0" tint="-4.9989318521683403E-2"/>
      </left>
      <right/>
      <top style="thin">
        <color indexed="23"/>
      </top>
      <bottom/>
      <diagonal/>
    </border>
    <border>
      <left style="thin">
        <color theme="0" tint="-4.9989318521683403E-2"/>
      </left>
      <right style="thin">
        <color indexed="9"/>
      </right>
      <top style="thin">
        <color indexed="23"/>
      </top>
      <bottom/>
      <diagonal/>
    </border>
    <border>
      <left style="thin">
        <color theme="0" tint="-4.9989318521683403E-2"/>
      </left>
      <right/>
      <top/>
      <bottom style="thin">
        <color rgb="FF000000"/>
      </bottom>
      <diagonal/>
    </border>
    <border>
      <left style="thin">
        <color theme="0" tint="-4.9989318521683403E-2"/>
      </left>
      <right style="thin">
        <color indexed="9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rgb="FF000000"/>
      </top>
      <bottom style="thin">
        <color auto="1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indexed="23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23"/>
      </left>
      <right/>
      <top style="thin">
        <color indexed="23"/>
      </top>
      <bottom style="thin">
        <color auto="1"/>
      </bottom>
      <diagonal/>
    </border>
    <border>
      <left/>
      <right/>
      <top style="thin">
        <color indexed="23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/>
      <right/>
      <top style="hair">
        <color rgb="FF000000"/>
      </top>
      <bottom style="thin">
        <color indexed="64"/>
      </bottom>
      <diagonal/>
    </border>
  </borders>
  <cellStyleXfs count="14">
    <xf numFmtId="0" fontId="0" fillId="0" borderId="0"/>
    <xf numFmtId="43" fontId="3" fillId="0" borderId="0" applyFont="0" applyFill="0" applyBorder="0" applyAlignment="0" applyProtection="0"/>
    <xf numFmtId="0" fontId="9" fillId="0" borderId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39" fontId="40" fillId="0" borderId="0"/>
    <xf numFmtId="0" fontId="13" fillId="0" borderId="0"/>
    <xf numFmtId="43" fontId="3" fillId="0" borderId="0" applyFont="0" applyFill="0" applyBorder="0" applyAlignment="0" applyProtection="0"/>
    <xf numFmtId="0" fontId="56" fillId="0" borderId="0"/>
    <xf numFmtId="0" fontId="74" fillId="0" borderId="0"/>
    <xf numFmtId="0" fontId="83" fillId="0" borderId="0"/>
    <xf numFmtId="43" fontId="74" fillId="0" borderId="0" applyFont="0" applyFill="0" applyBorder="0" applyAlignment="0" applyProtection="0"/>
  </cellStyleXfs>
  <cellXfs count="1223">
    <xf numFmtId="0" fontId="0" fillId="0" borderId="0" xfId="0"/>
    <xf numFmtId="0" fontId="4" fillId="0" borderId="0" xfId="0" applyFont="1"/>
    <xf numFmtId="4" fontId="5" fillId="0" borderId="0" xfId="0" applyNumberFormat="1" applyFont="1" applyFill="1" applyAlignment="1" applyProtection="1">
      <alignment horizontal="right" vertical="center"/>
    </xf>
    <xf numFmtId="0" fontId="6" fillId="0" borderId="0" xfId="0" applyFont="1" applyBorder="1" applyAlignment="1" applyProtection="1">
      <alignment horizontal="left" vertical="center"/>
    </xf>
    <xf numFmtId="0" fontId="7" fillId="0" borderId="0" xfId="0" applyFont="1" applyFill="1" applyAlignment="1" applyProtection="1">
      <alignment vertical="center"/>
    </xf>
    <xf numFmtId="0" fontId="5" fillId="0" borderId="0" xfId="0" applyFont="1" applyFill="1" applyBorder="1" applyAlignment="1" applyProtection="1">
      <alignment horizontal="center" vertical="center"/>
    </xf>
    <xf numFmtId="39" fontId="5" fillId="0" borderId="0" xfId="0" applyNumberFormat="1" applyFont="1" applyFill="1" applyAlignment="1" applyProtection="1">
      <alignment horizontal="right" vertical="center"/>
    </xf>
    <xf numFmtId="4" fontId="5" fillId="0" borderId="0" xfId="0" quotePrefix="1" applyNumberFormat="1" applyFont="1" applyFill="1" applyAlignment="1" applyProtection="1">
      <alignment horizontal="center" vertical="center"/>
    </xf>
    <xf numFmtId="39" fontId="5" fillId="0" borderId="0" xfId="1" applyNumberFormat="1" applyFont="1" applyFill="1" applyAlignment="1" applyProtection="1">
      <alignment horizontal="right" vertical="center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39" fontId="5" fillId="0" borderId="0" xfId="0" applyNumberFormat="1" applyFont="1" applyAlignment="1">
      <alignment horizontal="right"/>
    </xf>
    <xf numFmtId="4" fontId="5" fillId="0" borderId="0" xfId="0" applyNumberFormat="1" applyFont="1" applyAlignment="1">
      <alignment horizontal="right"/>
    </xf>
    <xf numFmtId="0" fontId="0" fillId="0" borderId="0" xfId="0" applyAlignment="1">
      <alignment horizontal="left" vertical="top" indent="1"/>
    </xf>
    <xf numFmtId="0" fontId="13" fillId="0" borderId="2" xfId="3" applyBorder="1"/>
    <xf numFmtId="0" fontId="13" fillId="0" borderId="3" xfId="3" applyBorder="1"/>
    <xf numFmtId="0" fontId="13" fillId="0" borderId="4" xfId="3" applyBorder="1"/>
    <xf numFmtId="0" fontId="13" fillId="0" borderId="0" xfId="3"/>
    <xf numFmtId="0" fontId="15" fillId="3" borderId="8" xfId="3" applyFont="1" applyFill="1" applyBorder="1"/>
    <xf numFmtId="0" fontId="15" fillId="3" borderId="9" xfId="3" applyFont="1" applyFill="1" applyBorder="1" applyAlignment="1">
      <alignment horizontal="centerContinuous" vertical="center"/>
    </xf>
    <xf numFmtId="0" fontId="15" fillId="3" borderId="10" xfId="3" applyFont="1" applyFill="1" applyBorder="1" applyAlignment="1">
      <alignment horizontal="centerContinuous" vertical="center"/>
    </xf>
    <xf numFmtId="0" fontId="15" fillId="3" borderId="11" xfId="3" applyFont="1" applyFill="1" applyBorder="1" applyAlignment="1">
      <alignment horizontal="centerContinuous" vertical="center"/>
    </xf>
    <xf numFmtId="0" fontId="15" fillId="3" borderId="12" xfId="3" applyFont="1" applyFill="1" applyBorder="1" applyAlignment="1">
      <alignment horizontal="centerContinuous" vertical="center"/>
    </xf>
    <xf numFmtId="0" fontId="14" fillId="3" borderId="13" xfId="3" applyFont="1" applyFill="1" applyBorder="1" applyAlignment="1">
      <alignment horizontal="center" vertical="center"/>
    </xf>
    <xf numFmtId="0" fontId="14" fillId="3" borderId="15" xfId="3" applyFont="1" applyFill="1" applyBorder="1" applyAlignment="1">
      <alignment horizontal="center" vertical="center" wrapText="1"/>
    </xf>
    <xf numFmtId="0" fontId="14" fillId="3" borderId="16" xfId="3" applyFont="1" applyFill="1" applyBorder="1" applyAlignment="1">
      <alignment horizontal="center" vertical="center" wrapText="1"/>
    </xf>
    <xf numFmtId="0" fontId="16" fillId="0" borderId="0" xfId="3" applyFont="1"/>
    <xf numFmtId="0" fontId="14" fillId="3" borderId="17" xfId="3" applyFont="1" applyFill="1" applyBorder="1" applyAlignment="1">
      <alignment horizontal="left"/>
    </xf>
    <xf numFmtId="2" fontId="15" fillId="3" borderId="18" xfId="4" applyNumberFormat="1" applyFont="1" applyFill="1" applyBorder="1"/>
    <xf numFmtId="2" fontId="14" fillId="3" borderId="18" xfId="4" applyNumberFormat="1" applyFont="1" applyFill="1" applyBorder="1"/>
    <xf numFmtId="0" fontId="14" fillId="0" borderId="17" xfId="3" applyFont="1" applyBorder="1" applyAlignment="1">
      <alignment horizontal="left"/>
    </xf>
    <xf numFmtId="0" fontId="15" fillId="3" borderId="17" xfId="3" applyFont="1" applyFill="1" applyBorder="1"/>
    <xf numFmtId="165" fontId="14" fillId="3" borderId="23" xfId="3" applyNumberFormat="1" applyFont="1" applyFill="1" applyBorder="1"/>
    <xf numFmtId="0" fontId="18" fillId="5" borderId="24" xfId="3" applyFont="1" applyFill="1" applyBorder="1" applyAlignment="1">
      <alignment horizontal="center"/>
    </xf>
    <xf numFmtId="0" fontId="13" fillId="0" borderId="0" xfId="3" applyAlignment="1">
      <alignment vertical="center"/>
    </xf>
    <xf numFmtId="0" fontId="19" fillId="3" borderId="0" xfId="3" applyFont="1" applyFill="1" applyAlignment="1">
      <alignment horizontal="left" vertical="center"/>
    </xf>
    <xf numFmtId="0" fontId="19" fillId="3" borderId="0" xfId="3" applyFont="1" applyFill="1" applyAlignment="1">
      <alignment horizontal="center"/>
    </xf>
    <xf numFmtId="0" fontId="19" fillId="3" borderId="0" xfId="3" applyFont="1" applyFill="1"/>
    <xf numFmtId="2" fontId="13" fillId="0" borderId="0" xfId="3" applyNumberFormat="1"/>
    <xf numFmtId="0" fontId="18" fillId="0" borderId="0" xfId="3" applyFont="1"/>
    <xf numFmtId="0" fontId="19" fillId="3" borderId="0" xfId="3" applyFont="1" applyFill="1" applyBorder="1"/>
    <xf numFmtId="165" fontId="19" fillId="3" borderId="0" xfId="4" applyFont="1" applyFill="1" applyAlignment="1">
      <alignment horizontal="right" vertical="center"/>
    </xf>
    <xf numFmtId="0" fontId="13" fillId="0" borderId="0" xfId="3" applyAlignment="1">
      <alignment horizontal="center" vertical="center"/>
    </xf>
    <xf numFmtId="167" fontId="19" fillId="3" borderId="0" xfId="3" applyNumberFormat="1" applyFont="1" applyFill="1" applyBorder="1"/>
    <xf numFmtId="2" fontId="30" fillId="0" borderId="36" xfId="3" applyNumberFormat="1" applyFont="1" applyBorder="1" applyAlignment="1">
      <alignment horizontal="center" vertical="center" wrapText="1"/>
    </xf>
    <xf numFmtId="0" fontId="31" fillId="0" borderId="28" xfId="3" applyFont="1" applyBorder="1" applyAlignment="1">
      <alignment horizontal="center" vertical="center" wrapText="1"/>
    </xf>
    <xf numFmtId="0" fontId="13" fillId="0" borderId="28" xfId="3" applyBorder="1" applyAlignment="1">
      <alignment horizontal="center" vertical="center" wrapText="1"/>
    </xf>
    <xf numFmtId="2" fontId="31" fillId="0" borderId="27" xfId="3" applyNumberFormat="1" applyFont="1" applyBorder="1" applyAlignment="1">
      <alignment horizontal="center" vertical="center" wrapText="1"/>
    </xf>
    <xf numFmtId="1" fontId="13" fillId="0" borderId="28" xfId="3" applyNumberFormat="1" applyBorder="1" applyAlignment="1">
      <alignment horizontal="center" vertical="center" wrapText="1"/>
    </xf>
    <xf numFmtId="2" fontId="31" fillId="0" borderId="28" xfId="3" applyNumberFormat="1" applyFont="1" applyBorder="1" applyAlignment="1">
      <alignment horizontal="center" vertical="center" wrapText="1"/>
    </xf>
    <xf numFmtId="1" fontId="13" fillId="0" borderId="41" xfId="3" applyNumberFormat="1" applyBorder="1" applyAlignment="1">
      <alignment horizontal="center" vertical="center" wrapText="1"/>
    </xf>
    <xf numFmtId="2" fontId="31" fillId="0" borderId="40" xfId="3" applyNumberFormat="1" applyFont="1" applyBorder="1" applyAlignment="1">
      <alignment horizontal="center" vertical="center" wrapText="1"/>
    </xf>
    <xf numFmtId="1" fontId="31" fillId="0" borderId="28" xfId="3" applyNumberFormat="1" applyFont="1" applyBorder="1" applyAlignment="1">
      <alignment horizontal="center" vertical="center" wrapText="1"/>
    </xf>
    <xf numFmtId="2" fontId="31" fillId="0" borderId="41" xfId="3" applyNumberFormat="1" applyFont="1" applyBorder="1" applyAlignment="1">
      <alignment horizontal="center" vertical="center" wrapText="1"/>
    </xf>
    <xf numFmtId="0" fontId="31" fillId="0" borderId="37" xfId="3" applyFont="1" applyBorder="1" applyAlignment="1">
      <alignment horizontal="center" vertical="center"/>
    </xf>
    <xf numFmtId="2" fontId="31" fillId="0" borderId="28" xfId="3" applyNumberFormat="1" applyFont="1" applyBorder="1" applyAlignment="1">
      <alignment horizontal="center" vertical="center"/>
    </xf>
    <xf numFmtId="2" fontId="13" fillId="0" borderId="28" xfId="3" applyNumberFormat="1" applyBorder="1" applyAlignment="1">
      <alignment horizontal="center" vertical="center"/>
    </xf>
    <xf numFmtId="0" fontId="31" fillId="0" borderId="27" xfId="3" applyFont="1" applyBorder="1" applyAlignment="1">
      <alignment horizontal="center" vertical="center"/>
    </xf>
    <xf numFmtId="0" fontId="31" fillId="0" borderId="28" xfId="3" applyFont="1" applyBorder="1" applyAlignment="1">
      <alignment horizontal="center" vertical="center"/>
    </xf>
    <xf numFmtId="1" fontId="31" fillId="0" borderId="28" xfId="3" applyNumberFormat="1" applyFont="1" applyBorder="1" applyAlignment="1">
      <alignment horizontal="center" vertical="center"/>
    </xf>
    <xf numFmtId="2" fontId="13" fillId="0" borderId="41" xfId="3" applyNumberFormat="1" applyBorder="1" applyAlignment="1">
      <alignment horizontal="center" vertical="center"/>
    </xf>
    <xf numFmtId="1" fontId="31" fillId="0" borderId="20" xfId="3" applyNumberFormat="1" applyFont="1" applyBorder="1" applyAlignment="1">
      <alignment horizontal="center" vertical="center"/>
    </xf>
    <xf numFmtId="2" fontId="31" fillId="0" borderId="20" xfId="3" applyNumberFormat="1" applyFont="1" applyBorder="1" applyAlignment="1">
      <alignment horizontal="center" vertical="center"/>
    </xf>
    <xf numFmtId="2" fontId="31" fillId="0" borderId="44" xfId="3" applyNumberFormat="1" applyFont="1" applyBorder="1" applyAlignment="1">
      <alignment horizontal="center" vertical="center"/>
    </xf>
    <xf numFmtId="1" fontId="31" fillId="0" borderId="44" xfId="3" applyNumberFormat="1" applyFont="1" applyBorder="1" applyAlignment="1">
      <alignment horizontal="center" vertical="center"/>
    </xf>
    <xf numFmtId="2" fontId="31" fillId="0" borderId="21" xfId="3" applyNumberFormat="1" applyFont="1" applyBorder="1" applyAlignment="1">
      <alignment horizontal="center" vertical="center"/>
    </xf>
    <xf numFmtId="0" fontId="31" fillId="0" borderId="45" xfId="3" applyFont="1" applyBorder="1" applyAlignment="1">
      <alignment horizontal="center" vertical="center"/>
    </xf>
    <xf numFmtId="0" fontId="31" fillId="0" borderId="30" xfId="3" applyFont="1" applyBorder="1" applyAlignment="1">
      <alignment horizontal="center" vertical="center"/>
    </xf>
    <xf numFmtId="2" fontId="13" fillId="0" borderId="30" xfId="3" applyNumberFormat="1" applyBorder="1" applyAlignment="1">
      <alignment horizontal="center" vertical="center"/>
    </xf>
    <xf numFmtId="2" fontId="13" fillId="0" borderId="29" xfId="3" applyNumberFormat="1" applyBorder="1" applyAlignment="1">
      <alignment horizontal="center" vertical="center"/>
    </xf>
    <xf numFmtId="2" fontId="13" fillId="0" borderId="36" xfId="3" applyNumberFormat="1" applyBorder="1" applyAlignment="1">
      <alignment horizontal="center" vertical="center"/>
    </xf>
    <xf numFmtId="1" fontId="31" fillId="0" borderId="36" xfId="3" applyNumberFormat="1" applyFont="1" applyBorder="1" applyAlignment="1">
      <alignment horizontal="center" vertical="center"/>
    </xf>
    <xf numFmtId="1" fontId="13" fillId="0" borderId="20" xfId="3" applyNumberFormat="1" applyBorder="1" applyAlignment="1">
      <alignment horizontal="center" vertical="center"/>
    </xf>
    <xf numFmtId="1" fontId="13" fillId="0" borderId="21" xfId="3" applyNumberFormat="1" applyBorder="1" applyAlignment="1">
      <alignment horizontal="center" vertical="center"/>
    </xf>
    <xf numFmtId="0" fontId="18" fillId="5" borderId="24" xfId="3" applyFont="1" applyFill="1" applyBorder="1"/>
    <xf numFmtId="0" fontId="13" fillId="3" borderId="3" xfId="3" applyFill="1" applyBorder="1"/>
    <xf numFmtId="0" fontId="20" fillId="3" borderId="3" xfId="3" applyFont="1" applyFill="1" applyBorder="1" applyAlignment="1">
      <alignment horizontal="center" vertical="center" wrapText="1"/>
    </xf>
    <xf numFmtId="2" fontId="18" fillId="8" borderId="4" xfId="3" applyNumberFormat="1" applyFont="1" applyFill="1" applyBorder="1" applyAlignment="1">
      <alignment horizontal="center"/>
    </xf>
    <xf numFmtId="0" fontId="13" fillId="3" borderId="0" xfId="3" applyFill="1"/>
    <xf numFmtId="2" fontId="18" fillId="3" borderId="47" xfId="3" applyNumberFormat="1" applyFont="1" applyFill="1" applyBorder="1" applyAlignment="1">
      <alignment horizontal="center"/>
    </xf>
    <xf numFmtId="0" fontId="13" fillId="3" borderId="47" xfId="3" applyFill="1" applyBorder="1" applyAlignment="1">
      <alignment horizontal="center"/>
    </xf>
    <xf numFmtId="2" fontId="18" fillId="8" borderId="47" xfId="3" applyNumberFormat="1" applyFont="1" applyFill="1" applyBorder="1" applyAlignment="1">
      <alignment horizontal="center"/>
    </xf>
    <xf numFmtId="0" fontId="13" fillId="3" borderId="6" xfId="3" applyFill="1" applyBorder="1"/>
    <xf numFmtId="0" fontId="20" fillId="3" borderId="6" xfId="3" applyFont="1" applyFill="1" applyBorder="1" applyAlignment="1">
      <alignment horizontal="center" vertical="center" wrapText="1"/>
    </xf>
    <xf numFmtId="0" fontId="13" fillId="3" borderId="7" xfId="3" applyFill="1" applyBorder="1" applyAlignment="1">
      <alignment horizontal="center"/>
    </xf>
    <xf numFmtId="0" fontId="13" fillId="3" borderId="47" xfId="3" applyFill="1" applyBorder="1"/>
    <xf numFmtId="0" fontId="13" fillId="3" borderId="7" xfId="3" applyFill="1" applyBorder="1"/>
    <xf numFmtId="2" fontId="13" fillId="0" borderId="28" xfId="3" applyNumberFormat="1" applyBorder="1" applyAlignment="1">
      <alignment horizontal="center" vertical="center" wrapText="1"/>
    </xf>
    <xf numFmtId="2" fontId="13" fillId="9" borderId="28" xfId="3" applyNumberFormat="1" applyFill="1" applyBorder="1" applyAlignment="1">
      <alignment horizontal="center" vertical="center"/>
    </xf>
    <xf numFmtId="0" fontId="0" fillId="0" borderId="2" xfId="0" applyBorder="1" applyAlignment="1">
      <alignment horizontal="left" vertical="top" indent="1"/>
    </xf>
    <xf numFmtId="0" fontId="0" fillId="0" borderId="46" xfId="0" applyBorder="1" applyAlignment="1">
      <alignment horizontal="left" vertical="top" indent="1"/>
    </xf>
    <xf numFmtId="0" fontId="13" fillId="3" borderId="0" xfId="3" applyFill="1" applyBorder="1"/>
    <xf numFmtId="0" fontId="20" fillId="3" borderId="0" xfId="3" applyFont="1" applyFill="1" applyBorder="1" applyAlignment="1">
      <alignment horizontal="center" vertical="center" wrapText="1"/>
    </xf>
    <xf numFmtId="0" fontId="13" fillId="0" borderId="46" xfId="3" applyBorder="1"/>
    <xf numFmtId="0" fontId="13" fillId="0" borderId="5" xfId="3" applyBorder="1"/>
    <xf numFmtId="0" fontId="20" fillId="3" borderId="3" xfId="3" applyFont="1" applyFill="1" applyBorder="1" applyAlignment="1">
      <alignment horizontal="left" vertical="center"/>
    </xf>
    <xf numFmtId="0" fontId="20" fillId="3" borderId="0" xfId="3" applyFont="1" applyFill="1" applyBorder="1" applyAlignment="1">
      <alignment horizontal="left" vertical="center"/>
    </xf>
    <xf numFmtId="0" fontId="20" fillId="3" borderId="6" xfId="3" applyFont="1" applyFill="1" applyBorder="1" applyAlignment="1">
      <alignment horizontal="left" vertical="center"/>
    </xf>
    <xf numFmtId="0" fontId="33" fillId="3" borderId="0" xfId="3" applyFont="1" applyFill="1" applyBorder="1" applyAlignment="1">
      <alignment horizontal="left" vertical="center"/>
    </xf>
    <xf numFmtId="0" fontId="33" fillId="3" borderId="6" xfId="3" applyFont="1" applyFill="1" applyBorder="1" applyAlignment="1">
      <alignment horizontal="left" vertical="center"/>
    </xf>
    <xf numFmtId="0" fontId="13" fillId="3" borderId="49" xfId="3" applyFill="1" applyBorder="1"/>
    <xf numFmtId="0" fontId="5" fillId="3" borderId="2" xfId="2" applyFont="1" applyFill="1" applyBorder="1" applyAlignment="1" applyProtection="1">
      <alignment horizontal="left" vertical="center"/>
    </xf>
    <xf numFmtId="0" fontId="33" fillId="3" borderId="3" xfId="3" applyFont="1" applyFill="1" applyBorder="1" applyAlignment="1">
      <alignment horizontal="left" vertical="center"/>
    </xf>
    <xf numFmtId="2" fontId="13" fillId="8" borderId="4" xfId="3" applyNumberFormat="1" applyFill="1" applyBorder="1"/>
    <xf numFmtId="0" fontId="5" fillId="3" borderId="46" xfId="2" applyFont="1" applyFill="1" applyBorder="1" applyAlignment="1" applyProtection="1">
      <alignment horizontal="left" vertical="center"/>
    </xf>
    <xf numFmtId="0" fontId="5" fillId="3" borderId="5" xfId="2" applyFont="1" applyFill="1" applyBorder="1" applyAlignment="1" applyProtection="1">
      <alignment horizontal="left" vertical="center"/>
    </xf>
    <xf numFmtId="0" fontId="14" fillId="3" borderId="36" xfId="3" applyFont="1" applyFill="1" applyBorder="1" applyAlignment="1">
      <alignment horizontal="center" vertical="center"/>
    </xf>
    <xf numFmtId="0" fontId="12" fillId="0" borderId="28" xfId="3" applyFont="1" applyBorder="1" applyAlignment="1">
      <alignment horizontal="center" vertical="center"/>
    </xf>
    <xf numFmtId="0" fontId="12" fillId="3" borderId="28" xfId="3" applyFont="1" applyFill="1" applyBorder="1" applyAlignment="1">
      <alignment horizontal="center" vertical="center"/>
    </xf>
    <xf numFmtId="0" fontId="14" fillId="3" borderId="40" xfId="3" applyFont="1" applyFill="1" applyBorder="1" applyAlignment="1">
      <alignment horizontal="center" vertical="center"/>
    </xf>
    <xf numFmtId="0" fontId="13" fillId="0" borderId="28" xfId="3" applyBorder="1" applyAlignment="1">
      <alignment horizontal="center" vertical="center"/>
    </xf>
    <xf numFmtId="166" fontId="13" fillId="0" borderId="28" xfId="3" applyNumberFormat="1" applyBorder="1" applyAlignment="1">
      <alignment horizontal="center" vertical="center"/>
    </xf>
    <xf numFmtId="2" fontId="13" fillId="3" borderId="28" xfId="3" applyNumberFormat="1" applyFill="1" applyBorder="1" applyAlignment="1">
      <alignment horizontal="center" vertical="center"/>
    </xf>
    <xf numFmtId="1" fontId="13" fillId="3" borderId="28" xfId="3" applyNumberFormat="1" applyFill="1" applyBorder="1" applyAlignment="1">
      <alignment horizontal="center" vertical="center"/>
    </xf>
    <xf numFmtId="0" fontId="13" fillId="0" borderId="28" xfId="3" applyBorder="1" applyAlignment="1">
      <alignment horizontal="left" vertical="center" indent="5"/>
    </xf>
    <xf numFmtId="1" fontId="13" fillId="4" borderId="28" xfId="3" applyNumberFormat="1" applyFill="1" applyBorder="1" applyAlignment="1">
      <alignment horizontal="center" vertical="center"/>
    </xf>
    <xf numFmtId="2" fontId="24" fillId="3" borderId="28" xfId="3" applyNumberFormat="1" applyFont="1" applyFill="1" applyBorder="1" applyAlignment="1">
      <alignment horizontal="center" vertical="center"/>
    </xf>
    <xf numFmtId="2" fontId="12" fillId="3" borderId="25" xfId="3" applyNumberFormat="1" applyFont="1" applyFill="1" applyBorder="1" applyAlignment="1">
      <alignment horizontal="center" vertical="center"/>
    </xf>
    <xf numFmtId="0" fontId="12" fillId="0" borderId="36" xfId="3" applyFont="1" applyBorder="1" applyAlignment="1">
      <alignment horizontal="center" vertical="center"/>
    </xf>
    <xf numFmtId="0" fontId="12" fillId="0" borderId="18" xfId="3" applyFont="1" applyBorder="1" applyAlignment="1">
      <alignment horizontal="center" vertical="center"/>
    </xf>
    <xf numFmtId="1" fontId="12" fillId="3" borderId="28" xfId="3" applyNumberFormat="1" applyFont="1" applyFill="1" applyBorder="1" applyAlignment="1">
      <alignment horizontal="center" vertical="center"/>
    </xf>
    <xf numFmtId="0" fontId="12" fillId="0" borderId="40" xfId="3" applyFont="1" applyBorder="1" applyAlignment="1">
      <alignment horizontal="center" vertical="center"/>
    </xf>
    <xf numFmtId="14" fontId="13" fillId="0" borderId="28" xfId="3" applyNumberFormat="1" applyBorder="1" applyAlignment="1">
      <alignment horizontal="center" vertical="center"/>
    </xf>
    <xf numFmtId="2" fontId="24" fillId="0" borderId="28" xfId="3" applyNumberFormat="1" applyFont="1" applyBorder="1" applyAlignment="1">
      <alignment horizontal="center" vertical="center"/>
    </xf>
    <xf numFmtId="0" fontId="24" fillId="0" borderId="28" xfId="3" applyFont="1" applyBorder="1" applyAlignment="1">
      <alignment horizontal="center" vertical="center"/>
    </xf>
    <xf numFmtId="0" fontId="13" fillId="0" borderId="29" xfId="3" applyBorder="1" applyAlignment="1">
      <alignment horizontal="center" vertical="center"/>
    </xf>
    <xf numFmtId="0" fontId="13" fillId="0" borderId="25" xfId="3" applyBorder="1" applyAlignment="1">
      <alignment horizontal="center" vertical="center"/>
    </xf>
    <xf numFmtId="2" fontId="13" fillId="3" borderId="25" xfId="3" applyNumberFormat="1" applyFill="1" applyBorder="1" applyAlignment="1">
      <alignment horizontal="center" vertical="center"/>
    </xf>
    <xf numFmtId="0" fontId="13" fillId="0" borderId="36" xfId="3" applyBorder="1" applyAlignment="1">
      <alignment horizontal="center" vertical="center"/>
    </xf>
    <xf numFmtId="1" fontId="13" fillId="3" borderId="36" xfId="3" applyNumberFormat="1" applyFill="1" applyBorder="1" applyAlignment="1">
      <alignment horizontal="center" vertical="center"/>
    </xf>
    <xf numFmtId="1" fontId="13" fillId="0" borderId="28" xfId="3" applyNumberFormat="1" applyBorder="1" applyAlignment="1">
      <alignment horizontal="center" vertical="center"/>
    </xf>
    <xf numFmtId="0" fontId="18" fillId="5" borderId="22" xfId="3" applyFont="1" applyFill="1" applyBorder="1" applyAlignment="1">
      <alignment horizontal="center"/>
    </xf>
    <xf numFmtId="0" fontId="0" fillId="0" borderId="28" xfId="0" applyBorder="1" applyAlignment="1">
      <alignment horizontal="center" vertical="center"/>
    </xf>
    <xf numFmtId="0" fontId="14" fillId="3" borderId="18" xfId="3" applyFont="1" applyFill="1" applyBorder="1" applyAlignment="1">
      <alignment horizontal="center" vertical="center"/>
    </xf>
    <xf numFmtId="1" fontId="24" fillId="0" borderId="28" xfId="3" applyNumberFormat="1" applyFont="1" applyFill="1" applyBorder="1" applyAlignment="1">
      <alignment horizontal="center" vertical="center"/>
    </xf>
    <xf numFmtId="0" fontId="18" fillId="10" borderId="22" xfId="3" applyFont="1" applyFill="1" applyBorder="1" applyAlignment="1">
      <alignment horizontal="centerContinuous"/>
    </xf>
    <xf numFmtId="0" fontId="18" fillId="10" borderId="23" xfId="3" applyFont="1" applyFill="1" applyBorder="1" applyAlignment="1">
      <alignment horizontal="centerContinuous"/>
    </xf>
    <xf numFmtId="0" fontId="13" fillId="10" borderId="10" xfId="3" applyFill="1" applyBorder="1" applyAlignment="1">
      <alignment horizontal="centerContinuous"/>
    </xf>
    <xf numFmtId="0" fontId="13" fillId="10" borderId="23" xfId="3" applyFill="1" applyBorder="1" applyAlignment="1">
      <alignment horizontal="centerContinuous"/>
    </xf>
    <xf numFmtId="0" fontId="10" fillId="3" borderId="1" xfId="2" applyFont="1" applyFill="1" applyBorder="1" applyAlignment="1" applyProtection="1">
      <alignment horizontal="center" vertical="center"/>
    </xf>
    <xf numFmtId="0" fontId="36" fillId="0" borderId="0" xfId="0" applyFont="1" applyAlignment="1">
      <alignment horizontal="center" vertical="top"/>
    </xf>
    <xf numFmtId="0" fontId="10" fillId="3" borderId="55" xfId="2" applyFont="1" applyFill="1" applyBorder="1" applyAlignment="1" applyProtection="1">
      <alignment horizontal="center" vertical="center"/>
    </xf>
    <xf numFmtId="0" fontId="35" fillId="3" borderId="0" xfId="3" applyFont="1" applyFill="1" applyBorder="1" applyAlignment="1">
      <alignment vertical="center"/>
    </xf>
    <xf numFmtId="0" fontId="13" fillId="0" borderId="0" xfId="3" applyFont="1"/>
    <xf numFmtId="2" fontId="28" fillId="0" borderId="0" xfId="3" applyNumberFormat="1" applyFont="1"/>
    <xf numFmtId="0" fontId="13" fillId="3" borderId="0" xfId="3" applyFill="1" applyBorder="1" applyAlignment="1">
      <alignment horizontal="centerContinuous"/>
    </xf>
    <xf numFmtId="2" fontId="13" fillId="3" borderId="47" xfId="3" applyNumberFormat="1" applyFill="1" applyBorder="1" applyAlignment="1">
      <alignment horizontal="center"/>
    </xf>
    <xf numFmtId="39" fontId="40" fillId="3" borderId="0" xfId="7" applyFill="1"/>
    <xf numFmtId="39" fontId="19" fillId="3" borderId="2" xfId="7" applyFont="1" applyFill="1" applyBorder="1"/>
    <xf numFmtId="39" fontId="19" fillId="3" borderId="3" xfId="7" applyFont="1" applyFill="1" applyBorder="1"/>
    <xf numFmtId="39" fontId="23" fillId="3" borderId="3" xfId="7" applyFont="1" applyFill="1" applyBorder="1"/>
    <xf numFmtId="39" fontId="40" fillId="3" borderId="3" xfId="7" applyFill="1" applyBorder="1"/>
    <xf numFmtId="39" fontId="40" fillId="0" borderId="0" xfId="7"/>
    <xf numFmtId="0" fontId="22" fillId="3" borderId="56" xfId="8" applyFont="1" applyFill="1" applyBorder="1"/>
    <xf numFmtId="0" fontId="22" fillId="3" borderId="51" xfId="8" applyFont="1" applyFill="1" applyBorder="1"/>
    <xf numFmtId="165" fontId="22" fillId="3" borderId="51" xfId="4" applyFont="1" applyFill="1" applyBorder="1" applyAlignment="1"/>
    <xf numFmtId="0" fontId="13" fillId="3" borderId="58" xfId="3" applyFill="1" applyBorder="1"/>
    <xf numFmtId="0" fontId="13" fillId="3" borderId="59" xfId="3" applyFill="1" applyBorder="1"/>
    <xf numFmtId="39" fontId="23" fillId="3" borderId="48" xfId="7" applyFont="1" applyFill="1" applyBorder="1" applyAlignment="1" applyProtection="1">
      <alignment horizontal="right"/>
      <protection locked="0"/>
    </xf>
    <xf numFmtId="39" fontId="19" fillId="3" borderId="49" xfId="7" applyFont="1" applyFill="1" applyBorder="1" applyAlignment="1" applyProtection="1">
      <alignment horizontal="left"/>
      <protection locked="0"/>
    </xf>
    <xf numFmtId="39" fontId="23" fillId="3" borderId="49" xfId="7" applyFont="1" applyFill="1" applyBorder="1" applyAlignment="1" applyProtection="1">
      <alignment horizontal="right"/>
      <protection locked="0"/>
    </xf>
    <xf numFmtId="39" fontId="40" fillId="3" borderId="49" xfId="7" applyFill="1" applyBorder="1"/>
    <xf numFmtId="39" fontId="19" fillId="3" borderId="49" xfId="7" applyFont="1" applyFill="1" applyBorder="1" applyAlignment="1">
      <alignment vertical="center"/>
    </xf>
    <xf numFmtId="39" fontId="23" fillId="3" borderId="49" xfId="7" applyFont="1" applyFill="1" applyBorder="1" applyAlignment="1" applyProtection="1">
      <alignment horizontal="center"/>
      <protection locked="0"/>
    </xf>
    <xf numFmtId="39" fontId="19" fillId="0" borderId="49" xfId="7" applyFont="1" applyBorder="1" applyAlignment="1">
      <alignment vertical="center"/>
    </xf>
    <xf numFmtId="39" fontId="19" fillId="3" borderId="49" xfId="7" applyFont="1" applyFill="1" applyBorder="1" applyAlignment="1">
      <alignment horizontal="left"/>
    </xf>
    <xf numFmtId="165" fontId="23" fillId="3" borderId="49" xfId="4" applyFont="1" applyFill="1" applyBorder="1" applyAlignment="1" applyProtection="1">
      <alignment horizontal="right"/>
      <protection locked="0"/>
    </xf>
    <xf numFmtId="39" fontId="23" fillId="3" borderId="49" xfId="7" applyFont="1" applyFill="1" applyBorder="1" applyProtection="1">
      <protection locked="0"/>
    </xf>
    <xf numFmtId="39" fontId="19" fillId="3" borderId="48" xfId="7" applyFont="1" applyFill="1" applyBorder="1" applyAlignment="1" applyProtection="1">
      <alignment horizontal="right"/>
      <protection locked="0"/>
    </xf>
    <xf numFmtId="39" fontId="19" fillId="3" borderId="49" xfId="7" applyFont="1" applyFill="1" applyBorder="1" applyAlignment="1" applyProtection="1">
      <alignment horizontal="right"/>
      <protection locked="0"/>
    </xf>
    <xf numFmtId="39" fontId="19" fillId="3" borderId="49" xfId="7" applyFont="1" applyFill="1" applyBorder="1" applyAlignment="1" applyProtection="1">
      <alignment horizontal="center"/>
      <protection locked="0"/>
    </xf>
    <xf numFmtId="165" fontId="19" fillId="3" borderId="49" xfId="4" applyFont="1" applyFill="1" applyBorder="1" applyAlignment="1" applyProtection="1">
      <alignment horizontal="right"/>
      <protection locked="0"/>
    </xf>
    <xf numFmtId="39" fontId="19" fillId="3" borderId="49" xfId="7" applyFont="1" applyFill="1" applyBorder="1" applyProtection="1">
      <protection locked="0"/>
    </xf>
    <xf numFmtId="0" fontId="13" fillId="3" borderId="48" xfId="3" applyFill="1" applyBorder="1"/>
    <xf numFmtId="0" fontId="13" fillId="4" borderId="48" xfId="3" applyFill="1" applyBorder="1"/>
    <xf numFmtId="0" fontId="19" fillId="0" borderId="0" xfId="3" applyFont="1"/>
    <xf numFmtId="0" fontId="19" fillId="3" borderId="48" xfId="3" applyFont="1" applyFill="1" applyBorder="1"/>
    <xf numFmtId="0" fontId="41" fillId="3" borderId="49" xfId="3" applyFont="1" applyFill="1" applyBorder="1" applyAlignment="1">
      <alignment horizontal="left" vertical="center"/>
    </xf>
    <xf numFmtId="0" fontId="19" fillId="3" borderId="49" xfId="3" applyFont="1" applyFill="1" applyBorder="1"/>
    <xf numFmtId="39" fontId="19" fillId="3" borderId="49" xfId="3" applyNumberFormat="1" applyFont="1" applyFill="1" applyBorder="1" applyAlignment="1">
      <alignment horizontal="right" vertical="center"/>
    </xf>
    <xf numFmtId="0" fontId="13" fillId="3" borderId="60" xfId="3" applyFill="1" applyBorder="1"/>
    <xf numFmtId="0" fontId="13" fillId="3" borderId="61" xfId="3" applyFill="1" applyBorder="1"/>
    <xf numFmtId="0" fontId="13" fillId="3" borderId="46" xfId="3" applyFill="1" applyBorder="1"/>
    <xf numFmtId="0" fontId="18" fillId="3" borderId="0" xfId="3" applyFont="1" applyFill="1"/>
    <xf numFmtId="0" fontId="13" fillId="3" borderId="5" xfId="3" applyFill="1" applyBorder="1"/>
    <xf numFmtId="0" fontId="18" fillId="5" borderId="23" xfId="3" applyFont="1" applyFill="1" applyBorder="1" applyAlignment="1">
      <alignment horizontal="center"/>
    </xf>
    <xf numFmtId="2" fontId="30" fillId="0" borderId="36" xfId="3" applyNumberFormat="1" applyFont="1" applyBorder="1" applyAlignment="1">
      <alignment horizontal="center" vertical="center" wrapText="1"/>
    </xf>
    <xf numFmtId="0" fontId="13" fillId="0" borderId="0" xfId="3" applyAlignment="1">
      <alignment horizontal="center" vertical="center"/>
    </xf>
    <xf numFmtId="2" fontId="13" fillId="3" borderId="28" xfId="3" applyNumberFormat="1" applyFill="1" applyBorder="1" applyAlignment="1">
      <alignment horizontal="center" vertical="center"/>
    </xf>
    <xf numFmtId="0" fontId="13" fillId="0" borderId="28" xfId="3" applyBorder="1" applyAlignment="1">
      <alignment horizontal="center" vertical="center"/>
    </xf>
    <xf numFmtId="0" fontId="13" fillId="0" borderId="0" xfId="3" applyAlignment="1">
      <alignment horizontal="center" vertical="center"/>
    </xf>
    <xf numFmtId="0" fontId="42" fillId="0" borderId="0" xfId="3" applyFont="1"/>
    <xf numFmtId="2" fontId="43" fillId="0" borderId="0" xfId="3" applyNumberFormat="1" applyFont="1"/>
    <xf numFmtId="2" fontId="18" fillId="3" borderId="25" xfId="3" applyNumberFormat="1" applyFont="1" applyFill="1" applyBorder="1" applyAlignment="1">
      <alignment horizontal="center" vertical="center"/>
    </xf>
    <xf numFmtId="0" fontId="28" fillId="0" borderId="28" xfId="3" applyFont="1" applyBorder="1"/>
    <xf numFmtId="0" fontId="28" fillId="0" borderId="0" xfId="3" applyFont="1" applyBorder="1"/>
    <xf numFmtId="0" fontId="1" fillId="5" borderId="32" xfId="3" applyFont="1" applyFill="1" applyBorder="1" applyAlignment="1">
      <alignment horizontal="centerContinuous" vertical="center"/>
    </xf>
    <xf numFmtId="0" fontId="1" fillId="5" borderId="33" xfId="3" applyFont="1" applyFill="1" applyBorder="1" applyAlignment="1">
      <alignment horizontal="centerContinuous" vertical="center"/>
    </xf>
    <xf numFmtId="0" fontId="1" fillId="5" borderId="34" xfId="3" applyFont="1" applyFill="1" applyBorder="1" applyAlignment="1">
      <alignment horizontal="centerContinuous" vertical="center"/>
    </xf>
    <xf numFmtId="0" fontId="13" fillId="5" borderId="34" xfId="3" applyFont="1" applyFill="1" applyBorder="1" applyAlignment="1">
      <alignment horizontal="centerContinuous"/>
    </xf>
    <xf numFmtId="0" fontId="18" fillId="5" borderId="42" xfId="3" applyFont="1" applyFill="1" applyBorder="1" applyAlignment="1">
      <alignment horizontal="center"/>
    </xf>
    <xf numFmtId="0" fontId="18" fillId="5" borderId="43" xfId="3" applyFont="1" applyFill="1" applyBorder="1"/>
    <xf numFmtId="0" fontId="1" fillId="5" borderId="20" xfId="3" applyFont="1" applyFill="1" applyBorder="1" applyAlignment="1">
      <alignment horizontal="center" vertical="center"/>
    </xf>
    <xf numFmtId="0" fontId="1" fillId="5" borderId="21" xfId="3" applyFont="1" applyFill="1" applyBorder="1" applyAlignment="1">
      <alignment horizontal="center" vertical="center"/>
    </xf>
    <xf numFmtId="0" fontId="30" fillId="0" borderId="46" xfId="3" applyFont="1" applyBorder="1" applyAlignment="1">
      <alignment horizontal="center" vertical="center" wrapText="1"/>
    </xf>
    <xf numFmtId="0" fontId="30" fillId="0" borderId="51" xfId="3" applyFont="1" applyBorder="1" applyAlignment="1">
      <alignment horizontal="center" vertical="center" wrapText="1"/>
    </xf>
    <xf numFmtId="0" fontId="30" fillId="0" borderId="0" xfId="3" applyFont="1" applyBorder="1" applyAlignment="1">
      <alignment horizontal="center" vertical="center" wrapText="1"/>
    </xf>
    <xf numFmtId="2" fontId="30" fillId="0" borderId="56" xfId="3" applyNumberFormat="1" applyFont="1" applyBorder="1" applyAlignment="1">
      <alignment horizontal="center" vertical="center" wrapText="1"/>
    </xf>
    <xf numFmtId="2" fontId="30" fillId="0" borderId="0" xfId="3" applyNumberFormat="1" applyFont="1" applyBorder="1" applyAlignment="1">
      <alignment horizontal="center" vertical="center" wrapText="1"/>
    </xf>
    <xf numFmtId="2" fontId="30" fillId="0" borderId="51" xfId="3" applyNumberFormat="1" applyFont="1" applyBorder="1" applyAlignment="1">
      <alignment horizontal="center" vertical="center" wrapText="1"/>
    </xf>
    <xf numFmtId="2" fontId="30" fillId="0" borderId="57" xfId="3" applyNumberFormat="1" applyFont="1" applyBorder="1" applyAlignment="1">
      <alignment horizontal="center" vertical="center" wrapText="1"/>
    </xf>
    <xf numFmtId="0" fontId="30" fillId="0" borderId="51" xfId="3" applyFont="1" applyBorder="1" applyAlignment="1">
      <alignment horizontal="centerContinuous" vertical="center" wrapText="1"/>
    </xf>
    <xf numFmtId="0" fontId="18" fillId="10" borderId="28" xfId="3" applyFont="1" applyFill="1" applyBorder="1" applyAlignment="1">
      <alignment horizontal="centerContinuous"/>
    </xf>
    <xf numFmtId="0" fontId="13" fillId="10" borderId="28" xfId="3" applyFill="1" applyBorder="1" applyAlignment="1">
      <alignment horizontal="centerContinuous"/>
    </xf>
    <xf numFmtId="0" fontId="18" fillId="10" borderId="28" xfId="3" applyFont="1" applyFill="1" applyBorder="1" applyAlignment="1">
      <alignment horizontal="center" vertical="center"/>
    </xf>
    <xf numFmtId="1" fontId="31" fillId="0" borderId="11" xfId="3" applyNumberFormat="1" applyFont="1" applyBorder="1" applyAlignment="1">
      <alignment horizontal="center" vertical="center"/>
    </xf>
    <xf numFmtId="2" fontId="31" fillId="0" borderId="11" xfId="3" applyNumberFormat="1" applyFont="1" applyBorder="1" applyAlignment="1">
      <alignment horizontal="center" vertical="center"/>
    </xf>
    <xf numFmtId="2" fontId="31" fillId="0" borderId="9" xfId="3" applyNumberFormat="1" applyFont="1" applyBorder="1" applyAlignment="1">
      <alignment horizontal="center" vertical="center"/>
    </xf>
    <xf numFmtId="2" fontId="31" fillId="0" borderId="12" xfId="3" applyNumberFormat="1" applyFont="1" applyBorder="1" applyAlignment="1">
      <alignment horizontal="center" vertical="center"/>
    </xf>
    <xf numFmtId="0" fontId="11" fillId="0" borderId="0" xfId="0" applyFont="1"/>
    <xf numFmtId="0" fontId="11" fillId="0" borderId="0" xfId="0" applyFont="1" applyAlignment="1">
      <alignment horizontal="center" vertical="center"/>
    </xf>
    <xf numFmtId="0" fontId="11" fillId="11" borderId="62" xfId="0" applyFont="1" applyFill="1" applyBorder="1" applyAlignment="1">
      <alignment horizontal="centerContinuous"/>
    </xf>
    <xf numFmtId="0" fontId="11" fillId="11" borderId="62" xfId="0" applyFont="1" applyFill="1" applyBorder="1" applyAlignment="1">
      <alignment horizontal="center" vertical="center"/>
    </xf>
    <xf numFmtId="0" fontId="11" fillId="11" borderId="62" xfId="0" applyFont="1" applyFill="1" applyBorder="1" applyAlignment="1">
      <alignment horizontal="center" vertical="center" wrapText="1"/>
    </xf>
    <xf numFmtId="0" fontId="11" fillId="12" borderId="62" xfId="0" applyFont="1" applyFill="1" applyBorder="1" applyAlignment="1">
      <alignment horizontal="center" vertical="center" wrapText="1"/>
    </xf>
    <xf numFmtId="0" fontId="11" fillId="12" borderId="62" xfId="0" applyFont="1" applyFill="1" applyBorder="1" applyAlignment="1">
      <alignment horizontal="center" vertical="center"/>
    </xf>
    <xf numFmtId="0" fontId="47" fillId="0" borderId="0" xfId="0" applyFont="1"/>
    <xf numFmtId="0" fontId="47" fillId="0" borderId="62" xfId="0" applyFont="1" applyBorder="1" applyAlignment="1">
      <alignment horizontal="center" vertical="center"/>
    </xf>
    <xf numFmtId="166" fontId="47" fillId="0" borderId="62" xfId="0" applyNumberFormat="1" applyFont="1" applyBorder="1" applyAlignment="1">
      <alignment horizontal="center" vertical="center"/>
    </xf>
    <xf numFmtId="0" fontId="47" fillId="0" borderId="0" xfId="0" applyFont="1" applyAlignment="1">
      <alignment horizontal="center" vertical="center"/>
    </xf>
    <xf numFmtId="0" fontId="11" fillId="0" borderId="0" xfId="0" applyFont="1" applyAlignment="1">
      <alignment horizontal="right"/>
    </xf>
    <xf numFmtId="0" fontId="48" fillId="0" borderId="0" xfId="0" applyFont="1"/>
    <xf numFmtId="0" fontId="48" fillId="11" borderId="71" xfId="0" applyFont="1" applyFill="1" applyBorder="1" applyAlignment="1">
      <alignment horizontal="centerContinuous"/>
    </xf>
    <xf numFmtId="0" fontId="48" fillId="11" borderId="72" xfId="0" applyFont="1" applyFill="1" applyBorder="1" applyAlignment="1">
      <alignment horizontal="centerContinuous"/>
    </xf>
    <xf numFmtId="0" fontId="11" fillId="11" borderId="73" xfId="0" applyFont="1" applyFill="1" applyBorder="1" applyAlignment="1">
      <alignment horizontal="centerContinuous"/>
    </xf>
    <xf numFmtId="0" fontId="11" fillId="11" borderId="74" xfId="0" applyFont="1" applyFill="1" applyBorder="1" applyAlignment="1">
      <alignment horizontal="centerContinuous"/>
    </xf>
    <xf numFmtId="0" fontId="48" fillId="13" borderId="71" xfId="0" applyFont="1" applyFill="1" applyBorder="1" applyAlignment="1">
      <alignment horizontal="centerContinuous"/>
    </xf>
    <xf numFmtId="0" fontId="48" fillId="13" borderId="73" xfId="0" applyFont="1" applyFill="1" applyBorder="1" applyAlignment="1">
      <alignment horizontal="centerContinuous"/>
    </xf>
    <xf numFmtId="0" fontId="48" fillId="13" borderId="74" xfId="0" applyFont="1" applyFill="1" applyBorder="1" applyAlignment="1">
      <alignment horizontal="centerContinuous"/>
    </xf>
    <xf numFmtId="0" fontId="48" fillId="14" borderId="75" xfId="0" applyFont="1" applyFill="1" applyBorder="1" applyAlignment="1">
      <alignment horizontal="centerContinuous"/>
    </xf>
    <xf numFmtId="0" fontId="48" fillId="14" borderId="73" xfId="0" applyFont="1" applyFill="1" applyBorder="1" applyAlignment="1">
      <alignment horizontal="centerContinuous"/>
    </xf>
    <xf numFmtId="0" fontId="48" fillId="14" borderId="76" xfId="0" applyFont="1" applyFill="1" applyBorder="1" applyAlignment="1">
      <alignment horizontal="centerContinuous"/>
    </xf>
    <xf numFmtId="0" fontId="48" fillId="4" borderId="2" xfId="0" applyFont="1" applyFill="1" applyBorder="1" applyAlignment="1">
      <alignment horizontal="centerContinuous" vertical="center"/>
    </xf>
    <xf numFmtId="0" fontId="48" fillId="4" borderId="3" xfId="0" applyFont="1" applyFill="1" applyBorder="1" applyAlignment="1">
      <alignment horizontal="centerContinuous" vertical="center"/>
    </xf>
    <xf numFmtId="0" fontId="48" fillId="4" borderId="3" xfId="0" applyFont="1" applyFill="1" applyBorder="1" applyAlignment="1">
      <alignment horizontal="center" vertical="center"/>
    </xf>
    <xf numFmtId="0" fontId="48" fillId="4" borderId="4" xfId="0" applyFont="1" applyFill="1" applyBorder="1" applyAlignment="1">
      <alignment horizontal="center" vertical="center"/>
    </xf>
    <xf numFmtId="2" fontId="48" fillId="11" borderId="78" xfId="0" applyNumberFormat="1" applyFont="1" applyFill="1" applyBorder="1" applyAlignment="1">
      <alignment horizontal="center" vertical="center" wrapText="1"/>
    </xf>
    <xf numFmtId="2" fontId="48" fillId="11" borderId="66" xfId="0" applyNumberFormat="1" applyFont="1" applyFill="1" applyBorder="1" applyAlignment="1">
      <alignment horizontal="center" vertical="center" wrapText="1"/>
    </xf>
    <xf numFmtId="2" fontId="48" fillId="11" borderId="63" xfId="0" applyNumberFormat="1" applyFont="1" applyFill="1" applyBorder="1" applyAlignment="1">
      <alignment horizontal="center" vertical="center" wrapText="1"/>
    </xf>
    <xf numFmtId="0" fontId="48" fillId="13" borderId="62" xfId="0" applyFont="1" applyFill="1" applyBorder="1" applyAlignment="1">
      <alignment horizontal="centerContinuous" vertical="center" wrapText="1"/>
    </xf>
    <xf numFmtId="0" fontId="48" fillId="13" borderId="79" xfId="0" applyFont="1" applyFill="1" applyBorder="1" applyAlignment="1">
      <alignment horizontal="centerContinuous" vertical="center"/>
    </xf>
    <xf numFmtId="0" fontId="48" fillId="14" borderId="80" xfId="0" applyFont="1" applyFill="1" applyBorder="1" applyAlignment="1">
      <alignment horizontal="centerContinuous" vertical="center" wrapText="1"/>
    </xf>
    <xf numFmtId="0" fontId="48" fillId="14" borderId="62" xfId="0" applyFont="1" applyFill="1" applyBorder="1" applyAlignment="1">
      <alignment horizontal="center" vertical="center" wrapText="1"/>
    </xf>
    <xf numFmtId="0" fontId="48" fillId="14" borderId="81" xfId="0" applyFont="1" applyFill="1" applyBorder="1" applyAlignment="1">
      <alignment horizontal="centerContinuous" vertical="center" wrapText="1"/>
    </xf>
    <xf numFmtId="0" fontId="48" fillId="14" borderId="81" xfId="0" applyFont="1" applyFill="1" applyBorder="1" applyAlignment="1">
      <alignment horizontal="centerContinuous" wrapText="1"/>
    </xf>
    <xf numFmtId="0" fontId="48" fillId="4" borderId="5" xfId="0" applyFont="1" applyFill="1" applyBorder="1" applyAlignment="1">
      <alignment horizontal="center" vertical="center"/>
    </xf>
    <xf numFmtId="0" fontId="48" fillId="4" borderId="6" xfId="0" applyFont="1" applyFill="1" applyBorder="1" applyAlignment="1">
      <alignment horizontal="center" vertical="center"/>
    </xf>
    <xf numFmtId="0" fontId="48" fillId="4" borderId="7" xfId="0" applyFont="1" applyFill="1" applyBorder="1" applyAlignment="1">
      <alignment horizontal="center" vertical="center"/>
    </xf>
    <xf numFmtId="2" fontId="48" fillId="11" borderId="83" xfId="0" applyNumberFormat="1" applyFont="1" applyFill="1" applyBorder="1" applyAlignment="1">
      <alignment horizontal="center" vertical="center"/>
    </xf>
    <xf numFmtId="2" fontId="48" fillId="11" borderId="84" xfId="0" applyNumberFormat="1" applyFont="1" applyFill="1" applyBorder="1" applyAlignment="1">
      <alignment horizontal="center" vertical="center"/>
    </xf>
    <xf numFmtId="2" fontId="48" fillId="11" borderId="85" xfId="0" applyNumberFormat="1" applyFont="1" applyFill="1" applyBorder="1" applyAlignment="1">
      <alignment horizontal="center" vertical="center"/>
    </xf>
    <xf numFmtId="0" fontId="48" fillId="13" borderId="86" xfId="0" applyFont="1" applyFill="1" applyBorder="1" applyAlignment="1">
      <alignment horizontal="center"/>
    </xf>
    <xf numFmtId="0" fontId="48" fillId="13" borderId="87" xfId="0" applyFont="1" applyFill="1" applyBorder="1" applyAlignment="1">
      <alignment horizontal="center"/>
    </xf>
    <xf numFmtId="0" fontId="48" fillId="14" borderId="88" xfId="0" applyFont="1" applyFill="1" applyBorder="1" applyAlignment="1">
      <alignment horizontal="center" vertical="center"/>
    </xf>
    <xf numFmtId="0" fontId="48" fillId="14" borderId="86" xfId="0" applyFont="1" applyFill="1" applyBorder="1" applyAlignment="1">
      <alignment horizontal="center" vertical="center"/>
    </xf>
    <xf numFmtId="0" fontId="48" fillId="14" borderId="89" xfId="0" applyFont="1" applyFill="1" applyBorder="1" applyAlignment="1">
      <alignment horizontal="center" vertical="center"/>
    </xf>
    <xf numFmtId="0" fontId="48" fillId="14" borderId="90" xfId="0" applyFont="1" applyFill="1" applyBorder="1" applyAlignment="1">
      <alignment horizontal="center" vertical="center"/>
    </xf>
    <xf numFmtId="0" fontId="11" fillId="0" borderId="91" xfId="0" applyFont="1" applyBorder="1" applyAlignment="1">
      <alignment horizontal="center" vertical="center"/>
    </xf>
    <xf numFmtId="0" fontId="11" fillId="0" borderId="68" xfId="0" applyFont="1" applyBorder="1" applyAlignment="1">
      <alignment horizontal="center"/>
    </xf>
    <xf numFmtId="2" fontId="11" fillId="0" borderId="68" xfId="0" applyNumberFormat="1" applyFont="1" applyBorder="1" applyAlignment="1">
      <alignment horizontal="center"/>
    </xf>
    <xf numFmtId="2" fontId="11" fillId="0" borderId="68" xfId="0" applyNumberFormat="1" applyFont="1" applyBorder="1" applyAlignment="1">
      <alignment horizontal="center" vertical="center"/>
    </xf>
    <xf numFmtId="0" fontId="11" fillId="0" borderId="92" xfId="0" applyFont="1" applyBorder="1" applyAlignment="1">
      <alignment horizontal="center" vertical="center"/>
    </xf>
    <xf numFmtId="166" fontId="11" fillId="0" borderId="71" xfId="0" applyNumberFormat="1" applyFont="1" applyBorder="1" applyAlignment="1">
      <alignment horizontal="center" vertical="center"/>
    </xf>
    <xf numFmtId="166" fontId="11" fillId="0" borderId="73" xfId="0" applyNumberFormat="1" applyFont="1" applyBorder="1" applyAlignment="1">
      <alignment horizontal="center" vertical="center"/>
    </xf>
    <xf numFmtId="166" fontId="11" fillId="0" borderId="76" xfId="0" applyNumberFormat="1" applyFont="1" applyBorder="1" applyAlignment="1">
      <alignment horizontal="center" vertical="center"/>
    </xf>
    <xf numFmtId="2" fontId="11" fillId="0" borderId="93" xfId="0" applyNumberFormat="1" applyFont="1" applyBorder="1" applyAlignment="1">
      <alignment horizontal="center" vertical="center"/>
    </xf>
    <xf numFmtId="2" fontId="11" fillId="0" borderId="82" xfId="0" applyNumberFormat="1" applyFont="1" applyBorder="1" applyAlignment="1">
      <alignment horizontal="center" vertical="center"/>
    </xf>
    <xf numFmtId="2" fontId="11" fillId="0" borderId="75" xfId="0" applyNumberFormat="1" applyFont="1" applyBorder="1" applyAlignment="1">
      <alignment horizontal="center" vertical="center"/>
    </xf>
    <xf numFmtId="2" fontId="11" fillId="0" borderId="73" xfId="0" applyNumberFormat="1" applyFont="1" applyBorder="1" applyAlignment="1">
      <alignment horizontal="center" vertical="center"/>
    </xf>
    <xf numFmtId="2" fontId="11" fillId="0" borderId="76" xfId="0" applyNumberFormat="1" applyFont="1" applyBorder="1" applyAlignment="1">
      <alignment horizontal="center" vertical="center"/>
    </xf>
    <xf numFmtId="2" fontId="11" fillId="0" borderId="94" xfId="0" applyNumberFormat="1" applyFont="1" applyBorder="1" applyAlignment="1">
      <alignment horizontal="center" vertical="center"/>
    </xf>
    <xf numFmtId="0" fontId="11" fillId="0" borderId="95" xfId="0" applyFont="1" applyBorder="1"/>
    <xf numFmtId="2" fontId="11" fillId="0" borderId="95" xfId="0" applyNumberFormat="1" applyFont="1" applyBorder="1"/>
    <xf numFmtId="2" fontId="11" fillId="0" borderId="95" xfId="0" applyNumberFormat="1" applyFont="1" applyBorder="1" applyAlignment="1">
      <alignment horizontal="center" vertical="center"/>
    </xf>
    <xf numFmtId="0" fontId="11" fillId="0" borderId="96" xfId="0" applyFont="1" applyBorder="1" applyAlignment="1">
      <alignment horizontal="center" vertical="center"/>
    </xf>
    <xf numFmtId="166" fontId="11" fillId="0" borderId="97" xfId="0" applyNumberFormat="1" applyFont="1" applyBorder="1" applyAlignment="1">
      <alignment horizontal="center" vertical="center"/>
    </xf>
    <xf numFmtId="166" fontId="11" fillId="0" borderId="62" xfId="0" applyNumberFormat="1" applyFont="1" applyBorder="1" applyAlignment="1">
      <alignment horizontal="center" vertical="center"/>
    </xf>
    <xf numFmtId="166" fontId="11" fillId="0" borderId="81" xfId="0" applyNumberFormat="1" applyFont="1" applyBorder="1" applyAlignment="1">
      <alignment horizontal="center" vertical="center"/>
    </xf>
    <xf numFmtId="2" fontId="11" fillId="0" borderId="80" xfId="0" applyNumberFormat="1" applyFont="1" applyBorder="1" applyAlignment="1">
      <alignment horizontal="center" vertical="center"/>
    </xf>
    <xf numFmtId="2" fontId="11" fillId="0" borderId="62" xfId="0" applyNumberFormat="1" applyFont="1" applyBorder="1" applyAlignment="1">
      <alignment horizontal="center" vertical="center"/>
    </xf>
    <xf numFmtId="2" fontId="11" fillId="0" borderId="81" xfId="0" applyNumberFormat="1" applyFont="1" applyBorder="1" applyAlignment="1">
      <alignment horizontal="center" vertical="center"/>
    </xf>
    <xf numFmtId="2" fontId="11" fillId="0" borderId="98" xfId="0" applyNumberFormat="1" applyFont="1" applyBorder="1" applyAlignment="1">
      <alignment horizontal="center" vertical="center"/>
    </xf>
    <xf numFmtId="2" fontId="11" fillId="0" borderId="99" xfId="0" applyNumberFormat="1" applyFont="1" applyBorder="1"/>
    <xf numFmtId="0" fontId="11" fillId="0" borderId="80" xfId="0" applyFont="1" applyBorder="1" applyAlignment="1">
      <alignment horizontal="center" vertical="center"/>
    </xf>
    <xf numFmtId="2" fontId="11" fillId="0" borderId="0" xfId="0" applyNumberFormat="1" applyFont="1"/>
    <xf numFmtId="0" fontId="11" fillId="0" borderId="100" xfId="0" applyFont="1" applyBorder="1"/>
    <xf numFmtId="0" fontId="11" fillId="0" borderId="96" xfId="0" applyFont="1" applyBorder="1"/>
    <xf numFmtId="0" fontId="11" fillId="0" borderId="97" xfId="0" applyFont="1" applyBorder="1"/>
    <xf numFmtId="0" fontId="11" fillId="0" borderId="62" xfId="0" applyFont="1" applyBorder="1"/>
    <xf numFmtId="2" fontId="11" fillId="0" borderId="81" xfId="0" applyNumberFormat="1" applyFont="1" applyBorder="1"/>
    <xf numFmtId="0" fontId="11" fillId="0" borderId="101" xfId="0" applyFont="1" applyBorder="1"/>
    <xf numFmtId="0" fontId="11" fillId="0" borderId="64" xfId="0" applyFont="1" applyBorder="1"/>
    <xf numFmtId="2" fontId="11" fillId="0" borderId="64" xfId="0" applyNumberFormat="1" applyFont="1" applyBorder="1"/>
    <xf numFmtId="2" fontId="11" fillId="0" borderId="64" xfId="0" applyNumberFormat="1" applyFont="1" applyBorder="1" applyAlignment="1">
      <alignment horizontal="center" vertical="center"/>
    </xf>
    <xf numFmtId="0" fontId="11" fillId="0" borderId="102" xfId="0" applyFont="1" applyBorder="1"/>
    <xf numFmtId="0" fontId="11" fillId="0" borderId="103" xfId="0" applyFont="1" applyBorder="1"/>
    <xf numFmtId="0" fontId="11" fillId="0" borderId="86" xfId="0" applyFont="1" applyBorder="1"/>
    <xf numFmtId="2" fontId="11" fillId="0" borderId="89" xfId="0" applyNumberFormat="1" applyFont="1" applyBorder="1"/>
    <xf numFmtId="0" fontId="11" fillId="0" borderId="104" xfId="0" applyFont="1" applyBorder="1" applyAlignment="1">
      <alignment horizontal="center" vertical="center"/>
    </xf>
    <xf numFmtId="2" fontId="11" fillId="0" borderId="105" xfId="0" applyNumberFormat="1" applyFont="1" applyBorder="1" applyAlignment="1">
      <alignment horizontal="center" vertical="center"/>
    </xf>
    <xf numFmtId="2" fontId="11" fillId="0" borderId="106" xfId="0" applyNumberFormat="1" applyFont="1" applyBorder="1" applyAlignment="1">
      <alignment horizontal="center" vertical="center"/>
    </xf>
    <xf numFmtId="0" fontId="48" fillId="0" borderId="107" xfId="0" applyFont="1" applyBorder="1" applyAlignment="1">
      <alignment horizontal="centerContinuous"/>
    </xf>
    <xf numFmtId="0" fontId="48" fillId="0" borderId="108" xfId="0" applyFont="1" applyBorder="1" applyAlignment="1">
      <alignment horizontal="centerContinuous"/>
    </xf>
    <xf numFmtId="4" fontId="48" fillId="0" borderId="108" xfId="0" applyNumberFormat="1" applyFont="1" applyBorder="1" applyAlignment="1">
      <alignment horizontal="center"/>
    </xf>
    <xf numFmtId="4" fontId="48" fillId="0" borderId="109" xfId="0" applyNumberFormat="1" applyFont="1" applyBorder="1" applyAlignment="1">
      <alignment horizontal="center"/>
    </xf>
    <xf numFmtId="4" fontId="48" fillId="0" borderId="110" xfId="0" applyNumberFormat="1" applyFont="1" applyBorder="1" applyAlignment="1">
      <alignment horizontal="center"/>
    </xf>
    <xf numFmtId="4" fontId="48" fillId="0" borderId="111" xfId="0" applyNumberFormat="1" applyFont="1" applyBorder="1" applyAlignment="1">
      <alignment horizontal="center"/>
    </xf>
    <xf numFmtId="0" fontId="48" fillId="4" borderId="62" xfId="0" applyFont="1" applyFill="1" applyBorder="1" applyAlignment="1">
      <alignment horizontal="centerContinuous" vertical="center"/>
    </xf>
    <xf numFmtId="0" fontId="48" fillId="4" borderId="62" xfId="0" applyFont="1" applyFill="1" applyBorder="1" applyAlignment="1">
      <alignment horizontal="center" vertical="center"/>
    </xf>
    <xf numFmtId="0" fontId="11" fillId="5" borderId="0" xfId="0" applyFont="1" applyFill="1"/>
    <xf numFmtId="0" fontId="11" fillId="5" borderId="112" xfId="0" applyFont="1" applyFill="1" applyBorder="1"/>
    <xf numFmtId="0" fontId="11" fillId="5" borderId="62" xfId="0" applyFont="1" applyFill="1" applyBorder="1"/>
    <xf numFmtId="2" fontId="11" fillId="15" borderId="62" xfId="0" applyNumberFormat="1" applyFont="1" applyFill="1" applyBorder="1" applyAlignment="1">
      <alignment horizontal="center" vertical="center"/>
    </xf>
    <xf numFmtId="0" fontId="11" fillId="0" borderId="79" xfId="0" applyFont="1" applyBorder="1"/>
    <xf numFmtId="0" fontId="11" fillId="0" borderId="112" xfId="0" applyFont="1" applyBorder="1"/>
    <xf numFmtId="2" fontId="11" fillId="0" borderId="62" xfId="0" applyNumberFormat="1" applyFont="1" applyBorder="1"/>
    <xf numFmtId="2" fontId="11" fillId="0" borderId="66" xfId="0" applyNumberFormat="1" applyFont="1" applyBorder="1"/>
    <xf numFmtId="0" fontId="48" fillId="7" borderId="22" xfId="0" applyFont="1" applyFill="1" applyBorder="1" applyAlignment="1">
      <alignment horizontal="centerContinuous"/>
    </xf>
    <xf numFmtId="0" fontId="11" fillId="7" borderId="10" xfId="0" applyFont="1" applyFill="1" applyBorder="1" applyAlignment="1">
      <alignment horizontal="centerContinuous"/>
    </xf>
    <xf numFmtId="0" fontId="11" fillId="7" borderId="23" xfId="0" applyFont="1" applyFill="1" applyBorder="1" applyAlignment="1">
      <alignment horizontal="centerContinuous"/>
    </xf>
    <xf numFmtId="166" fontId="46" fillId="0" borderId="0" xfId="0" applyNumberFormat="1" applyFont="1"/>
    <xf numFmtId="165" fontId="19" fillId="0" borderId="0" xfId="4" applyFont="1" applyFill="1" applyAlignment="1">
      <alignment horizontal="right" vertical="center"/>
    </xf>
    <xf numFmtId="172" fontId="49" fillId="0" borderId="0" xfId="3" applyNumberFormat="1" applyFont="1"/>
    <xf numFmtId="172" fontId="49" fillId="0" borderId="0" xfId="3" applyNumberFormat="1" applyFont="1" applyAlignment="1">
      <alignment horizontal="center" vertical="center"/>
    </xf>
    <xf numFmtId="172" fontId="50" fillId="0" borderId="0" xfId="3" applyNumberFormat="1" applyFont="1"/>
    <xf numFmtId="166" fontId="13" fillId="0" borderId="28" xfId="3" applyNumberFormat="1" applyFont="1" applyBorder="1" applyAlignment="1">
      <alignment horizontal="center" vertical="center"/>
    </xf>
    <xf numFmtId="0" fontId="13" fillId="0" borderId="117" xfId="3" applyBorder="1" applyAlignment="1">
      <alignment horizontal="center" vertical="center"/>
    </xf>
    <xf numFmtId="0" fontId="13" fillId="0" borderId="62" xfId="3" applyBorder="1" applyAlignment="1">
      <alignment horizontal="center" vertical="center"/>
    </xf>
    <xf numFmtId="0" fontId="13" fillId="0" borderId="120" xfId="3" applyBorder="1" applyAlignment="1">
      <alignment horizontal="center" vertical="center"/>
    </xf>
    <xf numFmtId="0" fontId="47" fillId="0" borderId="62" xfId="0" applyFont="1" applyBorder="1" applyAlignment="1">
      <alignment horizontal="center" vertical="center"/>
    </xf>
    <xf numFmtId="0" fontId="30" fillId="0" borderId="33" xfId="3" applyFont="1" applyBorder="1" applyAlignment="1">
      <alignment horizontal="center" vertical="center" wrapText="1"/>
    </xf>
    <xf numFmtId="2" fontId="13" fillId="3" borderId="28" xfId="3" applyNumberFormat="1" applyFill="1" applyBorder="1" applyAlignment="1">
      <alignment horizontal="center" vertical="center"/>
    </xf>
    <xf numFmtId="0" fontId="13" fillId="0" borderId="28" xfId="3" applyBorder="1" applyAlignment="1">
      <alignment horizontal="center" vertical="center"/>
    </xf>
    <xf numFmtId="0" fontId="13" fillId="0" borderId="28" xfId="3" applyBorder="1" applyAlignment="1">
      <alignment horizontal="center" vertical="center"/>
    </xf>
    <xf numFmtId="0" fontId="14" fillId="3" borderId="17" xfId="0" applyFont="1" applyFill="1" applyBorder="1" applyAlignment="1">
      <alignment horizontal="left"/>
    </xf>
    <xf numFmtId="171" fontId="15" fillId="3" borderId="18" xfId="9" applyNumberFormat="1" applyFont="1" applyFill="1" applyBorder="1"/>
    <xf numFmtId="43" fontId="15" fillId="3" borderId="18" xfId="9" applyFont="1" applyFill="1" applyBorder="1"/>
    <xf numFmtId="43" fontId="15" fillId="3" borderId="18" xfId="9" applyFont="1" applyFill="1" applyBorder="1"/>
    <xf numFmtId="0" fontId="51" fillId="3" borderId="17" xfId="0" applyFont="1" applyFill="1" applyBorder="1" applyAlignment="1">
      <alignment horizontal="left"/>
    </xf>
    <xf numFmtId="171" fontId="51" fillId="3" borderId="18" xfId="9" applyNumberFormat="1" applyFont="1" applyFill="1" applyBorder="1"/>
    <xf numFmtId="2" fontId="51" fillId="3" borderId="18" xfId="4" applyNumberFormat="1" applyFont="1" applyFill="1" applyBorder="1"/>
    <xf numFmtId="43" fontId="51" fillId="3" borderId="18" xfId="9" applyFont="1" applyFill="1" applyBorder="1"/>
    <xf numFmtId="0" fontId="31" fillId="0" borderId="123" xfId="0" applyFont="1" applyBorder="1" applyAlignment="1">
      <alignment horizontal="center" vertical="center"/>
    </xf>
    <xf numFmtId="2" fontId="31" fillId="0" borderId="123" xfId="3" applyNumberFormat="1" applyFont="1" applyBorder="1" applyAlignment="1">
      <alignment horizontal="center" vertical="center"/>
    </xf>
    <xf numFmtId="2" fontId="13" fillId="0" borderId="123" xfId="3" applyNumberFormat="1" applyBorder="1" applyAlignment="1">
      <alignment horizontal="center" vertical="center"/>
    </xf>
    <xf numFmtId="1" fontId="31" fillId="0" borderId="123" xfId="3" applyNumberFormat="1" applyFont="1" applyBorder="1" applyAlignment="1">
      <alignment horizontal="center" vertical="center"/>
    </xf>
    <xf numFmtId="0" fontId="1" fillId="5" borderId="3" xfId="3" applyFont="1" applyFill="1" applyBorder="1" applyAlignment="1">
      <alignment horizontal="center" vertical="center"/>
    </xf>
    <xf numFmtId="2" fontId="1" fillId="5" borderId="3" xfId="3" applyNumberFormat="1" applyFont="1" applyFill="1" applyBorder="1" applyAlignment="1">
      <alignment horizontal="center" vertical="center"/>
    </xf>
    <xf numFmtId="0" fontId="13" fillId="3" borderId="51" xfId="2" applyFont="1" applyFill="1" applyBorder="1" applyAlignment="1" applyProtection="1">
      <alignment horizontal="center" vertical="center"/>
    </xf>
    <xf numFmtId="0" fontId="35" fillId="3" borderId="51" xfId="3" applyFont="1" applyFill="1" applyBorder="1" applyAlignment="1">
      <alignment vertical="center"/>
    </xf>
    <xf numFmtId="0" fontId="35" fillId="3" borderId="51" xfId="3" applyFont="1" applyFill="1" applyBorder="1" applyAlignment="1">
      <alignment horizontal="center" vertical="center"/>
    </xf>
    <xf numFmtId="2" fontId="35" fillId="3" borderId="51" xfId="3" applyNumberFormat="1" applyFont="1" applyFill="1" applyBorder="1" applyAlignment="1">
      <alignment horizontal="center" vertical="center"/>
    </xf>
    <xf numFmtId="2" fontId="29" fillId="0" borderId="0" xfId="3" applyNumberFormat="1" applyFont="1" applyBorder="1" applyAlignment="1">
      <alignment horizontal="center" vertical="center"/>
    </xf>
    <xf numFmtId="2" fontId="31" fillId="0" borderId="123" xfId="0" applyNumberFormat="1" applyFont="1" applyFill="1" applyBorder="1" applyAlignment="1">
      <alignment horizontal="center" vertical="center"/>
    </xf>
    <xf numFmtId="2" fontId="13" fillId="0" borderId="123" xfId="0" applyNumberFormat="1" applyFont="1" applyFill="1" applyBorder="1" applyAlignment="1">
      <alignment horizontal="center" vertical="center"/>
    </xf>
    <xf numFmtId="2" fontId="13" fillId="0" borderId="123" xfId="3" applyNumberFormat="1" applyFont="1" applyBorder="1" applyAlignment="1">
      <alignment horizontal="center" vertical="center"/>
    </xf>
    <xf numFmtId="0" fontId="31" fillId="0" borderId="127" xfId="0" applyFont="1" applyBorder="1" applyAlignment="1">
      <alignment horizontal="center" vertical="center"/>
    </xf>
    <xf numFmtId="0" fontId="13" fillId="0" borderId="123" xfId="3" applyNumberFormat="1" applyFont="1" applyBorder="1" applyAlignment="1">
      <alignment horizontal="center" vertical="center"/>
    </xf>
    <xf numFmtId="2" fontId="30" fillId="0" borderId="124" xfId="3" applyNumberFormat="1" applyFont="1" applyBorder="1" applyAlignment="1">
      <alignment horizontal="centerContinuous" vertical="center" wrapText="1"/>
    </xf>
    <xf numFmtId="2" fontId="30" fillId="0" borderId="127" xfId="3" applyNumberFormat="1" applyFont="1" applyBorder="1" applyAlignment="1">
      <alignment horizontal="centerContinuous" vertical="center" wrapText="1"/>
    </xf>
    <xf numFmtId="2" fontId="30" fillId="0" borderId="123" xfId="3" applyNumberFormat="1" applyFont="1" applyBorder="1" applyAlignment="1">
      <alignment horizontal="centerContinuous" vertical="center" wrapText="1"/>
    </xf>
    <xf numFmtId="2" fontId="30" fillId="0" borderId="131" xfId="3" applyNumberFormat="1" applyFont="1" applyBorder="1" applyAlignment="1">
      <alignment horizontal="center" vertical="center" wrapText="1"/>
    </xf>
    <xf numFmtId="0" fontId="31" fillId="0" borderId="123" xfId="3" applyFont="1" applyBorder="1" applyAlignment="1">
      <alignment horizontal="center" vertical="center" wrapText="1"/>
    </xf>
    <xf numFmtId="0" fontId="13" fillId="0" borderId="123" xfId="3" applyBorder="1" applyAlignment="1">
      <alignment horizontal="center" vertical="center" wrapText="1"/>
    </xf>
    <xf numFmtId="2" fontId="31" fillId="0" borderId="127" xfId="3" applyNumberFormat="1" applyFont="1" applyBorder="1" applyAlignment="1">
      <alignment horizontal="center" vertical="center" wrapText="1"/>
    </xf>
    <xf numFmtId="1" fontId="13" fillId="0" borderId="123" xfId="3" applyNumberFormat="1" applyBorder="1" applyAlignment="1">
      <alignment horizontal="center" vertical="center" wrapText="1"/>
    </xf>
    <xf numFmtId="2" fontId="31" fillId="0" borderId="123" xfId="3" applyNumberFormat="1" applyFont="1" applyBorder="1" applyAlignment="1">
      <alignment horizontal="center" vertical="center" wrapText="1"/>
    </xf>
    <xf numFmtId="1" fontId="31" fillId="0" borderId="123" xfId="3" applyNumberFormat="1" applyFont="1" applyBorder="1" applyAlignment="1">
      <alignment horizontal="center" vertical="center" wrapText="1"/>
    </xf>
    <xf numFmtId="2" fontId="31" fillId="0" borderId="134" xfId="3" applyNumberFormat="1" applyFont="1" applyBorder="1" applyAlignment="1">
      <alignment horizontal="center" vertical="center" wrapText="1"/>
    </xf>
    <xf numFmtId="0" fontId="31" fillId="0" borderId="37" xfId="0" applyFont="1" applyFill="1" applyBorder="1" applyAlignment="1">
      <alignment horizontal="center" vertical="center"/>
    </xf>
    <xf numFmtId="2" fontId="13" fillId="0" borderId="134" xfId="3" applyNumberFormat="1" applyFont="1" applyBorder="1" applyAlignment="1">
      <alignment horizontal="center" vertical="center"/>
    </xf>
    <xf numFmtId="0" fontId="13" fillId="5" borderId="117" xfId="3" applyFill="1" applyBorder="1" applyAlignment="1">
      <alignment horizontal="center" vertical="center"/>
    </xf>
    <xf numFmtId="0" fontId="13" fillId="5" borderId="118" xfId="3" applyFill="1" applyBorder="1" applyAlignment="1">
      <alignment horizontal="center" vertical="center"/>
    </xf>
    <xf numFmtId="0" fontId="13" fillId="5" borderId="62" xfId="3" applyFill="1" applyBorder="1" applyAlignment="1">
      <alignment horizontal="center" vertical="center"/>
    </xf>
    <xf numFmtId="0" fontId="13" fillId="5" borderId="81" xfId="3" applyFill="1" applyBorder="1" applyAlignment="1">
      <alignment horizontal="center" vertical="center"/>
    </xf>
    <xf numFmtId="0" fontId="13" fillId="5" borderId="66" xfId="3" applyFill="1" applyBorder="1" applyAlignment="1">
      <alignment horizontal="center" vertical="center"/>
    </xf>
    <xf numFmtId="0" fontId="13" fillId="5" borderId="135" xfId="3" applyFill="1" applyBorder="1" applyAlignment="1">
      <alignment horizontal="center" vertical="center"/>
    </xf>
    <xf numFmtId="0" fontId="13" fillId="5" borderId="120" xfId="3" applyFill="1" applyBorder="1" applyAlignment="1">
      <alignment horizontal="center" vertical="center"/>
    </xf>
    <xf numFmtId="0" fontId="13" fillId="5" borderId="121" xfId="3" applyFill="1" applyBorder="1" applyAlignment="1">
      <alignment horizontal="center" vertical="center"/>
    </xf>
    <xf numFmtId="0" fontId="18" fillId="0" borderId="116" xfId="3" applyFont="1" applyBorder="1" applyAlignment="1">
      <alignment horizontal="centerContinuous"/>
    </xf>
    <xf numFmtId="0" fontId="18" fillId="0" borderId="117" xfId="3" applyFont="1" applyBorder="1" applyAlignment="1">
      <alignment horizontal="centerContinuous"/>
    </xf>
    <xf numFmtId="0" fontId="18" fillId="0" borderId="80" xfId="3" applyFont="1" applyBorder="1" applyAlignment="1">
      <alignment horizontal="centerContinuous"/>
    </xf>
    <xf numFmtId="0" fontId="18" fillId="0" borderId="62" xfId="3" applyFont="1" applyBorder="1" applyAlignment="1">
      <alignment horizontal="centerContinuous"/>
    </xf>
    <xf numFmtId="0" fontId="18" fillId="0" borderId="119" xfId="3" applyFont="1" applyBorder="1" applyAlignment="1">
      <alignment horizontal="centerContinuous"/>
    </xf>
    <xf numFmtId="0" fontId="18" fillId="0" borderId="120" xfId="3" applyFont="1" applyBorder="1" applyAlignment="1">
      <alignment horizontal="centerContinuous"/>
    </xf>
    <xf numFmtId="0" fontId="13" fillId="3" borderId="3" xfId="3" applyFont="1" applyFill="1" applyBorder="1"/>
    <xf numFmtId="0" fontId="13" fillId="3" borderId="59" xfId="3" applyFont="1" applyFill="1" applyBorder="1"/>
    <xf numFmtId="0" fontId="13" fillId="3" borderId="49" xfId="3" applyFont="1" applyFill="1" applyBorder="1"/>
    <xf numFmtId="0" fontId="13" fillId="3" borderId="0" xfId="3" applyFont="1" applyFill="1"/>
    <xf numFmtId="0" fontId="13" fillId="3" borderId="6" xfId="3" applyFont="1" applyFill="1" applyBorder="1"/>
    <xf numFmtId="0" fontId="55" fillId="0" borderId="0" xfId="3" applyFont="1" applyAlignment="1">
      <alignment horizontal="center" vertical="center"/>
    </xf>
    <xf numFmtId="0" fontId="55" fillId="3" borderId="49" xfId="3" applyFont="1" applyFill="1" applyBorder="1"/>
    <xf numFmtId="2" fontId="55" fillId="0" borderId="0" xfId="3" applyNumberFormat="1" applyFont="1"/>
    <xf numFmtId="0" fontId="14" fillId="3" borderId="17" xfId="0" applyFont="1" applyFill="1" applyBorder="1" applyAlignment="1">
      <alignment horizontal="left"/>
    </xf>
    <xf numFmtId="4" fontId="11" fillId="0" borderId="95" xfId="0" applyNumberFormat="1" applyFont="1" applyBorder="1" applyAlignment="1">
      <alignment horizontal="center" vertical="center"/>
    </xf>
    <xf numFmtId="1" fontId="31" fillId="0" borderId="123" xfId="0" applyNumberFormat="1" applyFont="1" applyBorder="1" applyAlignment="1">
      <alignment horizontal="center" vertical="center"/>
    </xf>
    <xf numFmtId="0" fontId="0" fillId="0" borderId="123" xfId="0" applyFill="1" applyBorder="1" applyAlignment="1">
      <alignment horizontal="center" vertical="center"/>
    </xf>
    <xf numFmtId="0" fontId="55" fillId="0" borderId="0" xfId="3" applyFont="1"/>
    <xf numFmtId="0" fontId="47" fillId="0" borderId="136" xfId="0" quotePrefix="1" applyFont="1" applyBorder="1" applyAlignment="1">
      <alignment horizontal="center" vertical="center"/>
    </xf>
    <xf numFmtId="0" fontId="5" fillId="3" borderId="46" xfId="2" applyFont="1" applyFill="1" applyBorder="1" applyAlignment="1" applyProtection="1">
      <alignment horizontal="center" vertical="center"/>
    </xf>
    <xf numFmtId="0" fontId="18" fillId="0" borderId="33" xfId="3" applyFont="1" applyFill="1" applyBorder="1"/>
    <xf numFmtId="0" fontId="18" fillId="0" borderId="43" xfId="3" applyFont="1" applyFill="1" applyBorder="1"/>
    <xf numFmtId="0" fontId="15" fillId="3" borderId="22" xfId="3" applyFont="1" applyFill="1" applyBorder="1"/>
    <xf numFmtId="2" fontId="13" fillId="0" borderId="22" xfId="3" applyNumberFormat="1" applyBorder="1" applyAlignment="1">
      <alignment horizontal="centerContinuous"/>
    </xf>
    <xf numFmtId="0" fontId="13" fillId="0" borderId="10" xfId="3" applyBorder="1" applyAlignment="1">
      <alignment horizontal="centerContinuous"/>
    </xf>
    <xf numFmtId="0" fontId="13" fillId="0" borderId="23" xfId="3" applyBorder="1" applyAlignment="1">
      <alignment horizontal="centerContinuous"/>
    </xf>
    <xf numFmtId="2" fontId="18" fillId="0" borderId="32" xfId="3" applyNumberFormat="1" applyFont="1" applyFill="1" applyBorder="1" applyAlignment="1">
      <alignment horizontal="left" vertical="center"/>
    </xf>
    <xf numFmtId="0" fontId="18" fillId="0" borderId="42" xfId="3" applyFont="1" applyFill="1" applyBorder="1" applyAlignment="1">
      <alignment horizontal="left" vertical="center"/>
    </xf>
    <xf numFmtId="0" fontId="18" fillId="0" borderId="138" xfId="3" applyFont="1" applyFill="1" applyBorder="1" applyAlignment="1">
      <alignment horizontal="right" vertical="center"/>
    </xf>
    <xf numFmtId="0" fontId="18" fillId="0" borderId="139" xfId="3" applyFont="1" applyFill="1" applyBorder="1" applyAlignment="1">
      <alignment horizontal="right" vertical="center"/>
    </xf>
    <xf numFmtId="4" fontId="13" fillId="0" borderId="137" xfId="3" applyNumberFormat="1" applyFont="1" applyFill="1" applyBorder="1" applyAlignment="1">
      <alignment horizontal="right" vertical="center"/>
    </xf>
    <xf numFmtId="0" fontId="13" fillId="0" borderId="0" xfId="3" applyFont="1" applyAlignment="1">
      <alignment vertical="center"/>
    </xf>
    <xf numFmtId="0" fontId="48" fillId="14" borderId="75" xfId="0" applyFont="1" applyFill="1" applyBorder="1" applyAlignment="1">
      <alignment horizontal="centerContinuous" vertical="center"/>
    </xf>
    <xf numFmtId="2" fontId="48" fillId="0" borderId="140" xfId="0" applyNumberFormat="1" applyFont="1" applyBorder="1"/>
    <xf numFmtId="4" fontId="16" fillId="3" borderId="18" xfId="4" applyNumberFormat="1" applyFont="1" applyFill="1" applyBorder="1"/>
    <xf numFmtId="4" fontId="16" fillId="3" borderId="19" xfId="4" applyNumberFormat="1" applyFont="1" applyFill="1" applyBorder="1"/>
    <xf numFmtId="4" fontId="52" fillId="3" borderId="18" xfId="4" applyNumberFormat="1" applyFont="1" applyFill="1" applyBorder="1"/>
    <xf numFmtId="4" fontId="52" fillId="3" borderId="19" xfId="4" applyNumberFormat="1" applyFont="1" applyFill="1" applyBorder="1"/>
    <xf numFmtId="4" fontId="14" fillId="3" borderId="18" xfId="4" applyNumberFormat="1" applyFont="1" applyFill="1" applyBorder="1"/>
    <xf numFmtId="4" fontId="14" fillId="3" borderId="19" xfId="4" applyNumberFormat="1" applyFont="1" applyFill="1" applyBorder="1"/>
    <xf numFmtId="4" fontId="15" fillId="3" borderId="18" xfId="4" applyNumberFormat="1" applyFont="1" applyFill="1" applyBorder="1"/>
    <xf numFmtId="4" fontId="15" fillId="3" borderId="19" xfId="4" applyNumberFormat="1" applyFont="1" applyFill="1" applyBorder="1"/>
    <xf numFmtId="2" fontId="30" fillId="0" borderId="123" xfId="3" applyNumberFormat="1" applyFont="1" applyBorder="1" applyAlignment="1">
      <alignment horizontal="center" vertical="center" wrapText="1"/>
    </xf>
    <xf numFmtId="2" fontId="13" fillId="0" borderId="131" xfId="3" applyNumberFormat="1" applyBorder="1" applyAlignment="1">
      <alignment horizontal="center" vertical="center"/>
    </xf>
    <xf numFmtId="0" fontId="47" fillId="3" borderId="54" xfId="2" applyFont="1" applyFill="1" applyBorder="1" applyAlignment="1">
      <alignment horizontal="left" vertical="center"/>
    </xf>
    <xf numFmtId="0" fontId="11" fillId="0" borderId="54" xfId="0" applyFont="1" applyBorder="1"/>
    <xf numFmtId="2" fontId="11" fillId="0" borderId="54" xfId="0" applyNumberFormat="1" applyFont="1" applyBorder="1"/>
    <xf numFmtId="4" fontId="11" fillId="0" borderId="54" xfId="0" applyNumberFormat="1" applyFont="1" applyBorder="1"/>
    <xf numFmtId="0" fontId="2" fillId="0" borderId="0" xfId="0" applyFont="1" applyAlignment="1" applyProtection="1">
      <alignment horizontal="right"/>
    </xf>
    <xf numFmtId="0" fontId="10" fillId="0" borderId="0" xfId="0" applyFont="1" applyAlignment="1" applyProtection="1">
      <alignment horizontal="right"/>
    </xf>
    <xf numFmtId="0" fontId="56" fillId="0" borderId="0" xfId="10" applyAlignment="1">
      <alignment horizontal="left" vertical="top"/>
    </xf>
    <xf numFmtId="0" fontId="56" fillId="0" borderId="141" xfId="10" applyBorder="1" applyAlignment="1">
      <alignment horizontal="left" vertical="top" wrapText="1"/>
    </xf>
    <xf numFmtId="0" fontId="56" fillId="0" borderId="141" xfId="10" applyBorder="1" applyAlignment="1">
      <alignment horizontal="left" wrapText="1"/>
    </xf>
    <xf numFmtId="0" fontId="56" fillId="0" borderId="141" xfId="10" applyBorder="1" applyAlignment="1">
      <alignment horizontal="left" vertical="center" wrapText="1"/>
    </xf>
    <xf numFmtId="0" fontId="56" fillId="0" borderId="0" xfId="10" applyAlignment="1">
      <alignment horizontal="centerContinuous" vertical="top"/>
    </xf>
    <xf numFmtId="0" fontId="57" fillId="0" borderId="0" xfId="10" applyFont="1" applyAlignment="1">
      <alignment horizontal="centerContinuous" vertical="top"/>
    </xf>
    <xf numFmtId="0" fontId="57" fillId="0" borderId="0" xfId="10" applyFont="1" applyAlignment="1">
      <alignment horizontal="left" vertical="top"/>
    </xf>
    <xf numFmtId="0" fontId="8" fillId="2" borderId="0" xfId="0" applyFont="1" applyFill="1" applyBorder="1" applyAlignment="1" applyProtection="1">
      <alignment horizontal="center" vertical="center" wrapText="1"/>
    </xf>
    <xf numFmtId="0" fontId="13" fillId="0" borderId="141" xfId="10" applyFont="1" applyBorder="1" applyAlignment="1">
      <alignment horizontal="center" vertical="center"/>
    </xf>
    <xf numFmtId="0" fontId="13" fillId="0" borderId="141" xfId="10" applyFont="1" applyBorder="1" applyAlignment="1">
      <alignment horizontal="left" vertical="top"/>
    </xf>
    <xf numFmtId="4" fontId="20" fillId="0" borderId="141" xfId="10" applyNumberFormat="1" applyFont="1" applyBorder="1" applyAlignment="1">
      <alignment horizontal="right" vertical="center"/>
    </xf>
    <xf numFmtId="0" fontId="20" fillId="0" borderId="141" xfId="10" applyFont="1" applyBorder="1" applyAlignment="1">
      <alignment horizontal="left" vertical="top"/>
    </xf>
    <xf numFmtId="0" fontId="13" fillId="0" borderId="141" xfId="10" applyFont="1" applyBorder="1" applyAlignment="1">
      <alignment horizontal="center" vertical="top"/>
    </xf>
    <xf numFmtId="0" fontId="5" fillId="0" borderId="0" xfId="0" applyFont="1" applyAlignment="1"/>
    <xf numFmtId="0" fontId="4" fillId="0" borderId="0" xfId="0" applyFont="1" applyAlignment="1" applyProtection="1"/>
    <xf numFmtId="0" fontId="5" fillId="0" borderId="0" xfId="0" applyFont="1" applyAlignment="1" applyProtection="1"/>
    <xf numFmtId="0" fontId="4" fillId="0" borderId="0" xfId="0" applyFont="1" applyAlignment="1"/>
    <xf numFmtId="174" fontId="13" fillId="0" borderId="25" xfId="3" applyNumberFormat="1" applyBorder="1" applyAlignment="1">
      <alignment horizontal="center" vertical="center" wrapText="1"/>
    </xf>
    <xf numFmtId="174" fontId="13" fillId="0" borderId="25" xfId="3" applyNumberFormat="1" applyBorder="1" applyAlignment="1">
      <alignment horizontal="center" vertical="center"/>
    </xf>
    <xf numFmtId="174" fontId="31" fillId="0" borderId="44" xfId="3" applyNumberFormat="1" applyFont="1" applyBorder="1" applyAlignment="1">
      <alignment horizontal="center" vertical="center"/>
    </xf>
    <xf numFmtId="174" fontId="42" fillId="0" borderId="0" xfId="3" applyNumberFormat="1" applyFont="1"/>
    <xf numFmtId="174" fontId="13" fillId="0" borderId="0" xfId="3" applyNumberFormat="1"/>
    <xf numFmtId="174" fontId="13" fillId="0" borderId="37" xfId="3" applyNumberFormat="1" applyBorder="1" applyAlignment="1">
      <alignment horizontal="center" vertical="center"/>
    </xf>
    <xf numFmtId="174" fontId="43" fillId="0" borderId="0" xfId="3" applyNumberFormat="1" applyFont="1" applyAlignment="1">
      <alignment horizontal="center" vertical="center"/>
    </xf>
    <xf numFmtId="174" fontId="43" fillId="0" borderId="0" xfId="3" applyNumberFormat="1" applyFont="1"/>
    <xf numFmtId="0" fontId="13" fillId="0" borderId="144" xfId="10" applyFont="1" applyBorder="1" applyAlignment="1">
      <alignment horizontal="center" vertical="center"/>
    </xf>
    <xf numFmtId="0" fontId="13" fillId="0" borderId="144" xfId="10" applyFont="1" applyBorder="1" applyAlignment="1">
      <alignment horizontal="center" vertical="top"/>
    </xf>
    <xf numFmtId="0" fontId="18" fillId="6" borderId="0" xfId="2" applyFont="1" applyFill="1" applyBorder="1" applyAlignment="1" applyProtection="1">
      <alignment horizontal="center" vertical="center"/>
    </xf>
    <xf numFmtId="0" fontId="35" fillId="6" borderId="0" xfId="3" applyFont="1" applyFill="1" applyBorder="1" applyAlignment="1">
      <alignment vertical="center" wrapText="1"/>
    </xf>
    <xf numFmtId="0" fontId="35" fillId="6" borderId="0" xfId="3" applyFont="1" applyFill="1" applyBorder="1" applyAlignment="1">
      <alignment horizontal="left" vertical="center" wrapText="1"/>
    </xf>
    <xf numFmtId="0" fontId="13" fillId="6" borderId="0" xfId="3" applyFont="1" applyFill="1" applyBorder="1" applyAlignment="1">
      <alignment horizontal="center" vertical="center"/>
    </xf>
    <xf numFmtId="2" fontId="29" fillId="6" borderId="0" xfId="3" applyNumberFormat="1" applyFont="1" applyFill="1" applyBorder="1" applyAlignment="1">
      <alignment horizontal="center" vertical="center"/>
    </xf>
    <xf numFmtId="0" fontId="13" fillId="6" borderId="0" xfId="3" applyFont="1" applyFill="1"/>
    <xf numFmtId="0" fontId="35" fillId="6" borderId="0" xfId="3" applyFont="1" applyFill="1" applyBorder="1" applyAlignment="1">
      <alignment vertical="center"/>
    </xf>
    <xf numFmtId="0" fontId="35" fillId="6" borderId="0" xfId="3" applyFont="1" applyFill="1" applyBorder="1" applyAlignment="1">
      <alignment horizontal="left" vertical="center"/>
    </xf>
    <xf numFmtId="0" fontId="35" fillId="6" borderId="0" xfId="3" applyFont="1" applyFill="1" applyBorder="1" applyAlignment="1">
      <alignment horizontal="center" vertical="center"/>
    </xf>
    <xf numFmtId="0" fontId="18" fillId="6" borderId="115" xfId="2" applyFont="1" applyFill="1" applyBorder="1" applyAlignment="1" applyProtection="1">
      <alignment horizontal="center" vertical="center"/>
    </xf>
    <xf numFmtId="0" fontId="13" fillId="6" borderId="115" xfId="2" applyFont="1" applyFill="1" applyBorder="1" applyAlignment="1" applyProtection="1">
      <alignment vertical="center" wrapText="1"/>
    </xf>
    <xf numFmtId="0" fontId="13" fillId="6" borderId="115" xfId="2" applyFont="1" applyFill="1" applyBorder="1" applyAlignment="1" applyProtection="1">
      <alignment horizontal="center" vertical="center" wrapText="1"/>
    </xf>
    <xf numFmtId="0" fontId="35" fillId="6" borderId="115" xfId="3" applyFont="1" applyFill="1" applyBorder="1" applyAlignment="1">
      <alignment horizontal="center" vertical="center"/>
    </xf>
    <xf numFmtId="168" fontId="13" fillId="6" borderId="0" xfId="3" applyNumberFormat="1" applyFont="1" applyFill="1" applyAlignment="1">
      <alignment horizontal="center" vertical="center"/>
    </xf>
    <xf numFmtId="0" fontId="13" fillId="6" borderId="0" xfId="2" applyFont="1" applyFill="1" applyBorder="1" applyAlignment="1" applyProtection="1">
      <alignment horizontal="center" vertical="center"/>
    </xf>
    <xf numFmtId="0" fontId="13" fillId="6" borderId="0" xfId="2" applyFont="1" applyFill="1" applyBorder="1" applyAlignment="1" applyProtection="1">
      <alignment vertical="center" wrapText="1"/>
    </xf>
    <xf numFmtId="0" fontId="13" fillId="6" borderId="0" xfId="2" applyFont="1" applyFill="1" applyBorder="1" applyAlignment="1" applyProtection="1">
      <alignment horizontal="center" vertical="center" wrapText="1"/>
    </xf>
    <xf numFmtId="2" fontId="35" fillId="6" borderId="0" xfId="3" applyNumberFormat="1" applyFont="1" applyFill="1" applyBorder="1" applyAlignment="1">
      <alignment horizontal="center" vertical="center"/>
    </xf>
    <xf numFmtId="0" fontId="37" fillId="6" borderId="0" xfId="0" applyFont="1" applyFill="1" applyBorder="1" applyAlignment="1">
      <alignment horizontal="center" vertical="center"/>
    </xf>
    <xf numFmtId="0" fontId="37" fillId="6" borderId="51" xfId="0" applyFont="1" applyFill="1" applyBorder="1" applyAlignment="1">
      <alignment horizontal="center" vertical="center"/>
    </xf>
    <xf numFmtId="0" fontId="13" fillId="6" borderId="51" xfId="2" applyFont="1" applyFill="1" applyBorder="1" applyAlignment="1" applyProtection="1">
      <alignment vertical="center" wrapText="1"/>
    </xf>
    <xf numFmtId="0" fontId="13" fillId="6" borderId="51" xfId="2" applyFont="1" applyFill="1" applyBorder="1" applyAlignment="1" applyProtection="1">
      <alignment horizontal="center" vertical="center" wrapText="1"/>
    </xf>
    <xf numFmtId="2" fontId="35" fillId="6" borderId="51" xfId="3" applyNumberFormat="1" applyFont="1" applyFill="1" applyBorder="1" applyAlignment="1">
      <alignment horizontal="center" vertical="center"/>
    </xf>
    <xf numFmtId="0" fontId="38" fillId="6" borderId="0" xfId="2" applyFont="1" applyFill="1" applyBorder="1" applyAlignment="1" applyProtection="1">
      <alignment horizontal="center" vertical="center"/>
    </xf>
    <xf numFmtId="0" fontId="28" fillId="6" borderId="0" xfId="3" applyFont="1" applyFill="1" applyBorder="1" applyAlignment="1">
      <alignment vertical="center"/>
    </xf>
    <xf numFmtId="0" fontId="28" fillId="6" borderId="0" xfId="3" applyFont="1" applyFill="1" applyBorder="1" applyAlignment="1">
      <alignment horizontal="center" vertical="center"/>
    </xf>
    <xf numFmtId="2" fontId="45" fillId="6" borderId="0" xfId="3" applyNumberFormat="1" applyFont="1" applyFill="1" applyBorder="1" applyAlignment="1">
      <alignment horizontal="center" vertical="center"/>
    </xf>
    <xf numFmtId="0" fontId="28" fillId="6" borderId="0" xfId="3" applyFont="1" applyFill="1"/>
    <xf numFmtId="0" fontId="28" fillId="6" borderId="126" xfId="3" applyFont="1" applyFill="1" applyBorder="1" applyAlignment="1">
      <alignment horizontal="center" vertical="center"/>
    </xf>
    <xf numFmtId="0" fontId="28" fillId="6" borderId="126" xfId="3" applyFont="1" applyFill="1" applyBorder="1" applyAlignment="1">
      <alignment vertical="center" wrapText="1"/>
    </xf>
    <xf numFmtId="0" fontId="28" fillId="6" borderId="126" xfId="3" applyFont="1" applyFill="1" applyBorder="1" applyAlignment="1">
      <alignment horizontal="center" vertical="center" wrapText="1"/>
    </xf>
    <xf numFmtId="170" fontId="28" fillId="6" borderId="126" xfId="3" applyNumberFormat="1" applyFont="1" applyFill="1" applyBorder="1" applyAlignment="1">
      <alignment horizontal="center" vertical="center"/>
    </xf>
    <xf numFmtId="0" fontId="39" fillId="6" borderId="0" xfId="0" applyFont="1" applyFill="1" applyBorder="1" applyAlignment="1">
      <alignment horizontal="center" vertical="center"/>
    </xf>
    <xf numFmtId="0" fontId="39" fillId="6" borderId="0" xfId="0" applyFont="1" applyFill="1" applyBorder="1" applyAlignment="1">
      <alignment wrapText="1"/>
    </xf>
    <xf numFmtId="0" fontId="39" fillId="6" borderId="0" xfId="0" applyFont="1" applyFill="1" applyBorder="1" applyAlignment="1">
      <alignment horizontal="center" wrapText="1"/>
    </xf>
    <xf numFmtId="169" fontId="28" fillId="6" borderId="0" xfId="3" applyNumberFormat="1" applyFont="1" applyFill="1" applyBorder="1" applyAlignment="1">
      <alignment horizontal="center" vertical="center"/>
    </xf>
    <xf numFmtId="0" fontId="28" fillId="6" borderId="51" xfId="2" applyFont="1" applyFill="1" applyBorder="1" applyAlignment="1" applyProtection="1">
      <alignment horizontal="center" vertical="center"/>
    </xf>
    <xf numFmtId="0" fontId="28" fillId="6" borderId="51" xfId="2" applyFont="1" applyFill="1" applyBorder="1" applyAlignment="1" applyProtection="1">
      <alignment vertical="center" wrapText="1"/>
    </xf>
    <xf numFmtId="0" fontId="28" fillId="6" borderId="51" xfId="2" applyFont="1" applyFill="1" applyBorder="1" applyAlignment="1" applyProtection="1">
      <alignment horizontal="center" vertical="center" wrapText="1"/>
    </xf>
    <xf numFmtId="0" fontId="28" fillId="6" borderId="51" xfId="3" applyFont="1" applyFill="1" applyBorder="1" applyAlignment="1">
      <alignment horizontal="center" vertical="center"/>
    </xf>
    <xf numFmtId="0" fontId="7" fillId="0" borderId="0" xfId="0" applyFont="1" applyFill="1" applyAlignment="1" applyProtection="1">
      <alignment horizontal="left" vertical="center"/>
    </xf>
    <xf numFmtId="4" fontId="7" fillId="0" borderId="0" xfId="0" applyNumberFormat="1" applyFont="1" applyFill="1" applyAlignment="1" applyProtection="1">
      <alignment horizontal="right" vertical="center" wrapText="1"/>
    </xf>
    <xf numFmtId="0" fontId="9" fillId="0" borderId="0" xfId="0" applyFont="1" applyFill="1" applyAlignment="1" applyProtection="1">
      <alignment horizontal="left" vertical="center"/>
    </xf>
    <xf numFmtId="0" fontId="19" fillId="0" borderId="0" xfId="3" applyFont="1" applyAlignment="1">
      <alignment vertical="center"/>
    </xf>
    <xf numFmtId="172" fontId="59" fillId="0" borderId="0" xfId="3" applyNumberFormat="1" applyFont="1"/>
    <xf numFmtId="0" fontId="13" fillId="0" borderId="141" xfId="10" applyFont="1" applyFill="1" applyBorder="1" applyAlignment="1">
      <alignment horizontal="center" vertical="center"/>
    </xf>
    <xf numFmtId="0" fontId="13" fillId="0" borderId="0" xfId="3" applyFill="1" applyAlignment="1">
      <alignment vertical="center"/>
    </xf>
    <xf numFmtId="0" fontId="27" fillId="0" borderId="0" xfId="3" applyFont="1" applyFill="1" applyAlignment="1">
      <alignment horizontal="left" vertical="center"/>
    </xf>
    <xf numFmtId="2" fontId="13" fillId="0" borderId="0" xfId="3" applyNumberFormat="1" applyFill="1" applyAlignment="1">
      <alignment vertical="center"/>
    </xf>
    <xf numFmtId="0" fontId="60" fillId="0" borderId="0" xfId="3" applyFont="1" applyFill="1" applyAlignment="1">
      <alignment horizontal="left" vertical="center"/>
    </xf>
    <xf numFmtId="4" fontId="27" fillId="0" borderId="0" xfId="3" applyNumberFormat="1" applyFont="1" applyFill="1" applyAlignment="1">
      <alignment horizontal="left" vertical="center"/>
    </xf>
    <xf numFmtId="0" fontId="13" fillId="0" borderId="145" xfId="10" applyFont="1" applyFill="1" applyBorder="1" applyAlignment="1">
      <alignment horizontal="center" vertical="center"/>
    </xf>
    <xf numFmtId="0" fontId="13" fillId="0" borderId="146" xfId="3" applyFont="1" applyFill="1" applyBorder="1" applyAlignment="1">
      <alignment horizontal="left" vertical="center" wrapText="1"/>
    </xf>
    <xf numFmtId="165" fontId="19" fillId="0" borderId="146" xfId="4" applyFont="1" applyFill="1" applyBorder="1" applyAlignment="1">
      <alignment horizontal="right" vertical="center"/>
    </xf>
    <xf numFmtId="0" fontId="19" fillId="0" borderId="146" xfId="3" applyFont="1" applyFill="1" applyBorder="1" applyAlignment="1">
      <alignment horizontal="center" vertical="center"/>
    </xf>
    <xf numFmtId="0" fontId="19" fillId="0" borderId="146" xfId="3" applyFont="1" applyFill="1" applyBorder="1"/>
    <xf numFmtId="0" fontId="13" fillId="0" borderId="147" xfId="10" applyFont="1" applyFill="1" applyBorder="1" applyAlignment="1">
      <alignment horizontal="center" vertical="center"/>
    </xf>
    <xf numFmtId="0" fontId="13" fillId="0" borderId="148" xfId="3" applyFont="1" applyFill="1" applyBorder="1" applyAlignment="1">
      <alignment horizontal="left" vertical="center" wrapText="1"/>
    </xf>
    <xf numFmtId="165" fontId="19" fillId="0" borderId="148" xfId="4" applyFont="1" applyFill="1" applyBorder="1" applyAlignment="1">
      <alignment horizontal="right" vertical="center"/>
    </xf>
    <xf numFmtId="0" fontId="19" fillId="0" borderId="148" xfId="3" applyFont="1" applyFill="1" applyBorder="1" applyAlignment="1">
      <alignment horizontal="center" vertical="center"/>
    </xf>
    <xf numFmtId="0" fontId="19" fillId="0" borderId="148" xfId="3" applyFont="1" applyFill="1" applyBorder="1"/>
    <xf numFmtId="0" fontId="13" fillId="0" borderId="147" xfId="10" applyFont="1" applyBorder="1" applyAlignment="1">
      <alignment horizontal="center" vertical="center"/>
    </xf>
    <xf numFmtId="0" fontId="20" fillId="0" borderId="148" xfId="10" applyFont="1" applyBorder="1" applyAlignment="1">
      <alignment horizontal="left" vertical="center" wrapText="1"/>
    </xf>
    <xf numFmtId="43" fontId="13" fillId="0" borderId="148" xfId="3" applyNumberFormat="1" applyBorder="1" applyAlignment="1">
      <alignment vertical="center"/>
    </xf>
    <xf numFmtId="0" fontId="19" fillId="3" borderId="148" xfId="3" applyFont="1" applyFill="1" applyBorder="1"/>
    <xf numFmtId="0" fontId="13" fillId="0" borderId="148" xfId="10" applyFont="1" applyBorder="1" applyAlignment="1">
      <alignment horizontal="left" vertical="center"/>
    </xf>
    <xf numFmtId="165" fontId="19" fillId="3" borderId="148" xfId="4" applyFont="1" applyFill="1" applyBorder="1" applyAlignment="1">
      <alignment horizontal="right" vertical="center"/>
    </xf>
    <xf numFmtId="0" fontId="19" fillId="3" borderId="148" xfId="3" applyFont="1" applyFill="1" applyBorder="1" applyAlignment="1">
      <alignment horizontal="center"/>
    </xf>
    <xf numFmtId="0" fontId="13" fillId="0" borderId="148" xfId="3" applyBorder="1" applyAlignment="1">
      <alignment vertical="center"/>
    </xf>
    <xf numFmtId="4" fontId="19" fillId="3" borderId="148" xfId="3" applyNumberFormat="1" applyFont="1" applyFill="1" applyBorder="1"/>
    <xf numFmtId="0" fontId="20" fillId="0" borderId="148" xfId="10" applyFont="1" applyBorder="1" applyAlignment="1">
      <alignment horizontal="left" vertical="center"/>
    </xf>
    <xf numFmtId="167" fontId="19" fillId="3" borderId="148" xfId="3" applyNumberFormat="1" applyFont="1" applyFill="1" applyBorder="1"/>
    <xf numFmtId="4" fontId="19" fillId="3" borderId="148" xfId="3" applyNumberFormat="1" applyFont="1" applyFill="1" applyBorder="1" applyAlignment="1">
      <alignment horizontal="right" vertical="center"/>
    </xf>
    <xf numFmtId="0" fontId="13" fillId="0" borderId="150" xfId="10" applyFont="1" applyBorder="1" applyAlignment="1">
      <alignment horizontal="center" vertical="center"/>
    </xf>
    <xf numFmtId="0" fontId="20" fillId="0" borderId="151" xfId="10" applyFont="1" applyBorder="1" applyAlignment="1">
      <alignment horizontal="left" vertical="center" wrapText="1"/>
    </xf>
    <xf numFmtId="43" fontId="13" fillId="0" borderId="151" xfId="3" applyNumberFormat="1" applyBorder="1" applyAlignment="1">
      <alignment vertical="center"/>
    </xf>
    <xf numFmtId="0" fontId="19" fillId="3" borderId="151" xfId="3" applyFont="1" applyFill="1" applyBorder="1" applyAlignment="1">
      <alignment horizontal="center" vertical="center"/>
    </xf>
    <xf numFmtId="0" fontId="19" fillId="3" borderId="151" xfId="3" applyFont="1" applyFill="1" applyBorder="1"/>
    <xf numFmtId="0" fontId="13" fillId="0" borderId="149" xfId="10" applyFont="1" applyBorder="1" applyAlignment="1">
      <alignment horizontal="center" vertical="center"/>
    </xf>
    <xf numFmtId="0" fontId="20" fillId="0" borderId="152" xfId="10" applyFont="1" applyBorder="1" applyAlignment="1">
      <alignment horizontal="left" vertical="center" wrapText="1"/>
    </xf>
    <xf numFmtId="43" fontId="13" fillId="0" borderId="152" xfId="3" applyNumberFormat="1" applyBorder="1" applyAlignment="1">
      <alignment vertical="center"/>
    </xf>
    <xf numFmtId="0" fontId="19" fillId="3" borderId="152" xfId="3" applyFont="1" applyFill="1" applyBorder="1" applyAlignment="1">
      <alignment horizontal="center" vertical="center"/>
    </xf>
    <xf numFmtId="0" fontId="19" fillId="3" borderId="152" xfId="3" applyFont="1" applyFill="1" applyBorder="1"/>
    <xf numFmtId="0" fontId="13" fillId="0" borderId="151" xfId="3" applyBorder="1" applyAlignment="1">
      <alignment vertical="center"/>
    </xf>
    <xf numFmtId="0" fontId="19" fillId="3" borderId="151" xfId="3" applyFont="1" applyFill="1" applyBorder="1" applyAlignment="1">
      <alignment horizontal="center"/>
    </xf>
    <xf numFmtId="0" fontId="19" fillId="3" borderId="152" xfId="3" applyFont="1" applyFill="1" applyBorder="1" applyAlignment="1">
      <alignment horizontal="center"/>
    </xf>
    <xf numFmtId="0" fontId="13" fillId="0" borderId="153" xfId="10" applyFont="1" applyBorder="1" applyAlignment="1">
      <alignment horizontal="center" vertical="center"/>
    </xf>
    <xf numFmtId="0" fontId="20" fillId="0" borderId="154" xfId="10" applyFont="1" applyBorder="1" applyAlignment="1">
      <alignment horizontal="left" vertical="center" wrapText="1"/>
    </xf>
    <xf numFmtId="165" fontId="19" fillId="0" borderId="154" xfId="4" applyFont="1" applyFill="1" applyBorder="1" applyAlignment="1">
      <alignment horizontal="right" vertical="center"/>
    </xf>
    <xf numFmtId="0" fontId="19" fillId="3" borderId="154" xfId="3" applyFont="1" applyFill="1" applyBorder="1" applyAlignment="1">
      <alignment horizontal="center"/>
    </xf>
    <xf numFmtId="0" fontId="19" fillId="3" borderId="154" xfId="3" applyFont="1" applyFill="1" applyBorder="1"/>
    <xf numFmtId="0" fontId="13" fillId="0" borderId="151" xfId="10" applyFont="1" applyBorder="1" applyAlignment="1">
      <alignment horizontal="left" vertical="center"/>
    </xf>
    <xf numFmtId="0" fontId="13" fillId="0" borderId="152" xfId="3" applyBorder="1" applyAlignment="1">
      <alignment vertical="center"/>
    </xf>
    <xf numFmtId="167" fontId="19" fillId="3" borderId="151" xfId="3" applyNumberFormat="1" applyFont="1" applyFill="1" applyBorder="1"/>
    <xf numFmtId="0" fontId="13" fillId="0" borderId="155" xfId="10" applyFont="1" applyBorder="1" applyAlignment="1">
      <alignment horizontal="center" vertical="center"/>
    </xf>
    <xf numFmtId="0" fontId="13" fillId="0" borderId="156" xfId="10" applyFont="1" applyBorder="1" applyAlignment="1">
      <alignment horizontal="left" vertical="center"/>
    </xf>
    <xf numFmtId="4" fontId="19" fillId="3" borderId="156" xfId="3" applyNumberFormat="1" applyFont="1" applyFill="1" applyBorder="1"/>
    <xf numFmtId="0" fontId="19" fillId="3" borderId="156" xfId="3" applyFont="1" applyFill="1" applyBorder="1" applyAlignment="1">
      <alignment horizontal="center"/>
    </xf>
    <xf numFmtId="0" fontId="13" fillId="0" borderId="156" xfId="3" applyBorder="1" applyAlignment="1">
      <alignment vertical="center"/>
    </xf>
    <xf numFmtId="0" fontId="20" fillId="0" borderId="152" xfId="10" applyFont="1" applyBorder="1" applyAlignment="1">
      <alignment horizontal="left" vertical="center"/>
    </xf>
    <xf numFmtId="167" fontId="19" fillId="3" borderId="152" xfId="3" applyNumberFormat="1" applyFont="1" applyFill="1" applyBorder="1"/>
    <xf numFmtId="4" fontId="20" fillId="0" borderId="141" xfId="10" applyNumberFormat="1" applyFont="1" applyFill="1" applyBorder="1" applyAlignment="1">
      <alignment horizontal="right" vertical="center"/>
    </xf>
    <xf numFmtId="172" fontId="59" fillId="0" borderId="0" xfId="3" applyNumberFormat="1" applyFont="1" applyFill="1" applyAlignment="1">
      <alignment horizontal="center" vertical="center"/>
    </xf>
    <xf numFmtId="0" fontId="11" fillId="0" borderId="91" xfId="0" applyFont="1" applyBorder="1" applyAlignment="1">
      <alignment horizontal="left" vertical="center"/>
    </xf>
    <xf numFmtId="0" fontId="11" fillId="0" borderId="54" xfId="0" applyFont="1" applyBorder="1" applyAlignment="1">
      <alignment horizontal="left" vertical="center"/>
    </xf>
    <xf numFmtId="0" fontId="18" fillId="5" borderId="0" xfId="3" applyFont="1" applyFill="1" applyBorder="1" applyAlignment="1">
      <alignment horizontal="center"/>
    </xf>
    <xf numFmtId="0" fontId="11" fillId="0" borderId="54" xfId="0" applyFont="1" applyBorder="1" applyAlignment="1">
      <alignment horizontal="center" vertical="center"/>
    </xf>
    <xf numFmtId="175" fontId="11" fillId="0" borderId="0" xfId="0" applyNumberFormat="1" applyFont="1"/>
    <xf numFmtId="2" fontId="31" fillId="0" borderId="123" xfId="0" applyNumberFormat="1" applyFont="1" applyFill="1" applyBorder="1" applyAlignment="1">
      <alignment horizontal="center" vertical="center"/>
    </xf>
    <xf numFmtId="2" fontId="13" fillId="0" borderId="123" xfId="0" applyNumberFormat="1" applyFont="1" applyFill="1" applyBorder="1" applyAlignment="1">
      <alignment horizontal="center" vertical="center"/>
    </xf>
    <xf numFmtId="2" fontId="31" fillId="0" borderId="123" xfId="0" applyNumberFormat="1" applyFont="1" applyBorder="1" applyAlignment="1">
      <alignment horizontal="center" vertical="center"/>
    </xf>
    <xf numFmtId="0" fontId="31" fillId="0" borderId="123" xfId="0" applyNumberFormat="1" applyFont="1" applyFill="1" applyBorder="1" applyAlignment="1">
      <alignment horizontal="center" vertical="center"/>
    </xf>
    <xf numFmtId="0" fontId="31" fillId="0" borderId="123" xfId="0" applyFont="1" applyBorder="1" applyAlignment="1">
      <alignment horizontal="center" vertical="center"/>
    </xf>
    <xf numFmtId="2" fontId="31" fillId="0" borderId="123" xfId="0" applyNumberFormat="1" applyFont="1" applyBorder="1" applyAlignment="1">
      <alignment horizontal="center" vertical="center"/>
    </xf>
    <xf numFmtId="0" fontId="31" fillId="0" borderId="123" xfId="0" applyFont="1" applyBorder="1" applyAlignment="1">
      <alignment horizontal="center" vertical="center"/>
    </xf>
    <xf numFmtId="1" fontId="31" fillId="0" borderId="123" xfId="0" applyNumberFormat="1" applyFont="1" applyBorder="1" applyAlignment="1">
      <alignment horizontal="center" vertical="center"/>
    </xf>
    <xf numFmtId="0" fontId="13" fillId="0" borderId="157" xfId="10" applyFont="1" applyBorder="1" applyAlignment="1">
      <alignment horizontal="center" vertical="center"/>
    </xf>
    <xf numFmtId="0" fontId="20" fillId="0" borderId="157" xfId="10" applyFont="1" applyBorder="1" applyAlignment="1">
      <alignment horizontal="left" vertical="top"/>
    </xf>
    <xf numFmtId="0" fontId="13" fillId="3" borderId="158" xfId="3" applyFill="1" applyBorder="1"/>
    <xf numFmtId="0" fontId="13" fillId="0" borderId="157" xfId="10" applyFont="1" applyBorder="1" applyAlignment="1">
      <alignment horizontal="center" vertical="top"/>
    </xf>
    <xf numFmtId="2" fontId="18" fillId="0" borderId="159" xfId="3" applyNumberFormat="1" applyFont="1" applyFill="1" applyBorder="1" applyAlignment="1">
      <alignment horizontal="center"/>
    </xf>
    <xf numFmtId="0" fontId="13" fillId="3" borderId="160" xfId="3" applyFill="1" applyBorder="1"/>
    <xf numFmtId="2" fontId="13" fillId="0" borderId="161" xfId="3" applyNumberFormat="1" applyFont="1" applyFill="1" applyBorder="1" applyAlignment="1">
      <alignment horizontal="center"/>
    </xf>
    <xf numFmtId="0" fontId="13" fillId="0" borderId="161" xfId="3" applyFont="1" applyFill="1" applyBorder="1" applyAlignment="1">
      <alignment horizontal="center"/>
    </xf>
    <xf numFmtId="0" fontId="13" fillId="3" borderId="162" xfId="3" applyFill="1" applyBorder="1"/>
    <xf numFmtId="0" fontId="13" fillId="0" borderId="142" xfId="10" applyFont="1" applyBorder="1" applyAlignment="1">
      <alignment horizontal="center" vertical="center"/>
    </xf>
    <xf numFmtId="0" fontId="20" fillId="0" borderId="142" xfId="10" applyFont="1" applyBorder="1" applyAlignment="1">
      <alignment horizontal="left" vertical="top"/>
    </xf>
    <xf numFmtId="0" fontId="13" fillId="3" borderId="164" xfId="3" applyFill="1" applyBorder="1"/>
    <xf numFmtId="0" fontId="13" fillId="0" borderId="142" xfId="10" applyFont="1" applyBorder="1" applyAlignment="1">
      <alignment horizontal="center" vertical="top"/>
    </xf>
    <xf numFmtId="2" fontId="13" fillId="0" borderId="165" xfId="3" applyNumberFormat="1" applyFont="1" applyFill="1" applyBorder="1" applyAlignment="1">
      <alignment horizontal="center"/>
    </xf>
    <xf numFmtId="0" fontId="13" fillId="0" borderId="157" xfId="10" applyFont="1" applyBorder="1" applyAlignment="1">
      <alignment horizontal="left" vertical="top"/>
    </xf>
    <xf numFmtId="0" fontId="13" fillId="3" borderId="158" xfId="3" applyFill="1" applyBorder="1" applyAlignment="1">
      <alignment horizontal="centerContinuous"/>
    </xf>
    <xf numFmtId="0" fontId="13" fillId="3" borderId="160" xfId="3" applyFill="1" applyBorder="1" applyAlignment="1">
      <alignment horizontal="centerContinuous"/>
    </xf>
    <xf numFmtId="1" fontId="13" fillId="3" borderId="161" xfId="3" applyNumberFormat="1" applyFill="1" applyBorder="1" applyAlignment="1">
      <alignment horizontal="center"/>
    </xf>
    <xf numFmtId="0" fontId="13" fillId="0" borderId="144" xfId="10" applyFont="1" applyBorder="1" applyAlignment="1">
      <alignment horizontal="left" vertical="top"/>
    </xf>
    <xf numFmtId="1" fontId="13" fillId="3" borderId="159" xfId="3" applyNumberFormat="1" applyFont="1" applyFill="1" applyBorder="1" applyAlignment="1">
      <alignment horizontal="center"/>
    </xf>
    <xf numFmtId="1" fontId="13" fillId="3" borderId="161" xfId="3" applyNumberFormat="1" applyFont="1" applyFill="1" applyBorder="1" applyAlignment="1">
      <alignment horizontal="center"/>
    </xf>
    <xf numFmtId="1" fontId="13" fillId="3" borderId="163" xfId="3" applyNumberFormat="1" applyFill="1" applyBorder="1" applyAlignment="1">
      <alignment horizontal="center"/>
    </xf>
    <xf numFmtId="166" fontId="13" fillId="0" borderId="28" xfId="3" applyNumberFormat="1" applyFill="1" applyBorder="1" applyAlignment="1">
      <alignment horizontal="center" vertical="center"/>
    </xf>
    <xf numFmtId="0" fontId="13" fillId="0" borderId="28" xfId="3" applyFill="1" applyBorder="1" applyAlignment="1">
      <alignment horizontal="center" vertical="center"/>
    </xf>
    <xf numFmtId="2" fontId="13" fillId="0" borderId="28" xfId="3" applyNumberFormat="1" applyFill="1" applyBorder="1" applyAlignment="1">
      <alignment horizontal="center" vertical="center"/>
    </xf>
    <xf numFmtId="0" fontId="13" fillId="0" borderId="157" xfId="3" applyBorder="1"/>
    <xf numFmtId="0" fontId="13" fillId="0" borderId="141" xfId="3" applyBorder="1"/>
    <xf numFmtId="0" fontId="13" fillId="0" borderId="157" xfId="3" applyBorder="1" applyAlignment="1">
      <alignment horizontal="right" vertical="center"/>
    </xf>
    <xf numFmtId="0" fontId="13" fillId="0" borderId="141" xfId="3" applyBorder="1" applyAlignment="1">
      <alignment horizontal="right" vertical="center"/>
    </xf>
    <xf numFmtId="2" fontId="13" fillId="0" borderId="141" xfId="3" applyNumberFormat="1" applyBorder="1" applyAlignment="1">
      <alignment horizontal="right" vertical="center"/>
    </xf>
    <xf numFmtId="1" fontId="13" fillId="0" borderId="141" xfId="3" applyNumberFormat="1" applyBorder="1" applyAlignment="1">
      <alignment horizontal="right" vertical="center"/>
    </xf>
    <xf numFmtId="2" fontId="13" fillId="0" borderId="141" xfId="3" applyNumberFormat="1" applyFill="1" applyBorder="1" applyAlignment="1">
      <alignment horizontal="right" vertical="center"/>
    </xf>
    <xf numFmtId="0" fontId="18" fillId="5" borderId="0" xfId="3" applyFont="1" applyFill="1" applyBorder="1"/>
    <xf numFmtId="0" fontId="1" fillId="5" borderId="0" xfId="3" applyFont="1" applyFill="1" applyBorder="1" applyAlignment="1">
      <alignment horizontal="center" vertical="center"/>
    </xf>
    <xf numFmtId="0" fontId="1" fillId="5" borderId="139" xfId="3" applyFont="1" applyFill="1" applyBorder="1" applyAlignment="1">
      <alignment horizontal="center" vertical="center"/>
    </xf>
    <xf numFmtId="0" fontId="41" fillId="3" borderId="122" xfId="3" applyFont="1" applyFill="1" applyBorder="1" applyAlignment="1">
      <alignment horizontal="left" vertical="center"/>
    </xf>
    <xf numFmtId="0" fontId="19" fillId="3" borderId="122" xfId="3" applyFont="1" applyFill="1" applyBorder="1"/>
    <xf numFmtId="0" fontId="18" fillId="10" borderId="9" xfId="3" applyFont="1" applyFill="1" applyBorder="1" applyAlignment="1">
      <alignment horizontal="centerContinuous"/>
    </xf>
    <xf numFmtId="0" fontId="13" fillId="10" borderId="166" xfId="3" applyFill="1" applyBorder="1" applyAlignment="1">
      <alignment horizontal="centerContinuous"/>
    </xf>
    <xf numFmtId="0" fontId="13" fillId="10" borderId="167" xfId="3" applyFill="1" applyBorder="1" applyAlignment="1">
      <alignment horizontal="centerContinuous"/>
    </xf>
    <xf numFmtId="39" fontId="19" fillId="3" borderId="49" xfId="3" applyNumberFormat="1" applyFont="1" applyFill="1" applyBorder="1"/>
    <xf numFmtId="0" fontId="1" fillId="10" borderId="32" xfId="3" applyFont="1" applyFill="1" applyBorder="1" applyAlignment="1">
      <alignment horizontal="centerContinuous" vertical="center"/>
    </xf>
    <xf numFmtId="0" fontId="26" fillId="10" borderId="3" xfId="6" applyFont="1" applyFill="1" applyBorder="1" applyAlignment="1">
      <alignment horizontal="centerContinuous" vertical="center"/>
    </xf>
    <xf numFmtId="0" fontId="26" fillId="10" borderId="33" xfId="6" applyFont="1" applyFill="1" applyBorder="1" applyAlignment="1">
      <alignment horizontal="centerContinuous" vertical="center"/>
    </xf>
    <xf numFmtId="0" fontId="26" fillId="10" borderId="4" xfId="6" applyFont="1" applyFill="1" applyBorder="1" applyAlignment="1">
      <alignment horizontal="centerContinuous" vertical="center"/>
    </xf>
    <xf numFmtId="0" fontId="18" fillId="10" borderId="42" xfId="3" applyFont="1" applyFill="1" applyBorder="1" applyAlignment="1">
      <alignment horizontal="center"/>
    </xf>
    <xf numFmtId="0" fontId="18" fillId="10" borderId="43" xfId="3" applyFont="1" applyFill="1" applyBorder="1"/>
    <xf numFmtId="0" fontId="26" fillId="10" borderId="43" xfId="6" applyFont="1" applyFill="1" applyBorder="1" applyAlignment="1">
      <alignment horizontal="center" vertical="center"/>
    </xf>
    <xf numFmtId="0" fontId="1" fillId="10" borderId="21" xfId="3" applyFont="1" applyFill="1" applyBorder="1" applyAlignment="1">
      <alignment horizontal="center" vertical="center"/>
    </xf>
    <xf numFmtId="0" fontId="1" fillId="10" borderId="168" xfId="3" applyFont="1" applyFill="1" applyBorder="1" applyAlignment="1">
      <alignment horizontal="center" vertical="center"/>
    </xf>
    <xf numFmtId="0" fontId="26" fillId="10" borderId="139" xfId="6" applyFont="1" applyFill="1" applyBorder="1" applyAlignment="1">
      <alignment horizontal="center" vertical="center"/>
    </xf>
    <xf numFmtId="0" fontId="47" fillId="0" borderId="0" xfId="3" applyFont="1" applyAlignment="1">
      <alignment horizontal="center" vertical="center"/>
    </xf>
    <xf numFmtId="0" fontId="13" fillId="10" borderId="123" xfId="3" applyFill="1" applyBorder="1"/>
    <xf numFmtId="0" fontId="18" fillId="10" borderId="123" xfId="3" applyFont="1" applyFill="1" applyBorder="1" applyAlignment="1">
      <alignment horizontal="center" vertical="center"/>
    </xf>
    <xf numFmtId="0" fontId="13" fillId="0" borderId="123" xfId="3" applyBorder="1"/>
    <xf numFmtId="0" fontId="13" fillId="0" borderId="124" xfId="3" applyBorder="1"/>
    <xf numFmtId="0" fontId="13" fillId="0" borderId="132" xfId="3" applyBorder="1"/>
    <xf numFmtId="2" fontId="13" fillId="0" borderId="127" xfId="3" applyNumberFormat="1" applyBorder="1"/>
    <xf numFmtId="0" fontId="13" fillId="0" borderId="123" xfId="10" applyFont="1" applyFill="1" applyBorder="1" applyAlignment="1">
      <alignment horizontal="center" vertical="center"/>
    </xf>
    <xf numFmtId="0" fontId="21" fillId="0" borderId="132" xfId="6" applyFont="1" applyFill="1" applyBorder="1"/>
    <xf numFmtId="0" fontId="21" fillId="0" borderId="127" xfId="6" applyFont="1" applyFill="1" applyBorder="1"/>
    <xf numFmtId="172" fontId="49" fillId="0" borderId="127" xfId="3" applyNumberFormat="1" applyFont="1" applyBorder="1"/>
    <xf numFmtId="0" fontId="1" fillId="0" borderId="0" xfId="0" applyFont="1" applyAlignment="1">
      <alignment horizontal="center"/>
    </xf>
    <xf numFmtId="0" fontId="0" fillId="0" borderId="0" xfId="0" applyAlignment="1">
      <alignment horizontal="left" wrapText="1" indent="1"/>
    </xf>
    <xf numFmtId="176" fontId="0" fillId="0" borderId="0" xfId="0" applyNumberFormat="1" applyAlignment="1">
      <alignment horizontal="right" vertical="top"/>
    </xf>
    <xf numFmtId="0" fontId="13" fillId="0" borderId="0" xfId="10" applyFont="1" applyBorder="1" applyAlignment="1">
      <alignment horizontal="center" vertical="center"/>
    </xf>
    <xf numFmtId="0" fontId="21" fillId="0" borderId="33" xfId="6" applyFont="1" applyFill="1" applyBorder="1" applyAlignment="1">
      <alignment horizontal="right"/>
    </xf>
    <xf numFmtId="0" fontId="21" fillId="0" borderId="33" xfId="6" applyFont="1" applyFill="1" applyBorder="1"/>
    <xf numFmtId="2" fontId="21" fillId="0" borderId="127" xfId="6" applyNumberFormat="1" applyFont="1" applyFill="1" applyBorder="1" applyAlignment="1">
      <alignment horizontal="right" vertical="center"/>
    </xf>
    <xf numFmtId="0" fontId="13" fillId="0" borderId="169" xfId="10" applyFont="1" applyFill="1" applyBorder="1" applyAlignment="1">
      <alignment horizontal="center" vertical="top"/>
    </xf>
    <xf numFmtId="0" fontId="13" fillId="0" borderId="123" xfId="10" applyFont="1" applyFill="1" applyBorder="1" applyAlignment="1">
      <alignment horizontal="center" vertical="top"/>
    </xf>
    <xf numFmtId="2" fontId="21" fillId="0" borderId="123" xfId="0" applyNumberFormat="1" applyFont="1" applyFill="1" applyBorder="1"/>
    <xf numFmtId="0" fontId="21" fillId="0" borderId="124" xfId="0" applyFont="1" applyFill="1" applyBorder="1"/>
    <xf numFmtId="0" fontId="21" fillId="0" borderId="132" xfId="0" applyFont="1" applyFill="1" applyBorder="1"/>
    <xf numFmtId="0" fontId="21" fillId="0" borderId="123" xfId="0" applyFont="1" applyFill="1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20" fillId="0" borderId="0" xfId="10" applyFont="1" applyAlignment="1">
      <alignment horizontal="left" vertical="center"/>
    </xf>
    <xf numFmtId="0" fontId="13" fillId="0" borderId="141" xfId="10" applyFont="1" applyFill="1" applyBorder="1" applyAlignment="1">
      <alignment horizontal="left" vertical="center"/>
    </xf>
    <xf numFmtId="0" fontId="20" fillId="0" borderId="0" xfId="10" applyFont="1" applyFill="1" applyAlignment="1">
      <alignment horizontal="left" vertical="center"/>
    </xf>
    <xf numFmtId="0" fontId="13" fillId="0" borderId="141" xfId="10" applyFont="1" applyBorder="1" applyAlignment="1">
      <alignment horizontal="left" vertical="center"/>
    </xf>
    <xf numFmtId="0" fontId="5" fillId="0" borderId="0" xfId="0" applyFont="1" applyAlignment="1">
      <alignment vertical="center"/>
    </xf>
    <xf numFmtId="0" fontId="53" fillId="10" borderId="170" xfId="10" applyFont="1" applyFill="1" applyBorder="1" applyAlignment="1">
      <alignment horizontal="center" vertical="center"/>
    </xf>
    <xf numFmtId="0" fontId="13" fillId="10" borderId="160" xfId="10" applyFont="1" applyFill="1" applyBorder="1" applyAlignment="1">
      <alignment horizontal="center" vertical="center"/>
    </xf>
    <xf numFmtId="0" fontId="13" fillId="10" borderId="160" xfId="10" applyFont="1" applyFill="1" applyBorder="1" applyAlignment="1">
      <alignment horizontal="left" vertical="center"/>
    </xf>
    <xf numFmtId="0" fontId="18" fillId="10" borderId="160" xfId="10" applyFont="1" applyFill="1" applyBorder="1" applyAlignment="1">
      <alignment horizontal="left" vertical="center"/>
    </xf>
    <xf numFmtId="0" fontId="20" fillId="10" borderId="160" xfId="10" applyFont="1" applyFill="1" applyBorder="1" applyAlignment="1">
      <alignment horizontal="left" vertical="center"/>
    </xf>
    <xf numFmtId="174" fontId="55" fillId="0" borderId="0" xfId="3" applyNumberFormat="1" applyFont="1"/>
    <xf numFmtId="174" fontId="13" fillId="3" borderId="61" xfId="3" applyNumberFormat="1" applyFont="1" applyFill="1" applyBorder="1"/>
    <xf numFmtId="174" fontId="13" fillId="3" borderId="0" xfId="3" applyNumberFormat="1" applyFont="1" applyFill="1"/>
    <xf numFmtId="0" fontId="18" fillId="16" borderId="141" xfId="10" applyFont="1" applyFill="1" applyBorder="1" applyAlignment="1">
      <alignment horizontal="center" vertical="center"/>
    </xf>
    <xf numFmtId="0" fontId="53" fillId="0" borderId="0" xfId="10" applyFont="1" applyAlignment="1">
      <alignment horizontal="left" vertical="center"/>
    </xf>
    <xf numFmtId="0" fontId="8" fillId="2" borderId="175" xfId="0" applyFont="1" applyFill="1" applyBorder="1" applyAlignment="1" applyProtection="1">
      <alignment horizontal="center" vertical="center"/>
    </xf>
    <xf numFmtId="0" fontId="8" fillId="2" borderId="176" xfId="0" applyFont="1" applyFill="1" applyBorder="1" applyAlignment="1" applyProtection="1">
      <alignment horizontal="center" vertical="center"/>
    </xf>
    <xf numFmtId="0" fontId="8" fillId="2" borderId="177" xfId="0" applyFont="1" applyFill="1" applyBorder="1" applyAlignment="1" applyProtection="1">
      <alignment horizontal="center" vertical="center" wrapText="1"/>
    </xf>
    <xf numFmtId="0" fontId="8" fillId="2" borderId="178" xfId="0" applyFont="1" applyFill="1" applyBorder="1" applyAlignment="1" applyProtection="1">
      <alignment horizontal="center" vertical="center"/>
    </xf>
    <xf numFmtId="164" fontId="25" fillId="2" borderId="178" xfId="1" applyNumberFormat="1" applyFont="1" applyFill="1" applyBorder="1" applyAlignment="1" applyProtection="1">
      <alignment horizontal="center" vertical="center"/>
    </xf>
    <xf numFmtId="4" fontId="8" fillId="2" borderId="178" xfId="1" applyNumberFormat="1" applyFont="1" applyFill="1" applyBorder="1" applyAlignment="1" applyProtection="1">
      <alignment horizontal="center" vertical="center"/>
    </xf>
    <xf numFmtId="164" fontId="8" fillId="2" borderId="179" xfId="1" applyNumberFormat="1" applyFont="1" applyFill="1" applyBorder="1" applyAlignment="1" applyProtection="1">
      <alignment horizontal="center" vertical="center"/>
    </xf>
    <xf numFmtId="0" fontId="8" fillId="2" borderId="180" xfId="0" applyFont="1" applyFill="1" applyBorder="1" applyAlignment="1" applyProtection="1">
      <alignment horizontal="center" vertical="center"/>
    </xf>
    <xf numFmtId="164" fontId="25" fillId="2" borderId="180" xfId="1" applyNumberFormat="1" applyFont="1" applyFill="1" applyBorder="1" applyAlignment="1" applyProtection="1">
      <alignment horizontal="center" vertical="center"/>
    </xf>
    <xf numFmtId="4" fontId="8" fillId="2" borderId="180" xfId="1" applyNumberFormat="1" applyFont="1" applyFill="1" applyBorder="1" applyAlignment="1" applyProtection="1">
      <alignment horizontal="center" vertical="center"/>
    </xf>
    <xf numFmtId="164" fontId="8" fillId="2" borderId="181" xfId="1" applyNumberFormat="1" applyFont="1" applyFill="1" applyBorder="1" applyAlignment="1" applyProtection="1">
      <alignment horizontal="center" vertical="center"/>
    </xf>
    <xf numFmtId="0" fontId="13" fillId="0" borderId="171" xfId="10" applyFont="1" applyBorder="1" applyAlignment="1">
      <alignment horizontal="center" vertical="center"/>
    </xf>
    <xf numFmtId="0" fontId="13" fillId="0" borderId="171" xfId="10" applyFont="1" applyFill="1" applyBorder="1" applyAlignment="1">
      <alignment horizontal="center" vertical="center"/>
    </xf>
    <xf numFmtId="0" fontId="53" fillId="10" borderId="182" xfId="10" applyFont="1" applyFill="1" applyBorder="1" applyAlignment="1">
      <alignment horizontal="center" vertical="center"/>
    </xf>
    <xf numFmtId="0" fontId="20" fillId="0" borderId="123" xfId="10" applyFont="1" applyBorder="1" applyAlignment="1">
      <alignment horizontal="center" vertical="center"/>
    </xf>
    <xf numFmtId="0" fontId="53" fillId="10" borderId="183" xfId="10" applyFont="1" applyFill="1" applyBorder="1" applyAlignment="1">
      <alignment horizontal="center" vertical="center"/>
    </xf>
    <xf numFmtId="0" fontId="20" fillId="0" borderId="123" xfId="10" applyFont="1" applyFill="1" applyBorder="1" applyAlignment="1">
      <alignment horizontal="center" vertical="center"/>
    </xf>
    <xf numFmtId="0" fontId="18" fillId="16" borderId="184" xfId="10" applyFont="1" applyFill="1" applyBorder="1" applyAlignment="1">
      <alignment horizontal="center" vertical="center"/>
    </xf>
    <xf numFmtId="0" fontId="35" fillId="0" borderId="0" xfId="0" applyFont="1" applyAlignment="1">
      <alignment vertical="center"/>
    </xf>
    <xf numFmtId="0" fontId="13" fillId="10" borderId="164" xfId="10" applyFont="1" applyFill="1" applyBorder="1" applyAlignment="1">
      <alignment horizontal="center" vertical="center"/>
    </xf>
    <xf numFmtId="0" fontId="13" fillId="10" borderId="164" xfId="10" applyFont="1" applyFill="1" applyBorder="1" applyAlignment="1">
      <alignment horizontal="left" vertical="center"/>
    </xf>
    <xf numFmtId="0" fontId="18" fillId="10" borderId="164" xfId="10" applyFont="1" applyFill="1" applyBorder="1" applyAlignment="1">
      <alignment horizontal="left" vertical="center"/>
    </xf>
    <xf numFmtId="0" fontId="20" fillId="10" borderId="164" xfId="10" applyFont="1" applyFill="1" applyBorder="1" applyAlignment="1">
      <alignment horizontal="left" vertical="center"/>
    </xf>
    <xf numFmtId="0" fontId="20" fillId="0" borderId="40" xfId="10" applyFont="1" applyBorder="1" applyAlignment="1">
      <alignment horizontal="center" vertical="center"/>
    </xf>
    <xf numFmtId="0" fontId="13" fillId="0" borderId="185" xfId="10" applyFont="1" applyBorder="1" applyAlignment="1">
      <alignment horizontal="center" vertical="center"/>
    </xf>
    <xf numFmtId="0" fontId="13" fillId="0" borderId="143" xfId="10" applyFont="1" applyFill="1" applyBorder="1" applyAlignment="1">
      <alignment horizontal="center" vertical="center"/>
    </xf>
    <xf numFmtId="0" fontId="53" fillId="0" borderId="124" xfId="10" applyFont="1" applyFill="1" applyBorder="1" applyAlignment="1">
      <alignment horizontal="center" vertical="center"/>
    </xf>
    <xf numFmtId="0" fontId="18" fillId="0" borderId="132" xfId="10" applyFont="1" applyFill="1" applyBorder="1" applyAlignment="1">
      <alignment horizontal="center" vertical="center"/>
    </xf>
    <xf numFmtId="0" fontId="18" fillId="0" borderId="132" xfId="10" applyFont="1" applyFill="1" applyBorder="1" applyAlignment="1">
      <alignment horizontal="left" vertical="center"/>
    </xf>
    <xf numFmtId="0" fontId="53" fillId="0" borderId="132" xfId="10" applyFont="1" applyFill="1" applyBorder="1" applyAlignment="1">
      <alignment horizontal="left" vertical="center"/>
    </xf>
    <xf numFmtId="4" fontId="53" fillId="0" borderId="132" xfId="10" applyNumberFormat="1" applyFont="1" applyFill="1" applyBorder="1" applyAlignment="1">
      <alignment horizontal="right" vertical="center"/>
    </xf>
    <xf numFmtId="2" fontId="20" fillId="0" borderId="141" xfId="10" applyNumberFormat="1" applyFont="1" applyFill="1" applyBorder="1" applyAlignment="1">
      <alignment horizontal="right" vertical="center"/>
    </xf>
    <xf numFmtId="0" fontId="18" fillId="10" borderId="124" xfId="3" applyFont="1" applyFill="1" applyBorder="1" applyAlignment="1">
      <alignment horizontal="left" vertical="center"/>
    </xf>
    <xf numFmtId="0" fontId="18" fillId="10" borderId="132" xfId="3" applyFont="1" applyFill="1" applyBorder="1"/>
    <xf numFmtId="0" fontId="18" fillId="10" borderId="132" xfId="3" applyFont="1" applyFill="1" applyBorder="1" applyAlignment="1">
      <alignment horizontal="center" vertical="center"/>
    </xf>
    <xf numFmtId="0" fontId="18" fillId="10" borderId="127" xfId="3" applyFont="1" applyFill="1" applyBorder="1" applyAlignment="1">
      <alignment horizontal="center" vertical="center"/>
    </xf>
    <xf numFmtId="4" fontId="58" fillId="0" borderId="0" xfId="0" applyNumberFormat="1" applyFont="1" applyFill="1" applyAlignment="1" applyProtection="1">
      <alignment vertical="center" wrapText="1"/>
      <protection locked="0"/>
    </xf>
    <xf numFmtId="0" fontId="13" fillId="10" borderId="127" xfId="3" applyFont="1" applyFill="1" applyBorder="1" applyAlignment="1">
      <alignment horizontal="center" vertical="center"/>
    </xf>
    <xf numFmtId="0" fontId="13" fillId="0" borderId="52" xfId="3" applyBorder="1"/>
    <xf numFmtId="0" fontId="13" fillId="0" borderId="51" xfId="3" applyBorder="1"/>
    <xf numFmtId="0" fontId="18" fillId="10" borderId="0" xfId="3" applyFont="1" applyFill="1" applyBorder="1" applyAlignment="1">
      <alignment horizontal="center" vertical="center"/>
    </xf>
    <xf numFmtId="0" fontId="18" fillId="10" borderId="0" xfId="3" applyFont="1" applyFill="1" applyBorder="1" applyAlignment="1">
      <alignment horizontal="left" vertical="center"/>
    </xf>
    <xf numFmtId="0" fontId="18" fillId="10" borderId="0" xfId="3" applyFont="1" applyFill="1" applyBorder="1"/>
    <xf numFmtId="2" fontId="18" fillId="10" borderId="0" xfId="3" applyNumberFormat="1" applyFont="1" applyFill="1" applyBorder="1" applyAlignment="1">
      <alignment horizontal="center" vertical="center"/>
    </xf>
    <xf numFmtId="0" fontId="13" fillId="0" borderId="0" xfId="3" applyBorder="1"/>
    <xf numFmtId="172" fontId="49" fillId="0" borderId="0" xfId="3" applyNumberFormat="1" applyFont="1" applyBorder="1"/>
    <xf numFmtId="0" fontId="13" fillId="17" borderId="0" xfId="3" applyFont="1" applyFill="1" applyBorder="1" applyAlignment="1">
      <alignment horizontal="center" vertical="center"/>
    </xf>
    <xf numFmtId="0" fontId="13" fillId="17" borderId="0" xfId="3" applyFont="1" applyFill="1" applyBorder="1"/>
    <xf numFmtId="0" fontId="13" fillId="17" borderId="0" xfId="3" applyFont="1" applyFill="1" applyBorder="1" applyAlignment="1">
      <alignment horizontal="right" vertical="center"/>
    </xf>
    <xf numFmtId="2" fontId="13" fillId="17" borderId="0" xfId="3" applyNumberFormat="1" applyFont="1" applyFill="1" applyBorder="1" applyAlignment="1">
      <alignment horizontal="center" vertical="center"/>
    </xf>
    <xf numFmtId="0" fontId="13" fillId="0" borderId="30" xfId="3" applyBorder="1"/>
    <xf numFmtId="0" fontId="13" fillId="0" borderId="128" xfId="3" applyBorder="1"/>
    <xf numFmtId="0" fontId="13" fillId="0" borderId="129" xfId="3" applyBorder="1"/>
    <xf numFmtId="0" fontId="13" fillId="0" borderId="53" xfId="3" applyBorder="1"/>
    <xf numFmtId="9" fontId="13" fillId="0" borderId="0" xfId="3" applyNumberFormat="1"/>
    <xf numFmtId="0" fontId="13" fillId="17" borderId="30" xfId="3" applyFont="1" applyFill="1" applyBorder="1" applyAlignment="1">
      <alignment horizontal="center" vertical="center"/>
    </xf>
    <xf numFmtId="0" fontId="13" fillId="17" borderId="128" xfId="3" applyFont="1" applyFill="1" applyBorder="1"/>
    <xf numFmtId="0" fontId="13" fillId="17" borderId="128" xfId="3" applyFont="1" applyFill="1" applyBorder="1" applyAlignment="1">
      <alignment horizontal="right" vertical="center"/>
    </xf>
    <xf numFmtId="2" fontId="13" fillId="17" borderId="128" xfId="3" applyNumberFormat="1" applyFont="1" applyFill="1" applyBorder="1" applyAlignment="1">
      <alignment horizontal="center" vertical="center"/>
    </xf>
    <xf numFmtId="0" fontId="13" fillId="17" borderId="129" xfId="3" applyFont="1" applyFill="1" applyBorder="1" applyAlignment="1">
      <alignment horizontal="center" vertical="center"/>
    </xf>
    <xf numFmtId="0" fontId="13" fillId="17" borderId="106" xfId="3" applyFont="1" applyFill="1" applyBorder="1" applyAlignment="1">
      <alignment horizontal="center" vertical="center"/>
    </xf>
    <xf numFmtId="0" fontId="13" fillId="17" borderId="50" xfId="3" applyFont="1" applyFill="1" applyBorder="1" applyAlignment="1">
      <alignment horizontal="center" vertical="center"/>
    </xf>
    <xf numFmtId="179" fontId="13" fillId="0" borderId="0" xfId="3" applyNumberFormat="1"/>
    <xf numFmtId="0" fontId="18" fillId="10" borderId="124" xfId="3" applyFont="1" applyFill="1" applyBorder="1" applyAlignment="1">
      <alignment horizontal="center" vertical="center"/>
    </xf>
    <xf numFmtId="0" fontId="18" fillId="10" borderId="132" xfId="3" applyFont="1" applyFill="1" applyBorder="1" applyAlignment="1">
      <alignment horizontal="left" vertical="center"/>
    </xf>
    <xf numFmtId="0" fontId="18" fillId="10" borderId="132" xfId="3" applyFont="1" applyFill="1" applyBorder="1" applyAlignment="1">
      <alignment horizontal="right" vertical="center"/>
    </xf>
    <xf numFmtId="0" fontId="20" fillId="0" borderId="186" xfId="10" applyFont="1" applyBorder="1" applyAlignment="1">
      <alignment horizontal="left" vertical="center"/>
    </xf>
    <xf numFmtId="0" fontId="20" fillId="0" borderId="187" xfId="10" applyFont="1" applyBorder="1" applyAlignment="1">
      <alignment horizontal="center" vertical="center"/>
    </xf>
    <xf numFmtId="0" fontId="13" fillId="0" borderId="187" xfId="3" applyBorder="1"/>
    <xf numFmtId="0" fontId="19" fillId="3" borderId="148" xfId="3" applyFont="1" applyFill="1" applyBorder="1" applyAlignment="1">
      <alignment horizontal="center" vertical="center"/>
    </xf>
    <xf numFmtId="0" fontId="13" fillId="0" borderId="187" xfId="3" applyBorder="1" applyAlignment="1"/>
    <xf numFmtId="0" fontId="21" fillId="0" borderId="123" xfId="0" applyFont="1" applyBorder="1"/>
    <xf numFmtId="0" fontId="21" fillId="0" borderId="123" xfId="6" applyFont="1" applyBorder="1"/>
    <xf numFmtId="0" fontId="18" fillId="10" borderId="0" xfId="3" applyFont="1" applyFill="1" applyBorder="1" applyAlignment="1">
      <alignment horizontal="center"/>
    </xf>
    <xf numFmtId="0" fontId="26" fillId="10" borderId="0" xfId="6" applyFont="1" applyFill="1" applyBorder="1" applyAlignment="1">
      <alignment horizontal="center" vertical="center"/>
    </xf>
    <xf numFmtId="0" fontId="26" fillId="10" borderId="50" xfId="6" applyFont="1" applyFill="1" applyBorder="1" applyAlignment="1">
      <alignment horizontal="center" vertical="center"/>
    </xf>
    <xf numFmtId="0" fontId="1" fillId="10" borderId="0" xfId="3" applyFont="1" applyFill="1" applyBorder="1" applyAlignment="1">
      <alignment horizontal="center" vertical="center"/>
    </xf>
    <xf numFmtId="0" fontId="13" fillId="9" borderId="132" xfId="3" applyFill="1" applyBorder="1"/>
    <xf numFmtId="0" fontId="13" fillId="9" borderId="127" xfId="3" applyFill="1" applyBorder="1"/>
    <xf numFmtId="0" fontId="13" fillId="0" borderId="0" xfId="10" applyFont="1" applyBorder="1" applyAlignment="1">
      <alignment horizontal="left" vertical="top"/>
    </xf>
    <xf numFmtId="0" fontId="13" fillId="0" borderId="188" xfId="10" applyFont="1" applyBorder="1" applyAlignment="1">
      <alignment horizontal="center" vertical="center"/>
    </xf>
    <xf numFmtId="0" fontId="13" fillId="0" borderId="189" xfId="10" applyFont="1" applyBorder="1" applyAlignment="1">
      <alignment horizontal="left" vertical="top"/>
    </xf>
    <xf numFmtId="0" fontId="13" fillId="0" borderId="124" xfId="10" applyFont="1" applyFill="1" applyBorder="1" applyAlignment="1">
      <alignment horizontal="center" vertical="center"/>
    </xf>
    <xf numFmtId="2" fontId="21" fillId="0" borderId="132" xfId="0" applyNumberFormat="1" applyFont="1" applyFill="1" applyBorder="1"/>
    <xf numFmtId="0" fontId="13" fillId="0" borderId="124" xfId="10" applyFont="1" applyFill="1" applyBorder="1" applyAlignment="1">
      <alignment horizontal="left" vertical="top"/>
    </xf>
    <xf numFmtId="0" fontId="13" fillId="0" borderId="132" xfId="3" applyFont="1" applyFill="1" applyBorder="1"/>
    <xf numFmtId="0" fontId="21" fillId="0" borderId="127" xfId="0" applyFont="1" applyFill="1" applyBorder="1"/>
    <xf numFmtId="0" fontId="13" fillId="0" borderId="190" xfId="10" applyFont="1" applyFill="1" applyBorder="1" applyAlignment="1">
      <alignment horizontal="center" vertical="center"/>
    </xf>
    <xf numFmtId="0" fontId="21" fillId="0" borderId="132" xfId="6" applyFont="1" applyFill="1" applyBorder="1" applyAlignment="1">
      <alignment horizontal="right"/>
    </xf>
    <xf numFmtId="0" fontId="20" fillId="0" borderId="124" xfId="10" applyFont="1" applyFill="1" applyBorder="1" applyAlignment="1">
      <alignment horizontal="left" vertical="top"/>
    </xf>
    <xf numFmtId="0" fontId="13" fillId="0" borderId="127" xfId="3" applyBorder="1"/>
    <xf numFmtId="0" fontId="13" fillId="0" borderId="132" xfId="10" applyFont="1" applyFill="1" applyBorder="1" applyAlignment="1">
      <alignment horizontal="center" vertical="top"/>
    </xf>
    <xf numFmtId="2" fontId="13" fillId="0" borderId="127" xfId="10" applyNumberFormat="1" applyFont="1" applyFill="1" applyBorder="1" applyAlignment="1">
      <alignment horizontal="right" vertical="top"/>
    </xf>
    <xf numFmtId="0" fontId="13" fillId="17" borderId="128" xfId="3" applyFont="1" applyFill="1" applyBorder="1" applyAlignment="1">
      <alignment vertical="center"/>
    </xf>
    <xf numFmtId="4" fontId="58" fillId="0" borderId="0" xfId="0" applyNumberFormat="1" applyFont="1" applyFill="1" applyAlignment="1" applyProtection="1">
      <alignment vertical="center"/>
      <protection locked="0"/>
    </xf>
    <xf numFmtId="0" fontId="0" fillId="0" borderId="123" xfId="0" applyBorder="1" applyAlignment="1">
      <alignment horizontal="left" vertical="top" indent="1"/>
    </xf>
    <xf numFmtId="177" fontId="13" fillId="0" borderId="132" xfId="3" applyNumberFormat="1" applyBorder="1"/>
    <xf numFmtId="178" fontId="13" fillId="0" borderId="132" xfId="3" applyNumberFormat="1" applyBorder="1"/>
    <xf numFmtId="0" fontId="0" fillId="0" borderId="0" xfId="0" applyFont="1"/>
    <xf numFmtId="0" fontId="13" fillId="10" borderId="132" xfId="3" applyFill="1" applyBorder="1"/>
    <xf numFmtId="0" fontId="13" fillId="0" borderId="191" xfId="10" applyFont="1" applyBorder="1" applyAlignment="1">
      <alignment horizontal="left" vertical="top"/>
    </xf>
    <xf numFmtId="2" fontId="13" fillId="0" borderId="132" xfId="3" applyNumberFormat="1" applyBorder="1"/>
    <xf numFmtId="0" fontId="13" fillId="10" borderId="22" xfId="3" applyFill="1" applyBorder="1"/>
    <xf numFmtId="0" fontId="18" fillId="10" borderId="10" xfId="3" applyFont="1" applyFill="1" applyBorder="1" applyAlignment="1">
      <alignment horizontal="left" vertical="center"/>
    </xf>
    <xf numFmtId="0" fontId="13" fillId="10" borderId="10" xfId="3" applyFill="1" applyBorder="1"/>
    <xf numFmtId="0" fontId="18" fillId="10" borderId="10" xfId="3" applyFont="1" applyFill="1" applyBorder="1" applyAlignment="1">
      <alignment horizontal="center" vertical="center"/>
    </xf>
    <xf numFmtId="0" fontId="13" fillId="10" borderId="23" xfId="3" applyFill="1" applyBorder="1"/>
    <xf numFmtId="0" fontId="13" fillId="0" borderId="192" xfId="10" applyFont="1" applyFill="1" applyBorder="1" applyAlignment="1">
      <alignment horizontal="center" vertical="center"/>
    </xf>
    <xf numFmtId="0" fontId="20" fillId="0" borderId="33" xfId="10" applyFont="1" applyFill="1" applyBorder="1" applyAlignment="1">
      <alignment horizontal="left" vertical="top"/>
    </xf>
    <xf numFmtId="2" fontId="21" fillId="0" borderId="33" xfId="6" applyNumberFormat="1" applyFont="1" applyFill="1" applyBorder="1" applyAlignment="1">
      <alignment horizontal="right" vertical="center"/>
    </xf>
    <xf numFmtId="0" fontId="13" fillId="0" borderId="138" xfId="10" applyFont="1" applyFill="1" applyBorder="1" applyAlignment="1">
      <alignment horizontal="center" vertical="top"/>
    </xf>
    <xf numFmtId="0" fontId="13" fillId="0" borderId="186" xfId="3" applyBorder="1"/>
    <xf numFmtId="0" fontId="13" fillId="0" borderId="193" xfId="3" applyBorder="1"/>
    <xf numFmtId="4" fontId="53" fillId="16" borderId="141" xfId="10" applyNumberFormat="1" applyFont="1" applyFill="1" applyBorder="1" applyAlignment="1">
      <alignment horizontal="right" vertical="center" wrapText="1"/>
    </xf>
    <xf numFmtId="181" fontId="8" fillId="2" borderId="194" xfId="1" applyNumberFormat="1" applyFont="1" applyFill="1" applyBorder="1" applyAlignment="1" applyProtection="1">
      <alignment vertical="center" wrapText="1"/>
    </xf>
    <xf numFmtId="182" fontId="8" fillId="2" borderId="195" xfId="1" applyNumberFormat="1" applyFont="1" applyFill="1" applyBorder="1" applyAlignment="1" applyProtection="1">
      <alignment horizontal="center" vertical="center" wrapText="1"/>
    </xf>
    <xf numFmtId="0" fontId="18" fillId="16" borderId="170" xfId="10" applyFont="1" applyFill="1" applyBorder="1" applyAlignment="1">
      <alignment horizontal="left" vertical="center"/>
    </xf>
    <xf numFmtId="0" fontId="53" fillId="16" borderId="160" xfId="10" applyFont="1" applyFill="1" applyBorder="1" applyAlignment="1">
      <alignment horizontal="left" vertical="center"/>
    </xf>
    <xf numFmtId="0" fontId="18" fillId="16" borderId="160" xfId="10" applyFont="1" applyFill="1" applyBorder="1" applyAlignment="1">
      <alignment horizontal="left" vertical="center"/>
    </xf>
    <xf numFmtId="0" fontId="13" fillId="3" borderId="0" xfId="3" applyFill="1" applyAlignment="1">
      <alignment horizontal="left" vertical="top"/>
    </xf>
    <xf numFmtId="0" fontId="13" fillId="0" borderId="0" xfId="3" applyAlignment="1">
      <alignment horizontal="left" vertical="top"/>
    </xf>
    <xf numFmtId="2" fontId="30" fillId="5" borderId="124" xfId="3" applyNumberFormat="1" applyFont="1" applyFill="1" applyBorder="1"/>
    <xf numFmtId="2" fontId="30" fillId="5" borderId="132" xfId="3" applyNumberFormat="1" applyFont="1" applyFill="1" applyBorder="1"/>
    <xf numFmtId="2" fontId="30" fillId="5" borderId="127" xfId="3" applyNumberFormat="1" applyFont="1" applyFill="1" applyBorder="1"/>
    <xf numFmtId="0" fontId="66" fillId="18" borderId="131" xfId="3" applyFont="1" applyFill="1" applyBorder="1" applyAlignment="1">
      <alignment horizontal="center"/>
    </xf>
    <xf numFmtId="10" fontId="66" fillId="18" borderId="30" xfId="3" applyNumberFormat="1" applyFont="1" applyFill="1" applyBorder="1" applyAlignment="1">
      <alignment horizontal="center"/>
    </xf>
    <xf numFmtId="2" fontId="67" fillId="18" borderId="131" xfId="3" applyNumberFormat="1" applyFont="1" applyFill="1" applyBorder="1" applyAlignment="1">
      <alignment horizontal="center"/>
    </xf>
    <xf numFmtId="0" fontId="66" fillId="18" borderId="18" xfId="3" applyFont="1" applyFill="1" applyBorder="1" applyAlignment="1">
      <alignment horizontal="center"/>
    </xf>
    <xf numFmtId="10" fontId="66" fillId="18" borderId="106" xfId="3" applyNumberFormat="1" applyFont="1" applyFill="1" applyBorder="1" applyAlignment="1">
      <alignment horizontal="center"/>
    </xf>
    <xf numFmtId="2" fontId="67" fillId="18" borderId="18" xfId="3" applyNumberFormat="1" applyFont="1" applyFill="1" applyBorder="1" applyAlignment="1">
      <alignment horizontal="centerContinuous"/>
    </xf>
    <xf numFmtId="0" fontId="66" fillId="18" borderId="40" xfId="3" applyFont="1" applyFill="1" applyBorder="1"/>
    <xf numFmtId="10" fontId="66" fillId="18" borderId="52" xfId="3" applyNumberFormat="1" applyFont="1" applyFill="1" applyBorder="1"/>
    <xf numFmtId="2" fontId="67" fillId="18" borderId="40" xfId="3" applyNumberFormat="1" applyFont="1" applyFill="1" applyBorder="1"/>
    <xf numFmtId="0" fontId="66" fillId="0" borderId="136" xfId="3" applyFont="1" applyBorder="1" applyAlignment="1">
      <alignment horizontal="center" vertical="center"/>
    </xf>
    <xf numFmtId="10" fontId="47" fillId="0" borderId="199" xfId="3" applyNumberFormat="1" applyFont="1" applyBorder="1" applyAlignment="1">
      <alignment horizontal="center" vertical="center"/>
    </xf>
    <xf numFmtId="165" fontId="68" fillId="0" borderId="136" xfId="4" applyFont="1" applyFill="1" applyBorder="1" applyAlignment="1">
      <alignment horizontal="center" vertical="center"/>
    </xf>
    <xf numFmtId="0" fontId="47" fillId="0" borderId="136" xfId="3" applyFont="1" applyBorder="1" applyAlignment="1">
      <alignment horizontal="center" vertical="center"/>
    </xf>
    <xf numFmtId="10" fontId="66" fillId="5" borderId="123" xfId="3" applyNumberFormat="1" applyFont="1" applyFill="1" applyBorder="1" applyAlignment="1">
      <alignment horizontal="left" vertical="center" wrapText="1"/>
    </xf>
    <xf numFmtId="43" fontId="66" fillId="5" borderId="123" xfId="3" applyNumberFormat="1" applyFont="1" applyFill="1" applyBorder="1" applyAlignment="1">
      <alignment horizontal="center" vertical="center" wrapText="1"/>
    </xf>
    <xf numFmtId="0" fontId="13" fillId="0" borderId="202" xfId="3" applyBorder="1"/>
    <xf numFmtId="0" fontId="13" fillId="0" borderId="202" xfId="3" applyBorder="1" applyAlignment="1">
      <alignment horizontal="center" vertical="center"/>
    </xf>
    <xf numFmtId="0" fontId="18" fillId="19" borderId="202" xfId="3" applyFont="1" applyFill="1" applyBorder="1" applyAlignment="1">
      <alignment horizontal="centerContinuous"/>
    </xf>
    <xf numFmtId="0" fontId="18" fillId="19" borderId="202" xfId="3" applyFont="1" applyFill="1" applyBorder="1" applyAlignment="1">
      <alignment horizontal="center" vertical="center"/>
    </xf>
    <xf numFmtId="174" fontId="18" fillId="0" borderId="0" xfId="3" applyNumberFormat="1" applyFont="1"/>
    <xf numFmtId="0" fontId="13" fillId="0" borderId="160" xfId="10" applyFont="1" applyFill="1" applyBorder="1" applyAlignment="1">
      <alignment horizontal="center" vertical="center"/>
    </xf>
    <xf numFmtId="10" fontId="0" fillId="0" borderId="0" xfId="0" applyNumberFormat="1"/>
    <xf numFmtId="0" fontId="0" fillId="0" borderId="123" xfId="0" applyBorder="1"/>
    <xf numFmtId="10" fontId="0" fillId="0" borderId="123" xfId="0" applyNumberFormat="1" applyBorder="1"/>
    <xf numFmtId="0" fontId="12" fillId="0" borderId="123" xfId="0" applyFont="1" applyBorder="1"/>
    <xf numFmtId="10" fontId="12" fillId="0" borderId="123" xfId="0" applyNumberFormat="1" applyFont="1" applyBorder="1"/>
    <xf numFmtId="0" fontId="69" fillId="0" borderId="0" xfId="0" applyFont="1"/>
    <xf numFmtId="0" fontId="4" fillId="0" borderId="128" xfId="0" applyFont="1" applyBorder="1"/>
    <xf numFmtId="0" fontId="69" fillId="0" borderId="128" xfId="0" applyFont="1" applyBorder="1"/>
    <xf numFmtId="0" fontId="2" fillId="0" borderId="128" xfId="0" applyFont="1" applyBorder="1" applyAlignment="1" applyProtection="1">
      <alignment horizontal="right"/>
    </xf>
    <xf numFmtId="0" fontId="13" fillId="0" borderId="28" xfId="3" applyBorder="1" applyAlignment="1">
      <alignment horizontal="center" vertical="center"/>
    </xf>
    <xf numFmtId="4" fontId="18" fillId="0" borderId="0" xfId="0" applyNumberFormat="1" applyFont="1" applyFill="1" applyAlignment="1" applyProtection="1">
      <alignment horizontal="right" vertical="center"/>
    </xf>
    <xf numFmtId="0" fontId="47" fillId="0" borderId="0" xfId="0" applyFont="1" applyFill="1" applyAlignment="1" applyProtection="1">
      <alignment horizontal="right" vertical="center"/>
    </xf>
    <xf numFmtId="184" fontId="20" fillId="0" borderId="141" xfId="10" applyNumberFormat="1" applyFont="1" applyFill="1" applyBorder="1" applyAlignment="1">
      <alignment horizontal="right" vertical="center"/>
    </xf>
    <xf numFmtId="185" fontId="0" fillId="0" borderId="0" xfId="0" applyNumberFormat="1" applyAlignment="1">
      <alignment horizontal="right" vertical="top"/>
    </xf>
    <xf numFmtId="0" fontId="71" fillId="0" borderId="0" xfId="10" applyFont="1" applyFill="1" applyAlignment="1">
      <alignment horizontal="left" vertical="center"/>
    </xf>
    <xf numFmtId="184" fontId="53" fillId="0" borderId="132" xfId="10" applyNumberFormat="1" applyFont="1" applyFill="1" applyBorder="1" applyAlignment="1">
      <alignment horizontal="left" vertical="center"/>
    </xf>
    <xf numFmtId="184" fontId="53" fillId="0" borderId="132" xfId="10" applyNumberFormat="1" applyFont="1" applyFill="1" applyBorder="1" applyAlignment="1">
      <alignment horizontal="right" vertical="center"/>
    </xf>
    <xf numFmtId="183" fontId="53" fillId="16" borderId="160" xfId="10" applyNumberFormat="1" applyFont="1" applyFill="1" applyBorder="1" applyAlignment="1">
      <alignment horizontal="left" vertical="center"/>
    </xf>
    <xf numFmtId="183" fontId="53" fillId="10" borderId="160" xfId="10" applyNumberFormat="1" applyFont="1" applyFill="1" applyBorder="1" applyAlignment="1">
      <alignment horizontal="right" vertical="center"/>
    </xf>
    <xf numFmtId="183" fontId="53" fillId="10" borderId="171" xfId="10" applyNumberFormat="1" applyFont="1" applyFill="1" applyBorder="1" applyAlignment="1">
      <alignment horizontal="right" vertical="center"/>
    </xf>
    <xf numFmtId="186" fontId="5" fillId="0" borderId="0" xfId="0" applyNumberFormat="1" applyFont="1" applyAlignment="1">
      <alignment horizontal="right"/>
    </xf>
    <xf numFmtId="2" fontId="13" fillId="0" borderId="187" xfId="3" applyNumberFormat="1" applyBorder="1" applyAlignment="1">
      <alignment horizontal="right"/>
    </xf>
    <xf numFmtId="2" fontId="13" fillId="0" borderId="187" xfId="3" applyNumberFormat="1" applyBorder="1"/>
    <xf numFmtId="171" fontId="15" fillId="0" borderId="18" xfId="9" applyNumberFormat="1" applyFont="1" applyFill="1" applyBorder="1"/>
    <xf numFmtId="43" fontId="15" fillId="0" borderId="18" xfId="9" applyFont="1" applyFill="1" applyBorder="1"/>
    <xf numFmtId="2" fontId="16" fillId="0" borderId="18" xfId="4" applyNumberFormat="1" applyFont="1" applyFill="1" applyBorder="1"/>
    <xf numFmtId="2" fontId="72" fillId="0" borderId="18" xfId="4" applyNumberFormat="1" applyFont="1" applyFill="1" applyBorder="1"/>
    <xf numFmtId="4" fontId="72" fillId="0" borderId="18" xfId="4" applyNumberFormat="1" applyFont="1" applyFill="1" applyBorder="1"/>
    <xf numFmtId="4" fontId="72" fillId="0" borderId="19" xfId="4" applyNumberFormat="1" applyFont="1" applyFill="1" applyBorder="1"/>
    <xf numFmtId="2" fontId="73" fillId="3" borderId="18" xfId="4" applyNumberFormat="1" applyFont="1" applyFill="1" applyBorder="1"/>
    <xf numFmtId="4" fontId="73" fillId="3" borderId="18" xfId="4" applyNumberFormat="1" applyFont="1" applyFill="1" applyBorder="1"/>
    <xf numFmtId="4" fontId="73" fillId="3" borderId="19" xfId="4" applyNumberFormat="1" applyFont="1" applyFill="1" applyBorder="1"/>
    <xf numFmtId="183" fontId="53" fillId="0" borderId="132" xfId="10" applyNumberFormat="1" applyFont="1" applyFill="1" applyBorder="1" applyAlignment="1">
      <alignment horizontal="left" vertical="center"/>
    </xf>
    <xf numFmtId="2" fontId="21" fillId="0" borderId="127" xfId="0" applyNumberFormat="1" applyFont="1" applyFill="1" applyBorder="1" applyAlignment="1">
      <alignment horizontal="center" vertical="center"/>
    </xf>
    <xf numFmtId="2" fontId="13" fillId="0" borderId="127" xfId="3" applyNumberFormat="1" applyBorder="1" applyAlignment="1">
      <alignment horizontal="center" vertical="center"/>
    </xf>
    <xf numFmtId="0" fontId="14" fillId="3" borderId="14" xfId="3" applyFont="1" applyFill="1" applyBorder="1" applyAlignment="1">
      <alignment horizontal="center" vertical="center" wrapText="1"/>
    </xf>
    <xf numFmtId="0" fontId="14" fillId="3" borderId="130" xfId="3" applyFont="1" applyFill="1" applyBorder="1" applyAlignment="1">
      <alignment horizontal="center"/>
    </xf>
    <xf numFmtId="4" fontId="14" fillId="3" borderId="131" xfId="4" applyNumberFormat="1" applyFont="1" applyFill="1" applyBorder="1"/>
    <xf numFmtId="4" fontId="14" fillId="3" borderId="203" xfId="4" applyNumberFormat="1" applyFont="1" applyFill="1" applyBorder="1"/>
    <xf numFmtId="0" fontId="14" fillId="3" borderId="8" xfId="3" applyFont="1" applyFill="1" applyBorder="1" applyAlignment="1">
      <alignment horizontal="center"/>
    </xf>
    <xf numFmtId="4" fontId="14" fillId="3" borderId="11" xfId="4" applyNumberFormat="1" applyFont="1" applyFill="1" applyBorder="1"/>
    <xf numFmtId="4" fontId="14" fillId="3" borderId="12" xfId="4" applyNumberFormat="1" applyFont="1" applyFill="1" applyBorder="1"/>
    <xf numFmtId="0" fontId="14" fillId="5" borderId="5" xfId="3" applyFont="1" applyFill="1" applyBorder="1" applyAlignment="1">
      <alignment horizontal="center"/>
    </xf>
    <xf numFmtId="4" fontId="14" fillId="5" borderId="6" xfId="4" applyNumberFormat="1" applyFont="1" applyFill="1" applyBorder="1"/>
    <xf numFmtId="4" fontId="14" fillId="3" borderId="6" xfId="4" applyNumberFormat="1" applyFont="1" applyFill="1" applyBorder="1"/>
    <xf numFmtId="4" fontId="14" fillId="3" borderId="7" xfId="4" applyNumberFormat="1" applyFont="1" applyFill="1" applyBorder="1"/>
    <xf numFmtId="0" fontId="13" fillId="0" borderId="141" xfId="10" applyNumberFormat="1" applyFont="1" applyFill="1" applyBorder="1" applyAlignment="1">
      <alignment horizontal="left" vertical="center" wrapText="1"/>
    </xf>
    <xf numFmtId="0" fontId="0" fillId="0" borderId="123" xfId="0" applyFont="1" applyBorder="1" applyAlignment="1">
      <alignment horizontal="center" vertical="center"/>
    </xf>
    <xf numFmtId="0" fontId="0" fillId="0" borderId="123" xfId="0" applyBorder="1" applyAlignment="1">
      <alignment horizontal="center" vertical="center"/>
    </xf>
    <xf numFmtId="2" fontId="0" fillId="3" borderId="123" xfId="0" applyNumberFormat="1" applyFont="1" applyFill="1" applyBorder="1" applyAlignment="1">
      <alignment horizontal="center" vertical="center"/>
    </xf>
    <xf numFmtId="0" fontId="75" fillId="0" borderId="0" xfId="11" applyFont="1"/>
    <xf numFmtId="0" fontId="74" fillId="0" borderId="0" xfId="11"/>
    <xf numFmtId="0" fontId="30" fillId="0" borderId="0" xfId="11" applyFont="1"/>
    <xf numFmtId="0" fontId="76" fillId="0" borderId="50" xfId="11" applyFont="1" applyBorder="1"/>
    <xf numFmtId="0" fontId="76" fillId="0" borderId="131" xfId="11" applyFont="1" applyBorder="1"/>
    <xf numFmtId="0" fontId="76" fillId="0" borderId="131" xfId="11" applyFont="1" applyBorder="1" applyAlignment="1">
      <alignment vertical="center"/>
    </xf>
    <xf numFmtId="0" fontId="76" fillId="0" borderId="0" xfId="11" applyFont="1" applyAlignment="1">
      <alignment vertical="top" wrapText="1"/>
    </xf>
    <xf numFmtId="0" fontId="77" fillId="0" borderId="50" xfId="11" applyFont="1" applyBorder="1" applyAlignment="1">
      <alignment vertical="top" wrapText="1"/>
    </xf>
    <xf numFmtId="0" fontId="76" fillId="0" borderId="0" xfId="11" applyFont="1" applyAlignment="1">
      <alignment wrapText="1"/>
    </xf>
    <xf numFmtId="0" fontId="77" fillId="0" borderId="0" xfId="11" applyFont="1" applyAlignment="1">
      <alignment vertical="top" wrapText="1"/>
    </xf>
    <xf numFmtId="0" fontId="76" fillId="0" borderId="30" xfId="11" applyFont="1" applyBorder="1" applyAlignment="1">
      <alignment vertical="top"/>
    </xf>
    <xf numFmtId="0" fontId="76" fillId="0" borderId="128" xfId="11" applyFont="1" applyBorder="1" applyAlignment="1">
      <alignment vertical="top"/>
    </xf>
    <xf numFmtId="0" fontId="74" fillId="0" borderId="128" xfId="11" applyBorder="1"/>
    <xf numFmtId="0" fontId="74" fillId="0" borderId="129" xfId="11" applyBorder="1"/>
    <xf numFmtId="0" fontId="78" fillId="0" borderId="0" xfId="11" applyFont="1" applyAlignment="1">
      <alignment vertical="top"/>
    </xf>
    <xf numFmtId="0" fontId="77" fillId="0" borderId="106" xfId="11" applyFont="1" applyBorder="1" applyAlignment="1">
      <alignment vertical="top" wrapText="1"/>
    </xf>
    <xf numFmtId="0" fontId="76" fillId="0" borderId="0" xfId="11" applyFont="1" applyAlignment="1">
      <alignment vertical="top"/>
    </xf>
    <xf numFmtId="0" fontId="77" fillId="0" borderId="52" xfId="11" applyFont="1" applyBorder="1" applyAlignment="1">
      <alignment vertical="top" wrapText="1"/>
    </xf>
    <xf numFmtId="0" fontId="76" fillId="0" borderId="131" xfId="11" applyFont="1" applyBorder="1" applyAlignment="1">
      <alignment vertical="top"/>
    </xf>
    <xf numFmtId="0" fontId="81" fillId="0" borderId="129" xfId="11" applyFont="1" applyBorder="1" applyAlignment="1">
      <alignment horizontal="center" vertical="center"/>
    </xf>
    <xf numFmtId="0" fontId="78" fillId="0" borderId="131" xfId="11" applyFont="1" applyBorder="1" applyAlignment="1">
      <alignment horizontal="center" vertical="top"/>
    </xf>
    <xf numFmtId="0" fontId="74" fillId="0" borderId="18" xfId="11" applyBorder="1"/>
    <xf numFmtId="0" fontId="10" fillId="0" borderId="124" xfId="12" applyFont="1" applyBorder="1" applyAlignment="1">
      <alignment horizontal="right" vertical="center"/>
    </xf>
    <xf numFmtId="187" fontId="77" fillId="0" borderId="127" xfId="12" applyNumberFormat="1" applyFont="1" applyBorder="1" applyAlignment="1">
      <alignment horizontal="left" vertical="center"/>
    </xf>
    <xf numFmtId="0" fontId="10" fillId="0" borderId="124" xfId="12" applyFont="1" applyBorder="1" applyAlignment="1">
      <alignment vertical="center"/>
    </xf>
    <xf numFmtId="0" fontId="84" fillId="0" borderId="131" xfId="12" applyFont="1" applyBorder="1" applyAlignment="1">
      <alignment horizontal="justify" vertical="justify" wrapText="1"/>
    </xf>
    <xf numFmtId="187" fontId="77" fillId="0" borderId="40" xfId="12" applyNumberFormat="1" applyFont="1" applyBorder="1" applyAlignment="1">
      <alignment horizontal="center" vertical="center"/>
    </xf>
    <xf numFmtId="0" fontId="85" fillId="0" borderId="124" xfId="11" applyFont="1" applyBorder="1"/>
    <xf numFmtId="0" fontId="74" fillId="0" borderId="132" xfId="11" applyBorder="1"/>
    <xf numFmtId="0" fontId="74" fillId="0" borderId="127" xfId="11" applyBorder="1"/>
    <xf numFmtId="43" fontId="86" fillId="0" borderId="127" xfId="13" applyFont="1" applyBorder="1"/>
    <xf numFmtId="0" fontId="89" fillId="0" borderId="0" xfId="11" applyFont="1"/>
    <xf numFmtId="0" fontId="74" fillId="0" borderId="0" xfId="11" applyAlignment="1">
      <alignment horizontal="center"/>
    </xf>
    <xf numFmtId="0" fontId="30" fillId="0" borderId="123" xfId="0" applyFont="1" applyBorder="1" applyAlignment="1">
      <alignment horizontal="center" vertical="center"/>
    </xf>
    <xf numFmtId="2" fontId="30" fillId="0" borderId="123" xfId="0" applyNumberFormat="1" applyFont="1" applyBorder="1" applyAlignment="1">
      <alignment horizontal="center" vertical="center"/>
    </xf>
    <xf numFmtId="2" fontId="18" fillId="0" borderId="123" xfId="0" applyNumberFormat="1" applyFont="1" applyFill="1" applyBorder="1" applyAlignment="1">
      <alignment horizontal="center" vertical="center"/>
    </xf>
    <xf numFmtId="2" fontId="30" fillId="0" borderId="123" xfId="0" applyNumberFormat="1" applyFont="1" applyFill="1" applyBorder="1" applyAlignment="1">
      <alignment horizontal="center" vertical="center"/>
    </xf>
    <xf numFmtId="0" fontId="30" fillId="0" borderId="123" xfId="0" applyNumberFormat="1" applyFont="1" applyFill="1" applyBorder="1" applyAlignment="1">
      <alignment horizontal="center" vertical="center"/>
    </xf>
    <xf numFmtId="2" fontId="18" fillId="0" borderId="28" xfId="3" applyNumberFormat="1" applyFont="1" applyBorder="1" applyAlignment="1">
      <alignment horizontal="center" vertical="center"/>
    </xf>
    <xf numFmtId="174" fontId="18" fillId="0" borderId="25" xfId="3" applyNumberFormat="1" applyFont="1" applyBorder="1" applyAlignment="1">
      <alignment horizontal="center" vertical="center"/>
    </xf>
    <xf numFmtId="1" fontId="30" fillId="0" borderId="123" xfId="0" applyNumberFormat="1" applyFont="1" applyBorder="1" applyAlignment="1">
      <alignment horizontal="center" vertical="center"/>
    </xf>
    <xf numFmtId="10" fontId="20" fillId="0" borderId="0" xfId="10" applyNumberFormat="1" applyFont="1" applyAlignment="1">
      <alignment horizontal="center" vertical="center"/>
    </xf>
    <xf numFmtId="10" fontId="4" fillId="0" borderId="0" xfId="0" applyNumberFormat="1" applyFont="1" applyAlignment="1">
      <alignment horizontal="center" vertical="center"/>
    </xf>
    <xf numFmtId="10" fontId="4" fillId="0" borderId="0" xfId="0" applyNumberFormat="1" applyFont="1" applyAlignment="1">
      <alignment horizontal="center"/>
    </xf>
    <xf numFmtId="0" fontId="10" fillId="0" borderId="40" xfId="11" applyFont="1" applyFill="1" applyBorder="1" applyAlignment="1">
      <alignment horizontal="center" vertical="top" wrapText="1"/>
    </xf>
    <xf numFmtId="4" fontId="20" fillId="0" borderId="160" xfId="10" applyNumberFormat="1" applyFont="1" applyFill="1" applyBorder="1" applyAlignment="1">
      <alignment horizontal="right" vertical="center"/>
    </xf>
    <xf numFmtId="4" fontId="53" fillId="0" borderId="132" xfId="10" applyNumberFormat="1" applyFont="1" applyFill="1" applyBorder="1" applyAlignment="1">
      <alignment horizontal="left" vertical="center"/>
    </xf>
    <xf numFmtId="4" fontId="20" fillId="0" borderId="143" xfId="10" applyNumberFormat="1" applyFont="1" applyBorder="1" applyAlignment="1">
      <alignment horizontal="right" vertical="center"/>
    </xf>
    <xf numFmtId="2" fontId="13" fillId="0" borderId="127" xfId="3" applyNumberFormat="1" applyFill="1" applyBorder="1"/>
    <xf numFmtId="0" fontId="13" fillId="0" borderId="132" xfId="3" applyBorder="1" applyAlignment="1">
      <alignment horizontal="center" vertical="center"/>
    </xf>
    <xf numFmtId="180" fontId="13" fillId="0" borderId="132" xfId="3" applyNumberFormat="1" applyFill="1" applyBorder="1"/>
    <xf numFmtId="10" fontId="64" fillId="0" borderId="0" xfId="0" applyNumberFormat="1" applyFont="1" applyAlignment="1">
      <alignment horizontal="center" vertical="center"/>
    </xf>
    <xf numFmtId="4" fontId="53" fillId="0" borderId="127" xfId="10" applyNumberFormat="1" applyFont="1" applyFill="1" applyBorder="1" applyAlignment="1">
      <alignment horizontal="right" vertical="center" wrapText="1"/>
    </xf>
    <xf numFmtId="4" fontId="53" fillId="0" borderId="141" xfId="10" applyNumberFormat="1" applyFont="1" applyFill="1" applyBorder="1" applyAlignment="1">
      <alignment horizontal="right" vertical="center"/>
    </xf>
    <xf numFmtId="10" fontId="53" fillId="0" borderId="0" xfId="10" applyNumberFormat="1" applyFont="1" applyAlignment="1">
      <alignment horizontal="center" vertical="center"/>
    </xf>
    <xf numFmtId="177" fontId="13" fillId="8" borderId="132" xfId="3" applyNumberFormat="1" applyFill="1" applyBorder="1"/>
    <xf numFmtId="0" fontId="13" fillId="8" borderId="123" xfId="10" applyFont="1" applyFill="1" applyBorder="1" applyAlignment="1">
      <alignment horizontal="center" vertical="center"/>
    </xf>
    <xf numFmtId="0" fontId="13" fillId="8" borderId="124" xfId="3" applyFill="1" applyBorder="1"/>
    <xf numFmtId="0" fontId="13" fillId="8" borderId="132" xfId="3" applyFill="1" applyBorder="1"/>
    <xf numFmtId="2" fontId="13" fillId="8" borderId="127" xfId="3" applyNumberFormat="1" applyFill="1" applyBorder="1"/>
    <xf numFmtId="0" fontId="21" fillId="8" borderId="123" xfId="0" applyFont="1" applyFill="1" applyBorder="1" applyAlignment="1">
      <alignment horizontal="center"/>
    </xf>
    <xf numFmtId="2" fontId="13" fillId="0" borderId="0" xfId="3" applyNumberFormat="1" applyAlignment="1">
      <alignment horizontal="center"/>
    </xf>
    <xf numFmtId="0" fontId="23" fillId="16" borderId="132" xfId="10" applyFont="1" applyFill="1" applyBorder="1" applyAlignment="1">
      <alignment horizontal="left" vertical="center"/>
    </xf>
    <xf numFmtId="0" fontId="53" fillId="16" borderId="132" xfId="10" applyFont="1" applyFill="1" applyBorder="1" applyAlignment="1">
      <alignment horizontal="left" vertical="center"/>
    </xf>
    <xf numFmtId="0" fontId="18" fillId="10" borderId="132" xfId="2" applyFont="1" applyFill="1" applyBorder="1" applyAlignment="1">
      <alignment horizontal="center" vertical="center"/>
    </xf>
    <xf numFmtId="0" fontId="53" fillId="16" borderId="127" xfId="10" applyFont="1" applyFill="1" applyBorder="1" applyAlignment="1">
      <alignment horizontal="left" vertical="center"/>
    </xf>
    <xf numFmtId="4" fontId="53" fillId="16" borderId="123" xfId="10" applyNumberFormat="1" applyFont="1" applyFill="1" applyBorder="1" applyAlignment="1">
      <alignment horizontal="right" vertical="center" wrapText="1"/>
    </xf>
    <xf numFmtId="0" fontId="35" fillId="10" borderId="210" xfId="0" applyFont="1" applyFill="1" applyBorder="1" applyAlignment="1">
      <alignment horizontal="center" vertical="center"/>
    </xf>
    <xf numFmtId="0" fontId="18" fillId="10" borderId="211" xfId="2" applyFont="1" applyFill="1" applyBorder="1" applyAlignment="1" applyProtection="1">
      <alignment horizontal="left" vertical="center"/>
    </xf>
    <xf numFmtId="0" fontId="18" fillId="10" borderId="211" xfId="2" applyFont="1" applyFill="1" applyBorder="1" applyAlignment="1" applyProtection="1">
      <alignment vertical="center"/>
    </xf>
    <xf numFmtId="0" fontId="24" fillId="0" borderId="0" xfId="0" applyFont="1"/>
    <xf numFmtId="4" fontId="20" fillId="0" borderId="0" xfId="10" applyNumberFormat="1" applyFont="1" applyAlignment="1">
      <alignment horizontal="left" vertical="center"/>
    </xf>
    <xf numFmtId="17" fontId="18" fillId="0" borderId="40" xfId="11" applyNumberFormat="1" applyFont="1" applyBorder="1" applyAlignment="1">
      <alignment horizontal="center" vertical="top" wrapText="1"/>
    </xf>
    <xf numFmtId="2" fontId="13" fillId="8" borderId="123" xfId="3" applyNumberFormat="1" applyFill="1" applyBorder="1"/>
    <xf numFmtId="0" fontId="13" fillId="8" borderId="52" xfId="3" applyFont="1" applyFill="1" applyBorder="1" applyAlignment="1">
      <alignment horizontal="center" vertical="center"/>
    </xf>
    <xf numFmtId="0" fontId="13" fillId="8" borderId="51" xfId="3" applyFont="1" applyFill="1" applyBorder="1" applyAlignment="1">
      <alignment horizontal="center" vertical="center"/>
    </xf>
    <xf numFmtId="0" fontId="13" fillId="8" borderId="51" xfId="3" applyFont="1" applyFill="1" applyBorder="1"/>
    <xf numFmtId="0" fontId="13" fillId="8" borderId="51" xfId="3" applyFont="1" applyFill="1" applyBorder="1" applyAlignment="1">
      <alignment horizontal="right" vertical="center"/>
    </xf>
    <xf numFmtId="2" fontId="13" fillId="8" borderId="51" xfId="3" applyNumberFormat="1" applyFont="1" applyFill="1" applyBorder="1" applyAlignment="1">
      <alignment horizontal="center" vertical="center"/>
    </xf>
    <xf numFmtId="0" fontId="13" fillId="8" borderId="53" xfId="3" applyFont="1" applyFill="1" applyBorder="1" applyAlignment="1">
      <alignment horizontal="center" vertical="center"/>
    </xf>
    <xf numFmtId="0" fontId="90" fillId="17" borderId="106" xfId="3" applyFont="1" applyFill="1" applyBorder="1" applyAlignment="1">
      <alignment horizontal="center" vertical="center"/>
    </xf>
    <xf numFmtId="0" fontId="90" fillId="17" borderId="0" xfId="3" applyFont="1" applyFill="1" applyBorder="1" applyAlignment="1">
      <alignment horizontal="center" vertical="center"/>
    </xf>
    <xf numFmtId="0" fontId="90" fillId="17" borderId="0" xfId="3" applyFont="1" applyFill="1" applyBorder="1"/>
    <xf numFmtId="0" fontId="90" fillId="17" borderId="0" xfId="3" applyFont="1" applyFill="1" applyBorder="1" applyAlignment="1">
      <alignment horizontal="right" vertical="center"/>
    </xf>
    <xf numFmtId="2" fontId="90" fillId="17" borderId="0" xfId="3" applyNumberFormat="1" applyFont="1" applyFill="1" applyBorder="1" applyAlignment="1">
      <alignment horizontal="center" vertical="center"/>
    </xf>
    <xf numFmtId="0" fontId="90" fillId="17" borderId="50" xfId="3" applyFont="1" applyFill="1" applyBorder="1" applyAlignment="1">
      <alignment horizontal="center" vertical="center"/>
    </xf>
    <xf numFmtId="0" fontId="29" fillId="9" borderId="124" xfId="3" applyFont="1" applyFill="1" applyBorder="1"/>
    <xf numFmtId="0" fontId="13" fillId="7" borderId="0" xfId="3" applyFill="1"/>
    <xf numFmtId="0" fontId="70" fillId="0" borderId="0" xfId="0" applyFont="1" applyAlignment="1">
      <alignment horizontal="center" vertical="center"/>
    </xf>
    <xf numFmtId="0" fontId="19" fillId="0" borderId="204" xfId="11" applyFont="1" applyBorder="1" applyAlignment="1">
      <alignment horizontal="center"/>
    </xf>
    <xf numFmtId="0" fontId="19" fillId="0" borderId="207" xfId="11" applyFont="1" applyBorder="1" applyAlignment="1">
      <alignment horizontal="center"/>
    </xf>
    <xf numFmtId="43" fontId="86" fillId="0" borderId="127" xfId="13" applyFont="1" applyFill="1" applyBorder="1"/>
    <xf numFmtId="0" fontId="85" fillId="0" borderId="128" xfId="11" applyFont="1" applyFill="1" applyBorder="1"/>
    <xf numFmtId="0" fontId="74" fillId="0" borderId="0" xfId="11" applyFill="1"/>
    <xf numFmtId="0" fontId="30" fillId="0" borderId="0" xfId="11" applyFont="1" applyFill="1"/>
    <xf numFmtId="0" fontId="87" fillId="0" borderId="0" xfId="11" applyFont="1" applyFill="1"/>
    <xf numFmtId="0" fontId="88" fillId="0" borderId="0" xfId="11" applyFont="1" applyFill="1" applyAlignment="1">
      <alignment horizontal="center"/>
    </xf>
    <xf numFmtId="43" fontId="93" fillId="21" borderId="18" xfId="9" applyNumberFormat="1" applyFont="1" applyFill="1" applyBorder="1"/>
    <xf numFmtId="4" fontId="13" fillId="21" borderId="21" xfId="3" applyNumberFormat="1" applyFont="1" applyFill="1" applyBorder="1" applyAlignment="1">
      <alignment horizontal="right" vertical="center"/>
    </xf>
    <xf numFmtId="10" fontId="19" fillId="0" borderId="206" xfId="13" applyNumberFormat="1" applyFont="1" applyFill="1" applyBorder="1" applyAlignment="1">
      <alignment horizontal="right" vertical="center"/>
    </xf>
    <xf numFmtId="43" fontId="19" fillId="0" borderId="209" xfId="13" applyFont="1" applyFill="1" applyBorder="1" applyAlignment="1">
      <alignment horizontal="right" vertical="center"/>
    </xf>
    <xf numFmtId="4" fontId="20" fillId="0" borderId="0" xfId="10" applyNumberFormat="1" applyFont="1" applyFill="1" applyAlignment="1">
      <alignment horizontal="left" vertical="center"/>
    </xf>
    <xf numFmtId="188" fontId="53" fillId="16" borderId="141" xfId="10" applyNumberFormat="1" applyFont="1" applyFill="1" applyBorder="1" applyAlignment="1">
      <alignment horizontal="right" vertical="center" wrapText="1"/>
    </xf>
    <xf numFmtId="0" fontId="11" fillId="15" borderId="0" xfId="0" applyFont="1" applyFill="1" applyAlignment="1">
      <alignment horizontal="center" vertical="center"/>
    </xf>
    <xf numFmtId="0" fontId="48" fillId="15" borderId="0" xfId="0" applyFont="1" applyFill="1" applyAlignment="1">
      <alignment horizontal="center" vertical="center"/>
    </xf>
    <xf numFmtId="0" fontId="13" fillId="0" borderId="0" xfId="10" applyFont="1" applyFill="1" applyBorder="1" applyAlignment="1">
      <alignment horizontal="center" vertical="center"/>
    </xf>
    <xf numFmtId="0" fontId="69" fillId="0" borderId="39" xfId="10" applyFont="1" applyBorder="1" applyAlignment="1">
      <alignment horizontal="center" vertical="center"/>
    </xf>
    <xf numFmtId="0" fontId="13" fillId="0" borderId="106" xfId="3" applyFont="1" applyFill="1" applyBorder="1" applyAlignment="1">
      <alignment horizontal="center" vertical="center"/>
    </xf>
    <xf numFmtId="0" fontId="13" fillId="0" borderId="0" xfId="3" applyFont="1" applyFill="1" applyBorder="1" applyAlignment="1">
      <alignment horizontal="center" vertical="center"/>
    </xf>
    <xf numFmtId="0" fontId="13" fillId="0" borderId="0" xfId="3" applyFont="1" applyFill="1" applyBorder="1"/>
    <xf numFmtId="0" fontId="13" fillId="0" borderId="0" xfId="3" applyFont="1" applyFill="1" applyBorder="1" applyAlignment="1">
      <alignment horizontal="right" vertical="center"/>
    </xf>
    <xf numFmtId="2" fontId="13" fillId="0" borderId="0" xfId="3" applyNumberFormat="1" applyFont="1" applyFill="1" applyBorder="1" applyAlignment="1">
      <alignment horizontal="center" vertical="center"/>
    </xf>
    <xf numFmtId="0" fontId="13" fillId="0" borderId="50" xfId="3" applyFont="1" applyFill="1" applyBorder="1" applyAlignment="1">
      <alignment horizontal="center" vertical="center"/>
    </xf>
    <xf numFmtId="0" fontId="13" fillId="0" borderId="52" xfId="3" applyFont="1" applyFill="1" applyBorder="1" applyAlignment="1">
      <alignment horizontal="center" vertical="center"/>
    </xf>
    <xf numFmtId="0" fontId="13" fillId="0" borderId="51" xfId="3" applyFont="1" applyFill="1" applyBorder="1" applyAlignment="1">
      <alignment horizontal="center" vertical="center"/>
    </xf>
    <xf numFmtId="0" fontId="13" fillId="0" borderId="51" xfId="3" applyFont="1" applyFill="1" applyBorder="1"/>
    <xf numFmtId="0" fontId="13" fillId="0" borderId="51" xfId="3" applyFont="1" applyFill="1" applyBorder="1" applyAlignment="1">
      <alignment horizontal="right" vertical="center"/>
    </xf>
    <xf numFmtId="2" fontId="13" fillId="0" borderId="51" xfId="3" applyNumberFormat="1" applyFont="1" applyFill="1" applyBorder="1" applyAlignment="1">
      <alignment horizontal="center" vertical="center"/>
    </xf>
    <xf numFmtId="0" fontId="13" fillId="0" borderId="53" xfId="3" applyFont="1" applyFill="1" applyBorder="1" applyAlignment="1">
      <alignment horizontal="center" vertical="center"/>
    </xf>
    <xf numFmtId="0" fontId="13" fillId="0" borderId="124" xfId="3" applyFill="1" applyBorder="1"/>
    <xf numFmtId="0" fontId="13" fillId="0" borderId="132" xfId="3" applyFill="1" applyBorder="1"/>
    <xf numFmtId="0" fontId="13" fillId="0" borderId="127" xfId="3" applyFill="1" applyBorder="1"/>
    <xf numFmtId="2" fontId="13" fillId="0" borderId="123" xfId="3" applyNumberFormat="1" applyFill="1" applyBorder="1"/>
    <xf numFmtId="177" fontId="13" fillId="0" borderId="132" xfId="3" applyNumberFormat="1" applyFill="1" applyBorder="1"/>
    <xf numFmtId="178" fontId="13" fillId="0" borderId="132" xfId="3" applyNumberFormat="1" applyFill="1" applyBorder="1"/>
    <xf numFmtId="0" fontId="13" fillId="8" borderId="124" xfId="10" applyFont="1" applyFill="1" applyBorder="1" applyAlignment="1">
      <alignment horizontal="center" vertical="center"/>
    </xf>
    <xf numFmtId="0" fontId="13" fillId="8" borderId="132" xfId="10" applyFont="1" applyFill="1" applyBorder="1" applyAlignment="1">
      <alignment horizontal="left" vertical="top"/>
    </xf>
    <xf numFmtId="180" fontId="13" fillId="8" borderId="132" xfId="3" applyNumberFormat="1" applyFill="1" applyBorder="1"/>
    <xf numFmtId="0" fontId="21" fillId="8" borderId="127" xfId="0" applyFont="1" applyFill="1" applyBorder="1" applyAlignment="1">
      <alignment horizontal="center"/>
    </xf>
    <xf numFmtId="0" fontId="47" fillId="8" borderId="62" xfId="0" applyFont="1" applyFill="1" applyBorder="1" applyAlignment="1">
      <alignment horizontal="center" vertical="center"/>
    </xf>
    <xf numFmtId="166" fontId="47" fillId="8" borderId="62" xfId="0" applyNumberFormat="1" applyFont="1" applyFill="1" applyBorder="1" applyAlignment="1">
      <alignment horizontal="center" vertical="center"/>
    </xf>
    <xf numFmtId="2" fontId="11" fillId="0" borderId="62" xfId="0" applyNumberFormat="1" applyFont="1" applyFill="1" applyBorder="1"/>
    <xf numFmtId="0" fontId="11" fillId="0" borderId="62" xfId="0" applyFont="1" applyFill="1" applyBorder="1"/>
    <xf numFmtId="4" fontId="11" fillId="0" borderId="62" xfId="0" applyNumberFormat="1" applyFont="1" applyFill="1" applyBorder="1"/>
    <xf numFmtId="0" fontId="11" fillId="0" borderId="66" xfId="0" applyFont="1" applyFill="1" applyBorder="1"/>
    <xf numFmtId="2" fontId="11" fillId="0" borderId="66" xfId="0" applyNumberFormat="1" applyFont="1" applyFill="1" applyBorder="1"/>
    <xf numFmtId="0" fontId="11" fillId="0" borderId="64" xfId="0" applyFont="1" applyFill="1" applyBorder="1"/>
    <xf numFmtId="0" fontId="48" fillId="0" borderId="113" xfId="0" applyFont="1" applyFill="1" applyBorder="1"/>
    <xf numFmtId="2" fontId="48" fillId="0" borderId="114" xfId="0" applyNumberFormat="1" applyFont="1" applyFill="1" applyBorder="1"/>
    <xf numFmtId="2" fontId="11" fillId="0" borderId="54" xfId="0" applyNumberFormat="1" applyFont="1" applyFill="1" applyBorder="1"/>
    <xf numFmtId="0" fontId="47" fillId="8" borderId="0" xfId="3" applyFont="1" applyFill="1" applyAlignment="1">
      <alignment horizontal="center" vertical="center"/>
    </xf>
    <xf numFmtId="43" fontId="13" fillId="0" borderId="0" xfId="3" applyNumberFormat="1" applyAlignment="1">
      <alignment horizontal="left" vertical="top"/>
    </xf>
    <xf numFmtId="0" fontId="56" fillId="0" borderId="0" xfId="10" applyAlignment="1">
      <alignment horizontal="centerContinuous"/>
    </xf>
    <xf numFmtId="0" fontId="12" fillId="0" borderId="0" xfId="10" applyFont="1" applyAlignment="1">
      <alignment horizontal="centerContinuous"/>
    </xf>
    <xf numFmtId="0" fontId="12" fillId="0" borderId="0" xfId="10" applyFont="1" applyAlignment="1">
      <alignment horizontal="right"/>
    </xf>
    <xf numFmtId="0" fontId="94" fillId="0" borderId="141" xfId="10" applyFont="1" applyBorder="1" applyAlignment="1">
      <alignment horizontal="left" vertical="top" wrapText="1"/>
    </xf>
    <xf numFmtId="0" fontId="94" fillId="0" borderId="141" xfId="10" applyFont="1" applyBorder="1" applyAlignment="1">
      <alignment horizontal="center" vertical="top" wrapText="1"/>
    </xf>
    <xf numFmtId="0" fontId="94" fillId="0" borderId="141" xfId="10" applyFont="1" applyBorder="1" applyAlignment="1">
      <alignment horizontal="left" vertical="top" wrapText="1" indent="1"/>
    </xf>
    <xf numFmtId="0" fontId="94" fillId="0" borderId="141" xfId="10" applyFont="1" applyBorder="1" applyAlignment="1">
      <alignment horizontal="right" vertical="top" wrapText="1"/>
    </xf>
    <xf numFmtId="173" fontId="95" fillId="22" borderId="141" xfId="10" applyNumberFormat="1" applyFont="1" applyFill="1" applyBorder="1" applyAlignment="1">
      <alignment horizontal="left" vertical="top" shrinkToFit="1"/>
    </xf>
    <xf numFmtId="0" fontId="96" fillId="22" borderId="141" xfId="10" applyFont="1" applyFill="1" applyBorder="1" applyAlignment="1">
      <alignment horizontal="left" vertical="top" wrapText="1"/>
    </xf>
    <xf numFmtId="0" fontId="56" fillId="22" borderId="141" xfId="10" applyFill="1" applyBorder="1" applyAlignment="1">
      <alignment horizontal="left" vertical="center" wrapText="1"/>
    </xf>
    <xf numFmtId="0" fontId="56" fillId="22" borderId="141" xfId="10" applyFill="1" applyBorder="1" applyAlignment="1">
      <alignment horizontal="left" wrapText="1"/>
    </xf>
    <xf numFmtId="0" fontId="96" fillId="0" borderId="141" xfId="10" applyFont="1" applyBorder="1" applyAlignment="1">
      <alignment horizontal="left" vertical="top" wrapText="1"/>
    </xf>
    <xf numFmtId="0" fontId="96" fillId="0" borderId="141" xfId="10" applyFont="1" applyBorder="1" applyAlignment="1">
      <alignment horizontal="center" vertical="top" wrapText="1"/>
    </xf>
    <xf numFmtId="4" fontId="95" fillId="0" borderId="141" xfId="10" applyNumberFormat="1" applyFont="1" applyBorder="1" applyAlignment="1">
      <alignment horizontal="right" vertical="top" shrinkToFit="1"/>
    </xf>
    <xf numFmtId="0" fontId="96" fillId="0" borderId="141" xfId="10" applyFont="1" applyBorder="1" applyAlignment="1">
      <alignment horizontal="left" vertical="center" wrapText="1"/>
    </xf>
    <xf numFmtId="0" fontId="96" fillId="0" borderId="141" xfId="10" applyFont="1" applyBorder="1" applyAlignment="1">
      <alignment horizontal="center" vertical="center" wrapText="1"/>
    </xf>
    <xf numFmtId="4" fontId="95" fillId="0" borderId="141" xfId="10" applyNumberFormat="1" applyFont="1" applyBorder="1" applyAlignment="1">
      <alignment horizontal="right" vertical="center" shrinkToFit="1"/>
    </xf>
    <xf numFmtId="2" fontId="95" fillId="0" borderId="141" xfId="10" applyNumberFormat="1" applyFont="1" applyBorder="1" applyAlignment="1">
      <alignment horizontal="right" vertical="top" shrinkToFit="1"/>
    </xf>
    <xf numFmtId="2" fontId="95" fillId="0" borderId="141" xfId="10" applyNumberFormat="1" applyFont="1" applyBorder="1" applyAlignment="1">
      <alignment horizontal="right" vertical="center" shrinkToFit="1"/>
    </xf>
    <xf numFmtId="1" fontId="95" fillId="22" borderId="141" xfId="10" applyNumberFormat="1" applyFont="1" applyFill="1" applyBorder="1" applyAlignment="1">
      <alignment horizontal="left" vertical="top" shrinkToFit="1"/>
    </xf>
    <xf numFmtId="0" fontId="94" fillId="0" borderId="141" xfId="10" applyFont="1" applyBorder="1" applyAlignment="1">
      <alignment horizontal="right" vertical="top" wrapText="1" indent="2"/>
    </xf>
    <xf numFmtId="0" fontId="96" fillId="0" borderId="141" xfId="10" applyFont="1" applyBorder="1" applyAlignment="1">
      <alignment horizontal="right" vertical="top" wrapText="1" indent="2"/>
    </xf>
    <xf numFmtId="0" fontId="96" fillId="0" borderId="141" xfId="10" applyFont="1" applyBorder="1" applyAlignment="1">
      <alignment horizontal="right" vertical="top" wrapText="1" indent="1"/>
    </xf>
    <xf numFmtId="0" fontId="96" fillId="0" borderId="141" xfId="10" applyFont="1" applyBorder="1" applyAlignment="1">
      <alignment horizontal="right" vertical="center" wrapText="1" indent="1"/>
    </xf>
    <xf numFmtId="0" fontId="96" fillId="0" borderId="141" xfId="10" applyFont="1" applyBorder="1" applyAlignment="1">
      <alignment horizontal="right" vertical="center" wrapText="1" indent="2"/>
    </xf>
    <xf numFmtId="0" fontId="56" fillId="22" borderId="141" xfId="10" applyFill="1" applyBorder="1" applyAlignment="1">
      <alignment horizontal="left" vertical="top" wrapText="1"/>
    </xf>
    <xf numFmtId="0" fontId="13" fillId="0" borderId="141" xfId="10" applyFont="1" applyFill="1" applyBorder="1" applyAlignment="1">
      <alignment horizontal="left" vertical="center" wrapText="1"/>
    </xf>
    <xf numFmtId="4" fontId="19" fillId="3" borderId="49" xfId="3" applyNumberFormat="1" applyFont="1" applyFill="1" applyBorder="1"/>
    <xf numFmtId="4" fontId="81" fillId="0" borderId="124" xfId="11" applyNumberFormat="1" applyFont="1" applyBorder="1" applyAlignment="1">
      <alignment horizontal="center"/>
    </xf>
    <xf numFmtId="4" fontId="81" fillId="0" borderId="127" xfId="11" applyNumberFormat="1" applyFont="1" applyBorder="1" applyAlignment="1">
      <alignment horizontal="center"/>
    </xf>
    <xf numFmtId="0" fontId="92" fillId="0" borderId="131" xfId="11" applyFont="1" applyBorder="1" applyAlignment="1">
      <alignment horizontal="left" vertical="top"/>
    </xf>
    <xf numFmtId="0" fontId="92" fillId="0" borderId="40" xfId="11" applyFont="1" applyBorder="1" applyAlignment="1">
      <alignment horizontal="left" vertical="top"/>
    </xf>
    <xf numFmtId="0" fontId="74" fillId="20" borderId="124" xfId="11" applyFill="1" applyBorder="1" applyAlignment="1">
      <alignment horizontal="center"/>
    </xf>
    <xf numFmtId="0" fontId="74" fillId="20" borderId="132" xfId="11" applyFill="1" applyBorder="1" applyAlignment="1">
      <alignment horizontal="center"/>
    </xf>
    <xf numFmtId="0" fontId="74" fillId="20" borderId="127" xfId="11" applyFill="1" applyBorder="1" applyAlignment="1">
      <alignment horizontal="center"/>
    </xf>
    <xf numFmtId="4" fontId="81" fillId="0" borderId="124" xfId="11" applyNumberFormat="1" applyFont="1" applyFill="1" applyBorder="1" applyAlignment="1">
      <alignment horizontal="center"/>
    </xf>
    <xf numFmtId="4" fontId="81" fillId="0" borderId="127" xfId="11" applyNumberFormat="1" applyFont="1" applyFill="1" applyBorder="1" applyAlignment="1">
      <alignment horizontal="center"/>
    </xf>
    <xf numFmtId="0" fontId="91" fillId="0" borderId="142" xfId="10" applyFont="1" applyBorder="1" applyAlignment="1">
      <alignment horizontal="left" vertical="top" wrapText="1"/>
    </xf>
    <xf numFmtId="0" fontId="91" fillId="0" borderId="184" xfId="10" applyFont="1" applyBorder="1" applyAlignment="1">
      <alignment horizontal="left" vertical="top" wrapText="1"/>
    </xf>
    <xf numFmtId="0" fontId="91" fillId="0" borderId="212" xfId="10" applyFont="1" applyBorder="1" applyAlignment="1">
      <alignment horizontal="left" vertical="top" wrapText="1"/>
    </xf>
    <xf numFmtId="4" fontId="19" fillId="0" borderId="208" xfId="11" applyNumberFormat="1" applyFont="1" applyFill="1" applyBorder="1" applyAlignment="1">
      <alignment horizontal="center"/>
    </xf>
    <xf numFmtId="0" fontId="19" fillId="0" borderId="209" xfId="11" applyFont="1" applyFill="1" applyBorder="1" applyAlignment="1">
      <alignment horizontal="center"/>
    </xf>
    <xf numFmtId="10" fontId="19" fillId="0" borderId="205" xfId="11" applyNumberFormat="1" applyFont="1" applyFill="1" applyBorder="1" applyAlignment="1">
      <alignment horizontal="center"/>
    </xf>
    <xf numFmtId="10" fontId="19" fillId="0" borderId="206" xfId="11" applyNumberFormat="1" applyFont="1" applyFill="1" applyBorder="1" applyAlignment="1">
      <alignment horizontal="center"/>
    </xf>
    <xf numFmtId="0" fontId="10" fillId="20" borderId="18" xfId="12" applyFont="1" applyFill="1" applyBorder="1" applyAlignment="1">
      <alignment horizontal="center" vertical="center"/>
    </xf>
    <xf numFmtId="0" fontId="10" fillId="20" borderId="40" xfId="12" applyFont="1" applyFill="1" applyBorder="1" applyAlignment="1">
      <alignment horizontal="center" vertical="center"/>
    </xf>
    <xf numFmtId="0" fontId="84" fillId="0" borderId="30" xfId="12" applyFont="1" applyBorder="1" applyAlignment="1">
      <alignment vertical="top" wrapText="1"/>
    </xf>
    <xf numFmtId="0" fontId="84" fillId="0" borderId="52" xfId="12" applyFont="1" applyBorder="1" applyAlignment="1">
      <alignment vertical="top" wrapText="1"/>
    </xf>
    <xf numFmtId="0" fontId="82" fillId="0" borderId="124" xfId="11" applyFont="1" applyBorder="1" applyAlignment="1">
      <alignment horizontal="center" vertical="top"/>
    </xf>
    <xf numFmtId="0" fontId="82" fillId="0" borderId="127" xfId="11" applyFont="1" applyBorder="1" applyAlignment="1">
      <alignment horizontal="center" vertical="top"/>
    </xf>
    <xf numFmtId="0" fontId="76" fillId="0" borderId="0" xfId="11" applyFont="1" applyAlignment="1">
      <alignment horizontal="left" vertical="top" wrapText="1"/>
    </xf>
    <xf numFmtId="0" fontId="78" fillId="0" borderId="124" xfId="11" applyFont="1" applyBorder="1" applyAlignment="1">
      <alignment horizontal="center" vertical="top"/>
    </xf>
    <xf numFmtId="0" fontId="78" fillId="0" borderId="127" xfId="11" applyFont="1" applyBorder="1" applyAlignment="1">
      <alignment horizontal="center" vertical="top"/>
    </xf>
    <xf numFmtId="4" fontId="10" fillId="0" borderId="0" xfId="11" applyNumberFormat="1" applyFont="1" applyFill="1" applyAlignment="1">
      <alignment horizontal="left" vertical="top" wrapText="1"/>
    </xf>
    <xf numFmtId="0" fontId="10" fillId="0" borderId="0" xfId="11" applyFont="1" applyFill="1" applyAlignment="1">
      <alignment horizontal="left" vertical="top" wrapText="1"/>
    </xf>
    <xf numFmtId="0" fontId="10" fillId="0" borderId="50" xfId="11" applyFont="1" applyFill="1" applyBorder="1" applyAlignment="1">
      <alignment horizontal="left" vertical="top" wrapText="1"/>
    </xf>
    <xf numFmtId="0" fontId="10" fillId="0" borderId="51" xfId="11" applyFont="1" applyFill="1" applyBorder="1" applyAlignment="1">
      <alignment horizontal="left" vertical="top" wrapText="1"/>
    </xf>
    <xf numFmtId="0" fontId="10" fillId="0" borderId="53" xfId="11" applyFont="1" applyFill="1" applyBorder="1" applyAlignment="1">
      <alignment horizontal="left" vertical="top" wrapText="1"/>
    </xf>
    <xf numFmtId="0" fontId="79" fillId="0" borderId="124" xfId="11" applyFont="1" applyBorder="1" applyAlignment="1">
      <alignment horizontal="left" vertical="center"/>
    </xf>
    <xf numFmtId="0" fontId="79" fillId="0" borderId="127" xfId="11" applyFont="1" applyBorder="1" applyAlignment="1">
      <alignment horizontal="left" vertical="center"/>
    </xf>
    <xf numFmtId="0" fontId="47" fillId="0" borderId="199" xfId="3" applyFont="1" applyBorder="1" applyAlignment="1">
      <alignment horizontal="left" vertical="center" wrapText="1"/>
    </xf>
    <xf numFmtId="0" fontId="47" fillId="0" borderId="200" xfId="3" applyFont="1" applyBorder="1" applyAlignment="1">
      <alignment horizontal="left" vertical="center" wrapText="1"/>
    </xf>
    <xf numFmtId="0" fontId="47" fillId="0" borderId="201" xfId="3" applyFont="1" applyBorder="1" applyAlignment="1">
      <alignment horizontal="left" vertical="center" wrapText="1"/>
    </xf>
    <xf numFmtId="0" fontId="47" fillId="0" borderId="199" xfId="3" applyFont="1" applyBorder="1" applyAlignment="1">
      <alignment horizontal="left" vertical="center"/>
    </xf>
    <xf numFmtId="0" fontId="47" fillId="0" borderId="200" xfId="3" applyFont="1" applyBorder="1" applyAlignment="1">
      <alignment horizontal="left" vertical="center"/>
    </xf>
    <xf numFmtId="0" fontId="47" fillId="0" borderId="201" xfId="3" applyFont="1" applyBorder="1" applyAlignment="1">
      <alignment horizontal="left" vertical="center"/>
    </xf>
    <xf numFmtId="0" fontId="66" fillId="5" borderId="124" xfId="3" applyFont="1" applyFill="1" applyBorder="1" applyAlignment="1">
      <alignment horizontal="left" vertical="center" wrapText="1"/>
    </xf>
    <xf numFmtId="0" fontId="13" fillId="0" borderId="132" xfId="3" applyBorder="1" applyAlignment="1">
      <alignment horizontal="left" vertical="center" wrapText="1"/>
    </xf>
    <xf numFmtId="0" fontId="13" fillId="0" borderId="127" xfId="3" applyBorder="1" applyAlignment="1">
      <alignment horizontal="left" vertical="center" wrapText="1"/>
    </xf>
    <xf numFmtId="0" fontId="66" fillId="18" borderId="30" xfId="3" applyFont="1" applyFill="1" applyBorder="1" applyAlignment="1">
      <alignment horizontal="center" vertical="center"/>
    </xf>
    <xf numFmtId="0" fontId="66" fillId="18" borderId="128" xfId="3" applyFont="1" applyFill="1" applyBorder="1" applyAlignment="1">
      <alignment horizontal="center" vertical="center"/>
    </xf>
    <xf numFmtId="0" fontId="66" fillId="18" borderId="129" xfId="3" applyFont="1" applyFill="1" applyBorder="1" applyAlignment="1">
      <alignment horizontal="center" vertical="center"/>
    </xf>
    <xf numFmtId="0" fontId="66" fillId="18" borderId="106" xfId="3" applyFont="1" applyFill="1" applyBorder="1" applyAlignment="1">
      <alignment horizontal="center" vertical="center"/>
    </xf>
    <xf numFmtId="0" fontId="66" fillId="18" borderId="0" xfId="3" applyFont="1" applyFill="1" applyAlignment="1">
      <alignment horizontal="center" vertical="center"/>
    </xf>
    <xf numFmtId="0" fontId="66" fillId="18" borderId="50" xfId="3" applyFont="1" applyFill="1" applyBorder="1" applyAlignment="1">
      <alignment horizontal="center" vertical="center"/>
    </xf>
    <xf numFmtId="0" fontId="66" fillId="18" borderId="52" xfId="3" applyFont="1" applyFill="1" applyBorder="1" applyAlignment="1">
      <alignment horizontal="center" vertical="center"/>
    </xf>
    <xf numFmtId="0" fontId="66" fillId="18" borderId="51" xfId="3" applyFont="1" applyFill="1" applyBorder="1" applyAlignment="1">
      <alignment horizontal="center" vertical="center"/>
    </xf>
    <xf numFmtId="0" fontId="66" fillId="18" borderId="53" xfId="3" applyFont="1" applyFill="1" applyBorder="1" applyAlignment="1">
      <alignment horizontal="center" vertical="center"/>
    </xf>
    <xf numFmtId="0" fontId="66" fillId="0" borderId="196" xfId="3" applyFont="1" applyBorder="1" applyAlignment="1">
      <alignment horizontal="left" vertical="center"/>
    </xf>
    <xf numFmtId="0" fontId="66" fillId="0" borderId="197" xfId="3" applyFont="1" applyBorder="1" applyAlignment="1">
      <alignment horizontal="left" vertical="center"/>
    </xf>
    <xf numFmtId="0" fontId="66" fillId="0" borderId="198" xfId="3" applyFont="1" applyBorder="1" applyAlignment="1">
      <alignment horizontal="left" vertical="center"/>
    </xf>
    <xf numFmtId="4" fontId="18" fillId="10" borderId="62" xfId="0" applyNumberFormat="1" applyFont="1" applyFill="1" applyBorder="1" applyAlignment="1" applyProtection="1">
      <alignment horizontal="right" vertical="center" wrapText="1" indent="1"/>
    </xf>
    <xf numFmtId="4" fontId="18" fillId="10" borderId="62" xfId="0" applyNumberFormat="1" applyFont="1" applyFill="1" applyBorder="1" applyAlignment="1" applyProtection="1">
      <alignment horizontal="right" vertical="center" indent="1"/>
    </xf>
    <xf numFmtId="4" fontId="61" fillId="0" borderId="0" xfId="0" applyNumberFormat="1" applyFont="1" applyAlignment="1" applyProtection="1">
      <alignment horizontal="left" vertical="center" wrapText="1"/>
      <protection locked="0"/>
    </xf>
    <xf numFmtId="0" fontId="8" fillId="2" borderId="173" xfId="0" applyFont="1" applyFill="1" applyBorder="1" applyAlignment="1" applyProtection="1">
      <alignment horizontal="center" vertical="center"/>
    </xf>
    <xf numFmtId="0" fontId="8" fillId="2" borderId="174" xfId="0" applyFont="1" applyFill="1" applyBorder="1" applyAlignment="1" applyProtection="1">
      <alignment horizontal="center" vertical="center"/>
    </xf>
    <xf numFmtId="0" fontId="8" fillId="2" borderId="172" xfId="0" applyFont="1" applyFill="1" applyBorder="1" applyAlignment="1" applyProtection="1">
      <alignment horizontal="center" vertical="center"/>
    </xf>
    <xf numFmtId="0" fontId="8" fillId="2" borderId="0" xfId="0" applyFont="1" applyFill="1" applyBorder="1" applyAlignment="1" applyProtection="1">
      <alignment horizontal="center" vertical="center"/>
    </xf>
    <xf numFmtId="0" fontId="47" fillId="10" borderId="66" xfId="0" applyFont="1" applyFill="1" applyBorder="1" applyAlignment="1" applyProtection="1">
      <alignment horizontal="right" vertical="center" wrapText="1"/>
    </xf>
    <xf numFmtId="0" fontId="47" fillId="10" borderId="70" xfId="0" applyFont="1" applyFill="1" applyBorder="1" applyAlignment="1" applyProtection="1">
      <alignment horizontal="right" vertical="center" wrapText="1"/>
    </xf>
    <xf numFmtId="0" fontId="63" fillId="0" borderId="0" xfId="0" applyFont="1" applyAlignment="1">
      <alignment horizontal="center"/>
    </xf>
    <xf numFmtId="0" fontId="64" fillId="0" borderId="0" xfId="0" applyFont="1" applyAlignment="1">
      <alignment horizontal="center"/>
    </xf>
    <xf numFmtId="0" fontId="65" fillId="0" borderId="0" xfId="0" applyFont="1" applyAlignment="1">
      <alignment horizontal="center"/>
    </xf>
    <xf numFmtId="0" fontId="35" fillId="0" borderId="0" xfId="0" applyFont="1" applyAlignment="1">
      <alignment horizontal="center"/>
    </xf>
    <xf numFmtId="0" fontId="12" fillId="0" borderId="2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15" fillId="3" borderId="5" xfId="3" applyFont="1" applyFill="1" applyBorder="1" applyAlignment="1">
      <alignment horizontal="center"/>
    </xf>
    <xf numFmtId="0" fontId="15" fillId="3" borderId="6" xfId="3" applyFont="1" applyFill="1" applyBorder="1" applyAlignment="1">
      <alignment horizontal="center"/>
    </xf>
    <xf numFmtId="0" fontId="15" fillId="3" borderId="7" xfId="3" applyFont="1" applyFill="1" applyBorder="1" applyAlignment="1">
      <alignment horizontal="center"/>
    </xf>
    <xf numFmtId="0" fontId="17" fillId="5" borderId="22" xfId="3" applyFont="1" applyFill="1" applyBorder="1" applyAlignment="1">
      <alignment horizontal="center"/>
    </xf>
    <xf numFmtId="0" fontId="17" fillId="5" borderId="10" xfId="3" applyFont="1" applyFill="1" applyBorder="1" applyAlignment="1">
      <alignment horizontal="center"/>
    </xf>
    <xf numFmtId="0" fontId="17" fillId="5" borderId="23" xfId="3" applyFont="1" applyFill="1" applyBorder="1" applyAlignment="1">
      <alignment horizontal="center"/>
    </xf>
    <xf numFmtId="0" fontId="48" fillId="14" borderId="77" xfId="0" applyFont="1" applyFill="1" applyBorder="1" applyAlignment="1">
      <alignment horizontal="center" vertical="center" wrapText="1"/>
    </xf>
    <xf numFmtId="0" fontId="48" fillId="14" borderId="82" xfId="0" applyFont="1" applyFill="1" applyBorder="1" applyAlignment="1">
      <alignment horizontal="center" vertical="center" wrapText="1"/>
    </xf>
    <xf numFmtId="0" fontId="48" fillId="13" borderId="78" xfId="0" applyFont="1" applyFill="1" applyBorder="1" applyAlignment="1">
      <alignment horizontal="center" vertical="center" wrapText="1"/>
    </xf>
    <xf numFmtId="0" fontId="48" fillId="13" borderId="83" xfId="0" applyFont="1" applyFill="1" applyBorder="1" applyAlignment="1">
      <alignment horizontal="center" vertical="center" wrapText="1"/>
    </xf>
    <xf numFmtId="0" fontId="18" fillId="5" borderId="22" xfId="3" applyFont="1" applyFill="1" applyBorder="1" applyAlignment="1">
      <alignment horizontal="center"/>
    </xf>
    <xf numFmtId="0" fontId="18" fillId="5" borderId="10" xfId="3" applyFont="1" applyFill="1" applyBorder="1" applyAlignment="1">
      <alignment horizontal="center"/>
    </xf>
    <xf numFmtId="0" fontId="18" fillId="5" borderId="23" xfId="3" applyFont="1" applyFill="1" applyBorder="1" applyAlignment="1">
      <alignment horizontal="center"/>
    </xf>
    <xf numFmtId="0" fontId="11" fillId="12" borderId="63" xfId="0" applyFont="1" applyFill="1" applyBorder="1" applyAlignment="1">
      <alignment horizontal="center" vertical="center" wrapText="1"/>
    </xf>
    <xf numFmtId="0" fontId="11" fillId="12" borderId="64" xfId="0" applyFont="1" applyFill="1" applyBorder="1" applyAlignment="1">
      <alignment horizontal="center" vertical="center"/>
    </xf>
    <xf numFmtId="0" fontId="11" fillId="12" borderId="65" xfId="0" applyFont="1" applyFill="1" applyBorder="1" applyAlignment="1">
      <alignment horizontal="center" vertical="center"/>
    </xf>
    <xf numFmtId="0" fontId="11" fillId="12" borderId="67" xfId="0" applyFont="1" applyFill="1" applyBorder="1" applyAlignment="1">
      <alignment horizontal="center" vertical="center"/>
    </xf>
    <xf numFmtId="0" fontId="11" fillId="12" borderId="68" xfId="0" applyFont="1" applyFill="1" applyBorder="1" applyAlignment="1">
      <alignment horizontal="center" vertical="center"/>
    </xf>
    <xf numFmtId="0" fontId="11" fillId="12" borderId="69" xfId="0" applyFont="1" applyFill="1" applyBorder="1" applyAlignment="1">
      <alignment horizontal="center" vertical="center"/>
    </xf>
    <xf numFmtId="0" fontId="11" fillId="11" borderId="66" xfId="0" applyFont="1" applyFill="1" applyBorder="1" applyAlignment="1">
      <alignment horizontal="center" vertical="center" wrapText="1"/>
    </xf>
    <xf numFmtId="0" fontId="11" fillId="11" borderId="70" xfId="0" applyFont="1" applyFill="1" applyBorder="1" applyAlignment="1">
      <alignment horizontal="center" vertical="center" wrapText="1"/>
    </xf>
    <xf numFmtId="0" fontId="47" fillId="0" borderId="62" xfId="0" applyFont="1" applyBorder="1" applyAlignment="1">
      <alignment horizontal="center" vertical="center"/>
    </xf>
    <xf numFmtId="0" fontId="18" fillId="5" borderId="2" xfId="3" applyFont="1" applyFill="1" applyBorder="1" applyAlignment="1">
      <alignment horizontal="center"/>
    </xf>
    <xf numFmtId="0" fontId="18" fillId="5" borderId="3" xfId="3" applyFont="1" applyFill="1" applyBorder="1" applyAlignment="1">
      <alignment horizontal="center"/>
    </xf>
    <xf numFmtId="0" fontId="18" fillId="5" borderId="4" xfId="3" applyFont="1" applyFill="1" applyBorder="1" applyAlignment="1">
      <alignment horizontal="center"/>
    </xf>
    <xf numFmtId="174" fontId="30" fillId="0" borderId="37" xfId="3" applyNumberFormat="1" applyFont="1" applyBorder="1" applyAlignment="1">
      <alignment horizontal="center" vertical="center" wrapText="1"/>
    </xf>
    <xf numFmtId="2" fontId="30" fillId="0" borderId="28" xfId="3" applyNumberFormat="1" applyFont="1" applyBorder="1" applyAlignment="1">
      <alignment horizontal="center" vertical="center" wrapText="1"/>
    </xf>
    <xf numFmtId="0" fontId="30" fillId="0" borderId="42" xfId="3" applyFont="1" applyBorder="1" applyAlignment="1">
      <alignment horizontal="center" vertical="center"/>
    </xf>
    <xf numFmtId="0" fontId="13" fillId="0" borderId="43" xfId="3" applyBorder="1"/>
    <xf numFmtId="2" fontId="30" fillId="0" borderId="25" xfId="3" applyNumberFormat="1" applyFont="1" applyBorder="1" applyAlignment="1">
      <alignment horizontal="center" vertical="center" wrapText="1"/>
    </xf>
    <xf numFmtId="2" fontId="30" fillId="0" borderId="26" xfId="3" applyNumberFormat="1" applyFont="1" applyBorder="1" applyAlignment="1">
      <alignment horizontal="center" vertical="center" wrapText="1"/>
    </xf>
    <xf numFmtId="2" fontId="30" fillId="0" borderId="38" xfId="3" applyNumberFormat="1" applyFont="1" applyBorder="1" applyAlignment="1">
      <alignment horizontal="center" vertical="center" wrapText="1"/>
    </xf>
    <xf numFmtId="0" fontId="23" fillId="0" borderId="0" xfId="3" applyFont="1" applyAlignment="1">
      <alignment horizontal="center" vertical="center"/>
    </xf>
    <xf numFmtId="0" fontId="23" fillId="0" borderId="6" xfId="3" applyFont="1" applyBorder="1" applyAlignment="1">
      <alignment horizontal="center" vertical="center"/>
    </xf>
    <xf numFmtId="0" fontId="30" fillId="0" borderId="32" xfId="3" applyFont="1" applyBorder="1" applyAlignment="1">
      <alignment horizontal="center" vertical="center" wrapText="1"/>
    </xf>
    <xf numFmtId="0" fontId="30" fillId="0" borderId="33" xfId="3" applyFont="1" applyBorder="1" applyAlignment="1">
      <alignment horizontal="center" vertical="center" wrapText="1"/>
    </xf>
    <xf numFmtId="0" fontId="30" fillId="0" borderId="34" xfId="3" applyFont="1" applyBorder="1" applyAlignment="1">
      <alignment horizontal="center" vertical="center" wrapText="1"/>
    </xf>
    <xf numFmtId="2" fontId="30" fillId="0" borderId="32" xfId="3" applyNumberFormat="1" applyFont="1" applyBorder="1" applyAlignment="1">
      <alignment horizontal="center" vertical="center" wrapText="1"/>
    </xf>
    <xf numFmtId="2" fontId="30" fillId="0" borderId="33" xfId="3" applyNumberFormat="1" applyFont="1" applyBorder="1" applyAlignment="1">
      <alignment horizontal="center" vertical="center" wrapText="1"/>
    </xf>
    <xf numFmtId="2" fontId="30" fillId="0" borderId="34" xfId="3" applyNumberFormat="1" applyFont="1" applyBorder="1" applyAlignment="1">
      <alignment horizontal="center" vertical="center" wrapText="1"/>
    </xf>
    <xf numFmtId="0" fontId="30" fillId="0" borderId="35" xfId="3" applyFont="1" applyBorder="1" applyAlignment="1">
      <alignment horizontal="center" vertical="center" wrapText="1"/>
    </xf>
    <xf numFmtId="0" fontId="30" fillId="0" borderId="39" xfId="3" applyFont="1" applyBorder="1" applyAlignment="1">
      <alignment horizontal="center" vertical="center" wrapText="1"/>
    </xf>
    <xf numFmtId="0" fontId="30" fillId="0" borderId="28" xfId="3" applyFont="1" applyBorder="1" applyAlignment="1">
      <alignment horizontal="center" vertical="center" wrapText="1"/>
    </xf>
    <xf numFmtId="2" fontId="30" fillId="0" borderId="36" xfId="3" applyNumberFormat="1" applyFont="1" applyBorder="1" applyAlignment="1">
      <alignment horizontal="center" vertical="center" wrapText="1"/>
    </xf>
    <xf numFmtId="2" fontId="30" fillId="0" borderId="40" xfId="3" applyNumberFormat="1" applyFont="1" applyBorder="1" applyAlignment="1">
      <alignment horizontal="center" vertical="center" wrapText="1"/>
    </xf>
    <xf numFmtId="0" fontId="13" fillId="0" borderId="27" xfId="3" applyBorder="1"/>
    <xf numFmtId="2" fontId="30" fillId="0" borderId="27" xfId="3" applyNumberFormat="1" applyFont="1" applyBorder="1" applyAlignment="1">
      <alignment horizontal="center" vertical="center" wrapText="1"/>
    </xf>
    <xf numFmtId="2" fontId="30" fillId="0" borderId="37" xfId="3" applyNumberFormat="1" applyFont="1" applyBorder="1" applyAlignment="1">
      <alignment horizontal="center" vertical="center" wrapText="1"/>
    </xf>
    <xf numFmtId="2" fontId="30" fillId="0" borderId="123" xfId="3" applyNumberFormat="1" applyFont="1" applyBorder="1" applyAlignment="1">
      <alignment horizontal="center" vertical="center" wrapText="1"/>
    </xf>
    <xf numFmtId="1" fontId="12" fillId="3" borderId="36" xfId="3" applyNumberFormat="1" applyFont="1" applyFill="1" applyBorder="1" applyAlignment="1">
      <alignment horizontal="center" vertical="center"/>
    </xf>
    <xf numFmtId="1" fontId="12" fillId="3" borderId="18" xfId="3" applyNumberFormat="1" applyFont="1" applyFill="1" applyBorder="1" applyAlignment="1">
      <alignment horizontal="center" vertical="center"/>
    </xf>
    <xf numFmtId="1" fontId="12" fillId="3" borderId="40" xfId="3" applyNumberFormat="1" applyFont="1" applyFill="1" applyBorder="1" applyAlignment="1">
      <alignment horizontal="center" vertical="center"/>
    </xf>
    <xf numFmtId="0" fontId="13" fillId="0" borderId="29" xfId="3" applyBorder="1" applyAlignment="1">
      <alignment horizontal="center" vertical="center"/>
    </xf>
    <xf numFmtId="0" fontId="13" fillId="0" borderId="31" xfId="3" applyBorder="1" applyAlignment="1">
      <alignment horizontal="center" vertical="center"/>
    </xf>
    <xf numFmtId="0" fontId="13" fillId="0" borderId="0" xfId="3" applyAlignment="1">
      <alignment horizontal="center" vertical="center"/>
    </xf>
    <xf numFmtId="0" fontId="13" fillId="0" borderId="50" xfId="3" applyBorder="1" applyAlignment="1">
      <alignment horizontal="center" vertical="center"/>
    </xf>
    <xf numFmtId="2" fontId="12" fillId="3" borderId="36" xfId="3" applyNumberFormat="1" applyFont="1" applyFill="1" applyBorder="1" applyAlignment="1">
      <alignment horizontal="center" vertical="center"/>
    </xf>
    <xf numFmtId="2" fontId="12" fillId="3" borderId="18" xfId="3" applyNumberFormat="1" applyFont="1" applyFill="1" applyBorder="1" applyAlignment="1">
      <alignment horizontal="center" vertical="center"/>
    </xf>
    <xf numFmtId="2" fontId="12" fillId="3" borderId="40" xfId="3" applyNumberFormat="1" applyFont="1" applyFill="1" applyBorder="1" applyAlignment="1">
      <alignment horizontal="center" vertical="center"/>
    </xf>
    <xf numFmtId="0" fontId="14" fillId="3" borderId="25" xfId="3" applyFont="1" applyFill="1" applyBorder="1" applyAlignment="1">
      <alignment horizontal="center" vertical="center"/>
    </xf>
    <xf numFmtId="0" fontId="14" fillId="3" borderId="26" xfId="3" applyFont="1" applyFill="1" applyBorder="1" applyAlignment="1">
      <alignment horizontal="center" vertical="center"/>
    </xf>
    <xf numFmtId="0" fontId="14" fillId="3" borderId="27" xfId="3" applyFont="1" applyFill="1" applyBorder="1" applyAlignment="1">
      <alignment horizontal="center" vertical="center"/>
    </xf>
    <xf numFmtId="0" fontId="14" fillId="3" borderId="28" xfId="3" applyFont="1" applyFill="1" applyBorder="1" applyAlignment="1">
      <alignment horizontal="center" vertical="center"/>
    </xf>
    <xf numFmtId="0" fontId="13" fillId="0" borderId="36" xfId="3" applyBorder="1" applyAlignment="1">
      <alignment horizontal="center" vertical="center"/>
    </xf>
    <xf numFmtId="0" fontId="13" fillId="0" borderId="18" xfId="3" applyBorder="1" applyAlignment="1">
      <alignment horizontal="center" vertical="center"/>
    </xf>
    <xf numFmtId="0" fontId="13" fillId="0" borderId="40" xfId="3" applyBorder="1" applyAlignment="1">
      <alignment horizontal="center" vertical="center"/>
    </xf>
    <xf numFmtId="2" fontId="13" fillId="3" borderId="36" xfId="3" applyNumberFormat="1" applyFill="1" applyBorder="1" applyAlignment="1">
      <alignment horizontal="center" vertical="center"/>
    </xf>
    <xf numFmtId="2" fontId="13" fillId="3" borderId="18" xfId="3" applyNumberFormat="1" applyFill="1" applyBorder="1" applyAlignment="1">
      <alignment horizontal="center" vertical="center"/>
    </xf>
    <xf numFmtId="2" fontId="13" fillId="3" borderId="40" xfId="3" applyNumberFormat="1" applyFill="1" applyBorder="1" applyAlignment="1">
      <alignment horizontal="center" vertical="center"/>
    </xf>
    <xf numFmtId="0" fontId="12" fillId="0" borderId="36" xfId="3" applyFont="1" applyBorder="1" applyAlignment="1">
      <alignment horizontal="center" vertical="center"/>
    </xf>
    <xf numFmtId="0" fontId="12" fillId="0" borderId="18" xfId="3" applyFont="1" applyBorder="1" applyAlignment="1">
      <alignment horizontal="center" vertical="center"/>
    </xf>
    <xf numFmtId="0" fontId="12" fillId="0" borderId="40" xfId="3" applyFont="1" applyBorder="1" applyAlignment="1">
      <alignment horizontal="center" vertical="center"/>
    </xf>
    <xf numFmtId="2" fontId="13" fillId="3" borderId="125" xfId="3" applyNumberFormat="1" applyFill="1" applyBorder="1" applyAlignment="1">
      <alignment horizontal="center" vertical="center"/>
    </xf>
    <xf numFmtId="0" fontId="14" fillId="0" borderId="22" xfId="3" applyFont="1" applyBorder="1" applyAlignment="1">
      <alignment horizontal="center" vertical="center"/>
    </xf>
    <xf numFmtId="0" fontId="14" fillId="0" borderId="10" xfId="3" applyFont="1" applyBorder="1" applyAlignment="1">
      <alignment horizontal="center" vertical="center"/>
    </xf>
    <xf numFmtId="0" fontId="14" fillId="0" borderId="23" xfId="3" applyFont="1" applyBorder="1" applyAlignment="1">
      <alignment horizontal="center" vertical="center"/>
    </xf>
    <xf numFmtId="0" fontId="14" fillId="3" borderId="52" xfId="3" applyFont="1" applyFill="1" applyBorder="1" applyAlignment="1">
      <alignment horizontal="center" vertical="center"/>
    </xf>
    <xf numFmtId="0" fontId="14" fillId="3" borderId="51" xfId="3" applyFont="1" applyFill="1" applyBorder="1" applyAlignment="1">
      <alignment horizontal="center" vertical="center"/>
    </xf>
    <xf numFmtId="0" fontId="14" fillId="3" borderId="53" xfId="3" applyFont="1" applyFill="1" applyBorder="1" applyAlignment="1">
      <alignment horizontal="center" vertical="center"/>
    </xf>
    <xf numFmtId="2" fontId="13" fillId="3" borderId="28" xfId="3" applyNumberFormat="1" applyFill="1" applyBorder="1" applyAlignment="1">
      <alignment horizontal="center" vertical="center"/>
    </xf>
    <xf numFmtId="0" fontId="13" fillId="0" borderId="28" xfId="3" applyBorder="1" applyAlignment="1">
      <alignment horizontal="center" vertical="center"/>
    </xf>
    <xf numFmtId="2" fontId="30" fillId="0" borderId="127" xfId="3" applyNumberFormat="1" applyFont="1" applyBorder="1" applyAlignment="1">
      <alignment horizontal="center" vertical="center" wrapText="1"/>
    </xf>
    <xf numFmtId="2" fontId="30" fillId="0" borderId="124" xfId="3" applyNumberFormat="1" applyFont="1" applyBorder="1" applyAlignment="1">
      <alignment horizontal="center" vertical="center" wrapText="1"/>
    </xf>
    <xf numFmtId="2" fontId="30" fillId="0" borderId="132" xfId="3" applyNumberFormat="1" applyFont="1" applyBorder="1" applyAlignment="1">
      <alignment horizontal="center" vertical="center" wrapText="1"/>
    </xf>
    <xf numFmtId="2" fontId="30" fillId="0" borderId="133" xfId="3" applyNumberFormat="1" applyFont="1" applyBorder="1" applyAlignment="1">
      <alignment horizontal="center" vertical="center" wrapText="1"/>
    </xf>
    <xf numFmtId="0" fontId="30" fillId="0" borderId="22" xfId="3" applyFont="1" applyBorder="1" applyAlignment="1">
      <alignment horizontal="center" vertical="center"/>
    </xf>
    <xf numFmtId="0" fontId="13" fillId="0" borderId="10" xfId="3" applyBorder="1"/>
    <xf numFmtId="0" fontId="30" fillId="0" borderId="10" xfId="3" applyFont="1" applyBorder="1" applyAlignment="1">
      <alignment horizontal="center" vertical="center"/>
    </xf>
    <xf numFmtId="0" fontId="30" fillId="0" borderId="130" xfId="3" applyFont="1" applyBorder="1" applyAlignment="1">
      <alignment horizontal="center" vertical="center" wrapText="1"/>
    </xf>
    <xf numFmtId="0" fontId="30" fillId="0" borderId="123" xfId="3" applyFont="1" applyBorder="1" applyAlignment="1">
      <alignment horizontal="center" vertical="center" wrapText="1"/>
    </xf>
    <xf numFmtId="2" fontId="30" fillId="0" borderId="131" xfId="3" applyNumberFormat="1" applyFont="1" applyBorder="1" applyAlignment="1">
      <alignment horizontal="center" vertical="center" wrapText="1"/>
    </xf>
    <xf numFmtId="2" fontId="30" fillId="0" borderId="128" xfId="3" applyNumberFormat="1" applyFont="1" applyBorder="1" applyAlignment="1">
      <alignment horizontal="center" vertical="center" wrapText="1"/>
    </xf>
    <xf numFmtId="2" fontId="30" fillId="0" borderId="129" xfId="3" applyNumberFormat="1" applyFont="1" applyBorder="1" applyAlignment="1">
      <alignment horizontal="center" vertical="center" wrapText="1"/>
    </xf>
    <xf numFmtId="2" fontId="30" fillId="0" borderId="51" xfId="3" applyNumberFormat="1" applyFont="1" applyBorder="1" applyAlignment="1">
      <alignment horizontal="center" vertical="center" wrapText="1"/>
    </xf>
    <xf numFmtId="2" fontId="30" fillId="0" borderId="53" xfId="3" applyNumberFormat="1" applyFont="1" applyBorder="1" applyAlignment="1">
      <alignment horizontal="center" vertical="center" wrapText="1"/>
    </xf>
    <xf numFmtId="0" fontId="1" fillId="5" borderId="22" xfId="3" applyFont="1" applyFill="1" applyBorder="1" applyAlignment="1">
      <alignment horizontal="center" vertical="center"/>
    </xf>
    <xf numFmtId="0" fontId="1" fillId="5" borderId="10" xfId="3" applyFont="1" applyFill="1" applyBorder="1" applyAlignment="1">
      <alignment horizontal="center" vertical="center"/>
    </xf>
    <xf numFmtId="0" fontId="1" fillId="5" borderId="23" xfId="3" applyFont="1" applyFill="1" applyBorder="1" applyAlignment="1">
      <alignment horizontal="center" vertical="center"/>
    </xf>
    <xf numFmtId="0" fontId="98" fillId="0" borderId="0" xfId="3" applyFont="1" applyAlignment="1">
      <alignment horizontal="center" vertical="center"/>
    </xf>
    <xf numFmtId="0" fontId="0" fillId="0" borderId="51" xfId="0" applyFont="1" applyBorder="1"/>
    <xf numFmtId="0" fontId="13" fillId="0" borderId="152" xfId="10" applyFont="1" applyBorder="1" applyAlignment="1">
      <alignment horizontal="left" vertical="center"/>
    </xf>
    <xf numFmtId="0" fontId="13" fillId="0" borderId="213" xfId="3" applyBorder="1" applyAlignment="1"/>
    <xf numFmtId="2" fontId="13" fillId="0" borderId="213" xfId="3" applyNumberFormat="1" applyBorder="1"/>
    <xf numFmtId="0" fontId="47" fillId="0" borderId="54" xfId="2" applyFont="1" applyFill="1" applyBorder="1" applyAlignment="1">
      <alignment horizontal="left" vertical="center"/>
    </xf>
    <xf numFmtId="0" fontId="11" fillId="0" borderId="54" xfId="0" applyFont="1" applyFill="1" applyBorder="1" applyAlignment="1">
      <alignment horizontal="left" vertical="center"/>
    </xf>
    <xf numFmtId="0" fontId="11" fillId="0" borderId="0" xfId="0" applyFont="1" applyFill="1"/>
    <xf numFmtId="0" fontId="11" fillId="0" borderId="54" xfId="0" applyFont="1" applyFill="1" applyBorder="1"/>
    <xf numFmtId="0" fontId="11" fillId="0" borderId="54" xfId="0" applyFont="1" applyFill="1" applyBorder="1" applyAlignment="1">
      <alignment horizontal="center" vertical="center"/>
    </xf>
    <xf numFmtId="4" fontId="11" fillId="0" borderId="54" xfId="0" applyNumberFormat="1" applyFont="1" applyFill="1" applyBorder="1"/>
    <xf numFmtId="0" fontId="99" fillId="0" borderId="0" xfId="0" applyFont="1" applyAlignment="1">
      <alignment vertical="center"/>
    </xf>
    <xf numFmtId="0" fontId="65" fillId="0" borderId="0" xfId="0" applyFont="1" applyAlignment="1">
      <alignment horizontal="center" vertical="center"/>
    </xf>
    <xf numFmtId="2" fontId="30" fillId="0" borderId="33" xfId="3" applyNumberFormat="1" applyFont="1" applyBorder="1" applyAlignment="1">
      <alignment vertical="center" wrapText="1"/>
    </xf>
    <xf numFmtId="2" fontId="30" fillId="0" borderId="34" xfId="3" applyNumberFormat="1" applyFont="1" applyBorder="1" applyAlignment="1">
      <alignment vertical="center" wrapText="1"/>
    </xf>
    <xf numFmtId="0" fontId="23" fillId="0" borderId="0" xfId="3" applyFont="1" applyAlignment="1">
      <alignment vertical="center"/>
    </xf>
    <xf numFmtId="0" fontId="23" fillId="0" borderId="6" xfId="3" applyFont="1" applyBorder="1" applyAlignment="1">
      <alignment vertical="center"/>
    </xf>
  </cellXfs>
  <cellStyles count="14">
    <cellStyle name="Normal" xfId="0" builtinId="0"/>
    <cellStyle name="Normal 2" xfId="3" xr:uid="{00000000-0005-0000-0000-000001000000}"/>
    <cellStyle name="Normal 2 2" xfId="8" xr:uid="{00000000-0005-0000-0000-000002000000}"/>
    <cellStyle name="Normal 3" xfId="5" xr:uid="{00000000-0005-0000-0000-000003000000}"/>
    <cellStyle name="Normal 3 2" xfId="7" xr:uid="{00000000-0005-0000-0000-000004000000}"/>
    <cellStyle name="Normal 3 3" xfId="12" xr:uid="{F9038BEA-B72F-477A-839E-D7F858B9DBA2}"/>
    <cellStyle name="Normal 4" xfId="10" xr:uid="{4A2C632E-3297-488C-AE14-74EE0BA455E9}"/>
    <cellStyle name="Normal 5" xfId="11" xr:uid="{F6628E7C-D5A7-4EAF-9733-F62687059522}"/>
    <cellStyle name="Normal_Dispositivo" xfId="6" xr:uid="{00000000-0005-0000-0000-000005000000}"/>
    <cellStyle name="Normal_RFS - Planilha Orçamento ANTT" xfId="2" xr:uid="{00000000-0005-0000-0000-000006000000}"/>
    <cellStyle name="Vírgula" xfId="1" builtinId="3"/>
    <cellStyle name="Vírgula 2" xfId="4" xr:uid="{00000000-0005-0000-0000-000008000000}"/>
    <cellStyle name="Vírgula 2 2" xfId="9" xr:uid="{00000000-0005-0000-0000-000009000000}"/>
    <cellStyle name="Vírgula 3" xfId="13" xr:uid="{A9C449A4-4659-472A-9950-E3D5CB665AEC}"/>
  </cellStyles>
  <dxfs count="472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2" tint="-0.24994659260841701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</dxfs>
  <tableStyles count="0" defaultTableStyle="TableStyleMedium9" defaultPivotStyle="PivotStyleLight16"/>
  <colors>
    <mruColors>
      <color rgb="FFFFFFCC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microsoft.com/office/2017/10/relationships/person" Target="persons/perso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1085850</xdr:colOff>
      <xdr:row>12</xdr:row>
      <xdr:rowOff>33337</xdr:rowOff>
    </xdr:from>
    <xdr:ext cx="3449727" cy="37670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CaixaDeTexto 1">
              <a:extLst>
                <a:ext uri="{FF2B5EF4-FFF2-40B4-BE49-F238E27FC236}">
                  <a16:creationId xmlns:a16="http://schemas.microsoft.com/office/drawing/2014/main" id="{22705969-83C0-C81C-73A4-D184343C3F04}"/>
                </a:ext>
              </a:extLst>
            </xdr:cNvPr>
            <xdr:cNvSpPr txBox="1"/>
          </xdr:nvSpPr>
          <xdr:spPr>
            <a:xfrm>
              <a:off x="1085850" y="2319337"/>
              <a:ext cx="3449727" cy="37670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pt-BR" sz="1100" b="0" i="1">
                        <a:latin typeface="Cambria Math" panose="02040503050406030204" pitchFamily="18" charset="0"/>
                      </a:rPr>
                      <m:t>𝐵𝐷𝐼</m:t>
                    </m:r>
                    <m:r>
                      <a:rPr lang="pt-BR" sz="1100" b="0" i="1">
                        <a:latin typeface="Cambria Math" panose="02040503050406030204" pitchFamily="18" charset="0"/>
                      </a:rPr>
                      <m:t>=</m:t>
                    </m:r>
                    <m:d>
                      <m:dPr>
                        <m:begChr m:val="["/>
                        <m:endChr m:val="]"/>
                        <m:ctrlPr>
                          <a:rPr lang="pt-BR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pt-BR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f>
                          <m:fPr>
                            <m:ctrlPr>
                              <a:rPr lang="pt-BR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d>
                              <m:dPr>
                                <m:ctrlPr>
                                  <a:rPr lang="pt-B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dPr>
                              <m:e>
                                <m:r>
                                  <a:rPr lang="pt-B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1+</m:t>
                                </m:r>
                                <m:r>
                                  <a:rPr lang="pt-B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𝐴𝐶</m:t>
                                </m:r>
                                <m:r>
                                  <a:rPr lang="pt-B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+</m:t>
                                </m:r>
                                <m:r>
                                  <a:rPr lang="pt-B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𝑆</m:t>
                                </m:r>
                                <m:r>
                                  <a:rPr lang="pt-B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+</m:t>
                                </m:r>
                                <m:r>
                                  <a:rPr lang="pt-B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𝑅</m:t>
                                </m:r>
                                <m:r>
                                  <a:rPr lang="pt-B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+</m:t>
                                </m:r>
                                <m:r>
                                  <a:rPr lang="pt-B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𝐺</m:t>
                                </m:r>
                              </m:e>
                            </m:d>
                            <m:r>
                              <a:rPr lang="pt-B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∗</m:t>
                            </m:r>
                            <m:d>
                              <m:dPr>
                                <m:ctrlPr>
                                  <a:rPr lang="pt-B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dPr>
                              <m:e>
                                <m:r>
                                  <a:rPr lang="pt-B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1+</m:t>
                                </m:r>
                                <m:r>
                                  <a:rPr lang="pt-B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𝐷𝐹</m:t>
                                </m:r>
                              </m:e>
                            </m:d>
                            <m:r>
                              <a:rPr lang="pt-B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∗</m:t>
                            </m:r>
                            <m:d>
                              <m:dPr>
                                <m:ctrlPr>
                                  <a:rPr lang="pt-B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dPr>
                              <m:e>
                                <m:r>
                                  <a:rPr lang="pt-B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1+</m:t>
                                </m:r>
                                <m:r>
                                  <a:rPr lang="pt-B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𝐿</m:t>
                                </m:r>
                              </m:e>
                            </m:d>
                            <m:r>
                              <a:rPr lang="pt-B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 </m:t>
                            </m:r>
                          </m:num>
                          <m:den>
                            <m:d>
                              <m:dPr>
                                <m:ctrlPr>
                                  <a:rPr lang="pt-BR" sz="11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r>
                                  <a:rPr lang="pt-BR" sz="1100" b="0" i="1">
                                    <a:latin typeface="Cambria Math" panose="02040503050406030204" pitchFamily="18" charset="0"/>
                                  </a:rPr>
                                  <m:t>1−</m:t>
                                </m:r>
                                <m:r>
                                  <a:rPr lang="pt-BR" sz="1100" b="0" i="1">
                                    <a:latin typeface="Cambria Math" panose="02040503050406030204" pitchFamily="18" charset="0"/>
                                  </a:rPr>
                                  <m:t>𝐼</m:t>
                                </m:r>
                                <m:r>
                                  <a:rPr lang="pt-BR" sz="1100" b="0" i="1">
                                    <a:latin typeface="Cambria Math" panose="02040503050406030204" pitchFamily="18" charset="0"/>
                                  </a:rPr>
                                  <m:t>1−</m:t>
                                </m:r>
                                <m:r>
                                  <a:rPr lang="pt-BR" sz="1100" b="0" i="1">
                                    <a:latin typeface="Cambria Math" panose="02040503050406030204" pitchFamily="18" charset="0"/>
                                  </a:rPr>
                                  <m:t>𝐼</m:t>
                                </m:r>
                                <m:r>
                                  <a:rPr lang="pt-BR" sz="1100" b="0" i="1">
                                    <a:latin typeface="Cambria Math" panose="02040503050406030204" pitchFamily="18" charset="0"/>
                                  </a:rPr>
                                  <m:t>2−</m:t>
                                </m:r>
                                <m:r>
                                  <a:rPr lang="pt-BR" sz="1100" b="0" i="1">
                                    <a:latin typeface="Cambria Math" panose="02040503050406030204" pitchFamily="18" charset="0"/>
                                  </a:rPr>
                                  <m:t>𝐼</m:t>
                                </m:r>
                                <m:r>
                                  <a:rPr lang="pt-BR" sz="1100" b="0" i="1">
                                    <a:latin typeface="Cambria Math" panose="02040503050406030204" pitchFamily="18" charset="0"/>
                                  </a:rPr>
                                  <m:t>3</m:t>
                                </m:r>
                              </m:e>
                            </m:d>
                          </m:den>
                        </m:f>
                      </m:e>
                    </m:d>
                    <m:r>
                      <a:rPr lang="pt-BR" sz="1100" b="0" i="1">
                        <a:latin typeface="Cambria Math" panose="02040503050406030204" pitchFamily="18" charset="0"/>
                      </a:rPr>
                      <m:t>−1</m:t>
                    </m:r>
                  </m:oMath>
                </m:oMathPara>
              </a14:m>
              <a:endParaRPr lang="pt-BR" sz="1100"/>
            </a:p>
          </xdr:txBody>
        </xdr:sp>
      </mc:Choice>
      <mc:Fallback xmlns="">
        <xdr:sp macro="" textlink="">
          <xdr:nvSpPr>
            <xdr:cNvPr id="2" name="CaixaDeTexto 1">
              <a:extLst>
                <a:ext uri="{FF2B5EF4-FFF2-40B4-BE49-F238E27FC236}">
                  <a16:creationId xmlns:a16="http://schemas.microsoft.com/office/drawing/2014/main" id="{22705969-83C0-C81C-73A4-D184343C3F04}"/>
                </a:ext>
              </a:extLst>
            </xdr:cNvPr>
            <xdr:cNvSpPr txBox="1"/>
          </xdr:nvSpPr>
          <xdr:spPr>
            <a:xfrm>
              <a:off x="1085850" y="2319337"/>
              <a:ext cx="3449727" cy="37670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pt-BR" sz="1100" b="0" i="0">
                  <a:latin typeface="Cambria Math" panose="02040503050406030204" pitchFamily="18" charset="0"/>
                </a:rPr>
                <a:t>𝐵𝐷𝐼=[ (</a:t>
              </a:r>
              <a:r>
                <a:rPr lang="pt-B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(1+𝐴𝐶+𝑆+𝑅+𝐺)∗(1+𝐷𝐹)∗(1+𝐿)</a:t>
              </a:r>
              <a:r>
                <a:rPr lang="pt-B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 )/((</a:t>
              </a:r>
              <a:r>
                <a:rPr lang="pt-BR" sz="1100" b="0" i="0">
                  <a:latin typeface="Cambria Math" panose="02040503050406030204" pitchFamily="18" charset="0"/>
                </a:rPr>
                <a:t>1−𝐼1−𝐼2−𝐼3) )]−1</a:t>
              </a:r>
              <a:endParaRPr lang="pt-BR" sz="1100"/>
            </a:p>
          </xdr:txBody>
        </xdr:sp>
      </mc:Fallback>
    </mc:AlternateContent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ONTRATO\564\Etapa%205%20-%20Projeto%20Executivo\Volume%203%20-%20Orcamento\Orcam-PE-AT-R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-ARQUIVO\1-ENCERRADOS\010-Encerrado-EF2013\13030%20-%20Fluminense%20-%20Dispositivos\009%20-%20BR-101%20-%20km%2065%20-%2067\Quantidades\Sinaliza&#231;&#227;o\Quantitativo%20vertic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_GERAL"/>
      <sheetName val="MOB"/>
      <sheetName val="DREN"/>
      <sheetName val="TERRA"/>
      <sheetName val="PAVIM"/>
      <sheetName val="CALÇ"/>
      <sheetName val="ILUM"/>
      <sheetName val="S-SEMA"/>
      <sheetName val="S-HV"/>
      <sheetName val="OAE"/>
      <sheetName val="OCOMP"/>
      <sheetName val="INTERF"/>
      <sheetName val="DESAP"/>
    </sheetNames>
    <sheetDataSet>
      <sheetData sheetId="0">
        <row r="23">
          <cell r="B23">
            <v>0.23780000000000001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cas-F001"/>
      <sheetName val="Plan1"/>
    </sheetNames>
    <sheetDataSet>
      <sheetData sheetId="0"/>
      <sheetData sheetId="1">
        <row r="2">
          <cell r="A2" t="str">
            <v>A-1a</v>
          </cell>
        </row>
        <row r="3">
          <cell r="A3" t="str">
            <v>A-1b</v>
          </cell>
        </row>
        <row r="4">
          <cell r="A4" t="str">
            <v>A-2a</v>
          </cell>
        </row>
        <row r="5">
          <cell r="A5" t="str">
            <v>A-2b</v>
          </cell>
        </row>
        <row r="6">
          <cell r="A6" t="str">
            <v>A-3a</v>
          </cell>
        </row>
        <row r="7">
          <cell r="A7" t="str">
            <v>A-3b</v>
          </cell>
        </row>
        <row r="8">
          <cell r="A8" t="str">
            <v>A-4a</v>
          </cell>
        </row>
        <row r="9">
          <cell r="A9" t="str">
            <v>A-4b</v>
          </cell>
        </row>
        <row r="10">
          <cell r="A10" t="str">
            <v>A-5a</v>
          </cell>
        </row>
        <row r="11">
          <cell r="A11" t="str">
            <v>A-5b</v>
          </cell>
        </row>
        <row r="12">
          <cell r="A12" t="str">
            <v>A-6</v>
          </cell>
        </row>
        <row r="13">
          <cell r="A13" t="str">
            <v>A-7a</v>
          </cell>
        </row>
        <row r="14">
          <cell r="A14" t="str">
            <v>A-7b</v>
          </cell>
        </row>
        <row r="15">
          <cell r="A15" t="str">
            <v>A-8</v>
          </cell>
        </row>
        <row r="16">
          <cell r="A16" t="str">
            <v>A-9</v>
          </cell>
        </row>
        <row r="17">
          <cell r="A17" t="str">
            <v>A-10a</v>
          </cell>
        </row>
        <row r="18">
          <cell r="A18" t="str">
            <v>A-10b</v>
          </cell>
        </row>
        <row r="19">
          <cell r="A19" t="str">
            <v>A-11a</v>
          </cell>
        </row>
        <row r="20">
          <cell r="A20" t="str">
            <v>A-11b</v>
          </cell>
        </row>
        <row r="21">
          <cell r="A21" t="str">
            <v>A-12</v>
          </cell>
        </row>
        <row r="22">
          <cell r="A22" t="str">
            <v>A-13a</v>
          </cell>
        </row>
        <row r="23">
          <cell r="A23" t="str">
            <v>A-13b</v>
          </cell>
        </row>
        <row r="24">
          <cell r="A24" t="str">
            <v>A-14</v>
          </cell>
        </row>
        <row r="25">
          <cell r="A25" t="str">
            <v>A-15</v>
          </cell>
        </row>
        <row r="26">
          <cell r="A26" t="str">
            <v>A-16</v>
          </cell>
        </row>
        <row r="27">
          <cell r="A27" t="str">
            <v>A-17</v>
          </cell>
        </row>
        <row r="28">
          <cell r="A28" t="str">
            <v>A-18</v>
          </cell>
        </row>
        <row r="29">
          <cell r="A29" t="str">
            <v>A-19</v>
          </cell>
        </row>
        <row r="30">
          <cell r="A30" t="str">
            <v>A-20a</v>
          </cell>
        </row>
        <row r="31">
          <cell r="A31" t="str">
            <v>A-20b</v>
          </cell>
        </row>
        <row r="32">
          <cell r="A32" t="str">
            <v>A-20c</v>
          </cell>
        </row>
        <row r="33">
          <cell r="A33" t="str">
            <v>A-20d</v>
          </cell>
        </row>
        <row r="34">
          <cell r="A34" t="str">
            <v>A-21a</v>
          </cell>
        </row>
        <row r="35">
          <cell r="A35" t="str">
            <v>A-21b</v>
          </cell>
        </row>
        <row r="36">
          <cell r="A36" t="str">
            <v>A-21c</v>
          </cell>
        </row>
        <row r="37">
          <cell r="A37" t="str">
            <v>A-21d</v>
          </cell>
        </row>
        <row r="38">
          <cell r="A38" t="str">
            <v>A-21e</v>
          </cell>
        </row>
        <row r="39">
          <cell r="A39" t="str">
            <v>A-22</v>
          </cell>
        </row>
        <row r="40">
          <cell r="A40" t="str">
            <v>A-23</v>
          </cell>
        </row>
        <row r="41">
          <cell r="A41" t="str">
            <v>A-24</v>
          </cell>
        </row>
        <row r="42">
          <cell r="A42" t="str">
            <v>A-25</v>
          </cell>
        </row>
        <row r="43">
          <cell r="A43" t="str">
            <v>A-26a</v>
          </cell>
        </row>
        <row r="44">
          <cell r="A44" t="str">
            <v>A-27</v>
          </cell>
        </row>
        <row r="45">
          <cell r="A45" t="str">
            <v>A-28</v>
          </cell>
        </row>
        <row r="46">
          <cell r="A46" t="str">
            <v>A-29</v>
          </cell>
        </row>
        <row r="47">
          <cell r="A47" t="str">
            <v>A-30a</v>
          </cell>
        </row>
        <row r="48">
          <cell r="A48" t="str">
            <v>A-30b</v>
          </cell>
        </row>
        <row r="49">
          <cell r="A49" t="str">
            <v>A-31</v>
          </cell>
        </row>
        <row r="50">
          <cell r="A50" t="str">
            <v>A-32a</v>
          </cell>
        </row>
        <row r="51">
          <cell r="A51" t="str">
            <v>A-32b</v>
          </cell>
        </row>
        <row r="52">
          <cell r="A52" t="str">
            <v>A-33a</v>
          </cell>
        </row>
        <row r="53">
          <cell r="A53" t="str">
            <v>A-33b</v>
          </cell>
        </row>
        <row r="54">
          <cell r="A54" t="str">
            <v>A-34</v>
          </cell>
        </row>
        <row r="55">
          <cell r="A55" t="str">
            <v>A-35</v>
          </cell>
        </row>
        <row r="56">
          <cell r="A56" t="str">
            <v>A-36</v>
          </cell>
        </row>
        <row r="57">
          <cell r="A57" t="str">
            <v>A-37</v>
          </cell>
        </row>
        <row r="58">
          <cell r="A58" t="str">
            <v>A-38</v>
          </cell>
        </row>
        <row r="59">
          <cell r="A59" t="str">
            <v>A-39</v>
          </cell>
        </row>
        <row r="60">
          <cell r="A60" t="str">
            <v>A-40</v>
          </cell>
        </row>
        <row r="61">
          <cell r="A61" t="str">
            <v>A-41</v>
          </cell>
        </row>
        <row r="62">
          <cell r="A62" t="str">
            <v>A-42a</v>
          </cell>
        </row>
        <row r="63">
          <cell r="A63" t="str">
            <v>A-42b</v>
          </cell>
        </row>
        <row r="64">
          <cell r="A64" t="str">
            <v>A-42c</v>
          </cell>
        </row>
        <row r="65">
          <cell r="A65" t="str">
            <v>A-43</v>
          </cell>
        </row>
        <row r="66">
          <cell r="A66" t="str">
            <v>A-44</v>
          </cell>
        </row>
        <row r="67">
          <cell r="A67" t="str">
            <v>A-45</v>
          </cell>
        </row>
        <row r="68">
          <cell r="A68" t="str">
            <v>A-46</v>
          </cell>
        </row>
        <row r="69">
          <cell r="A69" t="str">
            <v>A-47</v>
          </cell>
        </row>
        <row r="70">
          <cell r="A70" t="str">
            <v>A-48</v>
          </cell>
        </row>
        <row r="71">
          <cell r="A71" t="str">
            <v>A-49</v>
          </cell>
        </row>
        <row r="72">
          <cell r="A72" t="str">
            <v>R-1</v>
          </cell>
        </row>
        <row r="73">
          <cell r="A73" t="str">
            <v>R-2</v>
          </cell>
        </row>
        <row r="74">
          <cell r="A74" t="str">
            <v>R-3</v>
          </cell>
        </row>
        <row r="75">
          <cell r="A75" t="str">
            <v>R-4a</v>
          </cell>
        </row>
        <row r="76">
          <cell r="A76" t="str">
            <v>R-4b</v>
          </cell>
        </row>
        <row r="77">
          <cell r="A77" t="str">
            <v>R-5a</v>
          </cell>
        </row>
        <row r="78">
          <cell r="A78" t="str">
            <v>R-5b</v>
          </cell>
        </row>
        <row r="79">
          <cell r="A79" t="str">
            <v>R-6a</v>
          </cell>
        </row>
        <row r="80">
          <cell r="A80" t="str">
            <v>R-6b</v>
          </cell>
        </row>
        <row r="81">
          <cell r="A81" t="str">
            <v>R-6c</v>
          </cell>
        </row>
        <row r="82">
          <cell r="A82" t="str">
            <v>R-7</v>
          </cell>
        </row>
        <row r="83">
          <cell r="A83" t="str">
            <v>R-8a</v>
          </cell>
        </row>
        <row r="84">
          <cell r="A84" t="str">
            <v>R-8b</v>
          </cell>
        </row>
        <row r="85">
          <cell r="A85" t="str">
            <v>R-9</v>
          </cell>
        </row>
        <row r="86">
          <cell r="A86" t="str">
            <v>R-10</v>
          </cell>
        </row>
        <row r="87">
          <cell r="A87" t="str">
            <v>R-11</v>
          </cell>
        </row>
        <row r="88">
          <cell r="A88" t="str">
            <v>R-12</v>
          </cell>
        </row>
        <row r="89">
          <cell r="A89" t="str">
            <v>R-13</v>
          </cell>
        </row>
        <row r="90">
          <cell r="A90" t="str">
            <v>R-14</v>
          </cell>
        </row>
        <row r="91">
          <cell r="A91" t="str">
            <v>R-15</v>
          </cell>
        </row>
        <row r="92">
          <cell r="A92" t="str">
            <v>R-16</v>
          </cell>
        </row>
        <row r="93">
          <cell r="A93" t="str">
            <v>R-17</v>
          </cell>
        </row>
        <row r="94">
          <cell r="A94" t="str">
            <v>R-18</v>
          </cell>
        </row>
        <row r="95">
          <cell r="A95" t="str">
            <v>R-19</v>
          </cell>
        </row>
        <row r="96">
          <cell r="A96" t="str">
            <v>R-20</v>
          </cell>
        </row>
        <row r="97">
          <cell r="A97" t="str">
            <v>R-21</v>
          </cell>
        </row>
        <row r="98">
          <cell r="A98" t="str">
            <v>R-22</v>
          </cell>
        </row>
        <row r="99">
          <cell r="A99" t="str">
            <v>R-23</v>
          </cell>
        </row>
        <row r="100">
          <cell r="A100" t="str">
            <v>R-24a</v>
          </cell>
        </row>
        <row r="101">
          <cell r="A101" t="str">
            <v>R-24b</v>
          </cell>
        </row>
        <row r="102">
          <cell r="A102" t="str">
            <v>R-25a</v>
          </cell>
        </row>
        <row r="103">
          <cell r="A103" t="str">
            <v>R-25b</v>
          </cell>
        </row>
        <row r="104">
          <cell r="A104" t="str">
            <v>R-25c</v>
          </cell>
        </row>
        <row r="105">
          <cell r="A105" t="str">
            <v>R-25d</v>
          </cell>
        </row>
        <row r="106">
          <cell r="A106" t="str">
            <v>R-26</v>
          </cell>
        </row>
        <row r="107">
          <cell r="A107" t="str">
            <v>R-27</v>
          </cell>
        </row>
        <row r="108">
          <cell r="A108" t="str">
            <v>R-28</v>
          </cell>
        </row>
        <row r="109">
          <cell r="A109" t="str">
            <v>R-29</v>
          </cell>
        </row>
        <row r="110">
          <cell r="A110" t="str">
            <v>R-30</v>
          </cell>
        </row>
        <row r="111">
          <cell r="A111" t="str">
            <v>R-31</v>
          </cell>
        </row>
        <row r="112">
          <cell r="A112" t="str">
            <v>R-32</v>
          </cell>
        </row>
        <row r="113">
          <cell r="A113" t="str">
            <v>R-33</v>
          </cell>
        </row>
        <row r="114">
          <cell r="A114" t="str">
            <v>R-35a</v>
          </cell>
        </row>
        <row r="115">
          <cell r="A115" t="str">
            <v>R-35b</v>
          </cell>
        </row>
        <row r="116">
          <cell r="A116" t="str">
            <v>R-36</v>
          </cell>
        </row>
        <row r="117">
          <cell r="A117" t="str">
            <v>R-37a</v>
          </cell>
        </row>
        <row r="118">
          <cell r="A118" t="str">
            <v>R-37b</v>
          </cell>
        </row>
        <row r="119">
          <cell r="A119" t="str">
            <v>R-38</v>
          </cell>
        </row>
        <row r="120">
          <cell r="A120" t="str">
            <v>R-39</v>
          </cell>
        </row>
        <row r="121">
          <cell r="A121" t="str">
            <v>R-40</v>
          </cell>
        </row>
        <row r="122">
          <cell r="A122" t="str">
            <v>IL-1</v>
          </cell>
        </row>
        <row r="123">
          <cell r="A123" t="str">
            <v>IL-2</v>
          </cell>
        </row>
        <row r="124">
          <cell r="A124" t="str">
            <v>IS-23</v>
          </cell>
        </row>
        <row r="125">
          <cell r="A125" t="str">
            <v>MP-1</v>
          </cell>
        </row>
        <row r="126">
          <cell r="A126" t="str">
            <v>MP-2</v>
          </cell>
        </row>
        <row r="127">
          <cell r="A127" t="str">
            <v>MP-3</v>
          </cell>
        </row>
      </sheetData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Engefig" id="{1C314AF5-47DB-4992-820C-137C9E096EC5}" userId="S::engefig@engefig.com.br::2146cfe9-5617-4a66-a2d7-0fe51f0eea0e" providerId="AD"/>
</personList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5" dT="2022-02-07T13:50:21.13" personId="{1C314AF5-47DB-4992-820C-137C9E096EC5}" id="{FA191043-5232-47E3-9191-6EA326725611}">
    <text>Obtida na planta de geometria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Relationship Id="rId4" Type="http://schemas.microsoft.com/office/2017/10/relationships/threadedComment" Target="../threadedComments/threadedComment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9036FE-9285-430A-899A-76E146BA72A4}">
  <sheetPr codeName="Planilha9"/>
  <dimension ref="C3:K39"/>
  <sheetViews>
    <sheetView showGridLines="0" zoomScaleNormal="100" zoomScaleSheetLayoutView="100" workbookViewId="0">
      <selection activeCell="F35" sqref="F35"/>
    </sheetView>
  </sheetViews>
  <sheetFormatPr defaultRowHeight="12.75"/>
  <cols>
    <col min="1" max="1" width="9.140625" style="871"/>
    <col min="2" max="2" width="2.85546875" style="871" customWidth="1"/>
    <col min="3" max="3" width="5.5703125" style="871" customWidth="1"/>
    <col min="4" max="4" width="41.42578125" style="871" customWidth="1"/>
    <col min="5" max="5" width="9.5703125" style="871" customWidth="1"/>
    <col min="6" max="6" width="18.7109375" style="871" customWidth="1"/>
    <col min="7" max="7" width="13" style="871" customWidth="1"/>
    <col min="8" max="8" width="18.28515625" style="871" customWidth="1"/>
    <col min="9" max="9" width="12.85546875" style="871" customWidth="1"/>
    <col min="10" max="10" width="31.28515625" style="871" customWidth="1"/>
    <col min="11" max="11" width="2.42578125" style="871" customWidth="1"/>
    <col min="12" max="16384" width="9.140625" style="871"/>
  </cols>
  <sheetData>
    <row r="3" spans="3:11" ht="18.75" customHeight="1">
      <c r="C3" s="870"/>
    </row>
    <row r="5" spans="3:11">
      <c r="C5" s="872"/>
      <c r="D5" s="872" t="s">
        <v>4686</v>
      </c>
      <c r="G5" s="873"/>
      <c r="H5" s="874" t="s">
        <v>4687</v>
      </c>
      <c r="J5" s="875" t="s">
        <v>4688</v>
      </c>
    </row>
    <row r="6" spans="3:11" ht="39.950000000000003" customHeight="1">
      <c r="C6" s="876"/>
      <c r="D6" s="1062" t="s">
        <v>4689</v>
      </c>
      <c r="E6" s="1062"/>
      <c r="F6" s="1062"/>
      <c r="G6" s="877"/>
      <c r="H6" s="914" t="s">
        <v>4702</v>
      </c>
      <c r="J6" s="942" t="str">
        <f>Orçamento!I2</f>
        <v>CDHU-186 (Abr/22)
DER-SP (Mar/22)</v>
      </c>
    </row>
    <row r="7" spans="3:11" ht="11.25" customHeight="1">
      <c r="C7" s="878"/>
      <c r="D7" s="878"/>
      <c r="F7" s="879"/>
      <c r="G7" s="879"/>
    </row>
    <row r="8" spans="3:11" ht="15.75">
      <c r="C8" s="880"/>
      <c r="D8" s="881" t="s">
        <v>2698</v>
      </c>
      <c r="E8" s="882"/>
      <c r="F8" s="883"/>
      <c r="H8" s="884"/>
      <c r="I8" s="1063" t="s">
        <v>4690</v>
      </c>
      <c r="J8" s="1064"/>
    </row>
    <row r="9" spans="3:11" ht="21" customHeight="1">
      <c r="C9" s="885"/>
      <c r="D9" s="1065" t="str">
        <f>Orçamento!B3</f>
        <v>Ligação Viária - Jd. Eldorado / Av. Presidente Vargas - Fase 3</v>
      </c>
      <c r="E9" s="1066"/>
      <c r="F9" s="1067"/>
      <c r="H9" s="886"/>
      <c r="I9" s="1070" t="s">
        <v>4691</v>
      </c>
      <c r="J9" s="1071"/>
    </row>
    <row r="10" spans="3:11" ht="12.75" customHeight="1">
      <c r="C10" s="887"/>
      <c r="D10" s="1068"/>
      <c r="E10" s="1068"/>
      <c r="F10" s="1069"/>
      <c r="H10" s="886"/>
      <c r="I10" s="1070" t="s">
        <v>4692</v>
      </c>
      <c r="J10" s="1071"/>
      <c r="K10" s="886"/>
    </row>
    <row r="12" spans="3:11" ht="15" customHeight="1">
      <c r="C12" s="888" t="s">
        <v>2693</v>
      </c>
      <c r="D12" s="889" t="s">
        <v>2694</v>
      </c>
      <c r="E12" s="888" t="s">
        <v>2695</v>
      </c>
      <c r="F12" s="1060" t="s">
        <v>4693</v>
      </c>
      <c r="G12" s="1061"/>
      <c r="H12" s="1060" t="s">
        <v>4694</v>
      </c>
      <c r="I12" s="1061"/>
      <c r="J12" s="890" t="s">
        <v>14</v>
      </c>
    </row>
    <row r="13" spans="3:11">
      <c r="C13" s="891"/>
      <c r="D13" s="891"/>
      <c r="E13" s="891"/>
      <c r="F13" s="892" t="s">
        <v>4695</v>
      </c>
      <c r="G13" s="893">
        <f>30+G15</f>
        <v>360</v>
      </c>
      <c r="H13" s="894" t="s">
        <v>4695</v>
      </c>
      <c r="I13" s="893">
        <f>30+I15</f>
        <v>360</v>
      </c>
      <c r="J13" s="1056"/>
    </row>
    <row r="14" spans="3:11" ht="24" customHeight="1">
      <c r="C14" s="891"/>
      <c r="D14" s="891"/>
      <c r="E14" s="891"/>
      <c r="F14" s="1058" t="s">
        <v>4696</v>
      </c>
      <c r="G14" s="895" t="s">
        <v>4697</v>
      </c>
      <c r="H14" s="1058" t="s">
        <v>4698</v>
      </c>
      <c r="I14" s="895" t="s">
        <v>4697</v>
      </c>
      <c r="J14" s="1056"/>
    </row>
    <row r="15" spans="3:11" ht="37.5" customHeight="1">
      <c r="C15" s="891"/>
      <c r="D15" s="891"/>
      <c r="E15" s="891"/>
      <c r="F15" s="1059"/>
      <c r="G15" s="896">
        <f>720/2-30</f>
        <v>330</v>
      </c>
      <c r="H15" s="1059"/>
      <c r="I15" s="896">
        <f>G15</f>
        <v>330</v>
      </c>
      <c r="J15" s="1057"/>
    </row>
    <row r="16" spans="3:11" ht="15" customHeight="1">
      <c r="C16" s="1042">
        <v>1</v>
      </c>
      <c r="D16" s="1049" t="s">
        <v>2622</v>
      </c>
      <c r="E16" s="959" t="s">
        <v>2696</v>
      </c>
      <c r="F16" s="1054">
        <v>0.5</v>
      </c>
      <c r="G16" s="1055"/>
      <c r="H16" s="1054">
        <v>0.5</v>
      </c>
      <c r="I16" s="1055"/>
      <c r="J16" s="969">
        <f t="shared" ref="J16:J27" si="0">SUBTOTAL(9,F16:I16)</f>
        <v>1</v>
      </c>
    </row>
    <row r="17" spans="3:10" ht="15" customHeight="1">
      <c r="C17" s="1043"/>
      <c r="D17" s="1050"/>
      <c r="E17" s="960" t="s">
        <v>2689</v>
      </c>
      <c r="F17" s="1052">
        <f>RESUMO!H8/2</f>
        <v>62326.46</v>
      </c>
      <c r="G17" s="1053"/>
      <c r="H17" s="1052">
        <f>F17</f>
        <v>62326.46</v>
      </c>
      <c r="I17" s="1053"/>
      <c r="J17" s="970">
        <f t="shared" si="0"/>
        <v>124652.92</v>
      </c>
    </row>
    <row r="18" spans="3:10" ht="14.25" customHeight="1">
      <c r="C18" s="1042">
        <v>2</v>
      </c>
      <c r="D18" s="1049" t="s">
        <v>2618</v>
      </c>
      <c r="E18" s="959" t="s">
        <v>2696</v>
      </c>
      <c r="F18" s="1054">
        <v>0.5</v>
      </c>
      <c r="G18" s="1055"/>
      <c r="H18" s="1054">
        <v>0.5</v>
      </c>
      <c r="I18" s="1055"/>
      <c r="J18" s="969">
        <f t="shared" si="0"/>
        <v>1</v>
      </c>
    </row>
    <row r="19" spans="3:10" ht="14.25" customHeight="1">
      <c r="C19" s="1043"/>
      <c r="D19" s="1050"/>
      <c r="E19" s="960" t="s">
        <v>2689</v>
      </c>
      <c r="F19" s="1052">
        <f>RESUMO!H10/2</f>
        <v>213555.55499999999</v>
      </c>
      <c r="G19" s="1053"/>
      <c r="H19" s="1052">
        <f>F19</f>
        <v>213555.55499999999</v>
      </c>
      <c r="I19" s="1053"/>
      <c r="J19" s="970">
        <f t="shared" si="0"/>
        <v>427111.11</v>
      </c>
    </row>
    <row r="20" spans="3:10" ht="14.25" customHeight="1">
      <c r="C20" s="1042">
        <v>3</v>
      </c>
      <c r="D20" s="1049" t="s">
        <v>2627</v>
      </c>
      <c r="E20" s="959" t="s">
        <v>2696</v>
      </c>
      <c r="F20" s="1054">
        <v>0.5</v>
      </c>
      <c r="G20" s="1055"/>
      <c r="H20" s="1054">
        <v>0.5</v>
      </c>
      <c r="I20" s="1055"/>
      <c r="J20" s="969">
        <f t="shared" si="0"/>
        <v>1</v>
      </c>
    </row>
    <row r="21" spans="3:10" ht="14.25" customHeight="1">
      <c r="C21" s="1043"/>
      <c r="D21" s="1050"/>
      <c r="E21" s="960" t="s">
        <v>2689</v>
      </c>
      <c r="F21" s="1052">
        <f>RESUMO!H12/2</f>
        <v>313746.55999999994</v>
      </c>
      <c r="G21" s="1053"/>
      <c r="H21" s="1052">
        <f>F21</f>
        <v>313746.55999999994</v>
      </c>
      <c r="I21" s="1053"/>
      <c r="J21" s="970">
        <f t="shared" si="0"/>
        <v>627493.11999999988</v>
      </c>
    </row>
    <row r="22" spans="3:10" ht="14.25" customHeight="1">
      <c r="C22" s="1042">
        <v>4</v>
      </c>
      <c r="D22" s="1049" t="s">
        <v>2632</v>
      </c>
      <c r="E22" s="959" t="s">
        <v>2696</v>
      </c>
      <c r="F22" s="1054">
        <v>0.5</v>
      </c>
      <c r="G22" s="1055"/>
      <c r="H22" s="1054">
        <v>0.5</v>
      </c>
      <c r="I22" s="1055"/>
      <c r="J22" s="969">
        <f t="shared" si="0"/>
        <v>1</v>
      </c>
    </row>
    <row r="23" spans="3:10" ht="14.25" customHeight="1">
      <c r="C23" s="1043"/>
      <c r="D23" s="1050"/>
      <c r="E23" s="960" t="s">
        <v>2689</v>
      </c>
      <c r="F23" s="1052">
        <f>RESUMO!H14/2</f>
        <v>459718.16499999992</v>
      </c>
      <c r="G23" s="1053"/>
      <c r="H23" s="1052">
        <f>F23</f>
        <v>459718.16499999992</v>
      </c>
      <c r="I23" s="1053"/>
      <c r="J23" s="970">
        <f t="shared" si="0"/>
        <v>919436.32999999984</v>
      </c>
    </row>
    <row r="24" spans="3:10" ht="14.25" customHeight="1">
      <c r="C24" s="1042">
        <v>5</v>
      </c>
      <c r="D24" s="1049" t="s">
        <v>2633</v>
      </c>
      <c r="E24" s="959" t="s">
        <v>2696</v>
      </c>
      <c r="F24" s="1054">
        <v>0.5</v>
      </c>
      <c r="G24" s="1055"/>
      <c r="H24" s="1054">
        <v>0.5</v>
      </c>
      <c r="I24" s="1055"/>
      <c r="J24" s="969">
        <f t="shared" si="0"/>
        <v>1</v>
      </c>
    </row>
    <row r="25" spans="3:10" ht="14.25" customHeight="1">
      <c r="C25" s="1043"/>
      <c r="D25" s="1050"/>
      <c r="E25" s="960" t="s">
        <v>2689</v>
      </c>
      <c r="F25" s="1052">
        <f>RESUMO!H16/2</f>
        <v>41899.21</v>
      </c>
      <c r="G25" s="1053"/>
      <c r="H25" s="1052">
        <f>F25</f>
        <v>41899.21</v>
      </c>
      <c r="I25" s="1053"/>
      <c r="J25" s="970">
        <f t="shared" si="0"/>
        <v>83798.42</v>
      </c>
    </row>
    <row r="26" spans="3:10" ht="14.25" customHeight="1">
      <c r="C26" s="1042">
        <v>6</v>
      </c>
      <c r="D26" s="1049" t="s">
        <v>2628</v>
      </c>
      <c r="E26" s="959" t="s">
        <v>2696</v>
      </c>
      <c r="F26" s="1054">
        <v>0.5</v>
      </c>
      <c r="G26" s="1055"/>
      <c r="H26" s="1054">
        <v>0.5</v>
      </c>
      <c r="I26" s="1055"/>
      <c r="J26" s="969">
        <f t="shared" si="0"/>
        <v>1</v>
      </c>
    </row>
    <row r="27" spans="3:10" ht="14.25" customHeight="1">
      <c r="C27" s="1043"/>
      <c r="D27" s="1051"/>
      <c r="E27" s="960" t="s">
        <v>2689</v>
      </c>
      <c r="F27" s="1052">
        <f>RESUMO!H18/2</f>
        <v>5269.2024027027801</v>
      </c>
      <c r="G27" s="1053"/>
      <c r="H27" s="1052">
        <f>F27</f>
        <v>5269.2024027027801</v>
      </c>
      <c r="I27" s="1053"/>
      <c r="J27" s="970">
        <f t="shared" si="0"/>
        <v>10538.40480540556</v>
      </c>
    </row>
    <row r="28" spans="3:10">
      <c r="C28" s="1044"/>
      <c r="D28" s="1045"/>
      <c r="E28" s="1045"/>
      <c r="F28" s="1045"/>
      <c r="G28" s="1045"/>
      <c r="H28" s="1045"/>
      <c r="I28" s="1045"/>
      <c r="J28" s="1046"/>
    </row>
    <row r="29" spans="3:10" ht="15">
      <c r="C29" s="897" t="s">
        <v>2697</v>
      </c>
      <c r="D29" s="898"/>
      <c r="E29" s="899"/>
      <c r="F29" s="1040">
        <v>500000</v>
      </c>
      <c r="G29" s="1041"/>
      <c r="H29" s="1040">
        <v>500000</v>
      </c>
      <c r="I29" s="1041"/>
      <c r="J29" s="900">
        <f>SUBTOTAL(9,F29:I29)</f>
        <v>1000000</v>
      </c>
    </row>
    <row r="30" spans="3:10" ht="15">
      <c r="C30" s="897" t="s">
        <v>4699</v>
      </c>
      <c r="D30" s="898"/>
      <c r="E30" s="899"/>
      <c r="F30" s="1047">
        <f>(Orçamento!I94-CRONOGRAMA!J29)/2</f>
        <v>596515.14999999991</v>
      </c>
      <c r="G30" s="1048"/>
      <c r="H30" s="1047">
        <f>F30</f>
        <v>596515.14999999991</v>
      </c>
      <c r="I30" s="1048"/>
      <c r="J30" s="961">
        <f>SUBTOTAL(9,F30:I30)</f>
        <v>1193030.2999999998</v>
      </c>
    </row>
    <row r="31" spans="3:10" ht="15">
      <c r="C31" s="897" t="s">
        <v>14</v>
      </c>
      <c r="D31" s="898"/>
      <c r="E31" s="899"/>
      <c r="F31" s="1040">
        <f>F29+F30</f>
        <v>1096515.1499999999</v>
      </c>
      <c r="G31" s="1041"/>
      <c r="H31" s="1040">
        <f>H29+H30</f>
        <v>1096515.1499999999</v>
      </c>
      <c r="I31" s="1041"/>
      <c r="J31" s="900">
        <f>SUBTOTAL(9,F31:I31)</f>
        <v>2193030.2999999998</v>
      </c>
    </row>
    <row r="32" spans="3:10" ht="24" customHeight="1">
      <c r="C32" s="962" t="s">
        <v>12930</v>
      </c>
      <c r="D32" s="963"/>
      <c r="E32" s="963"/>
      <c r="F32" s="963"/>
    </row>
    <row r="33" spans="3:7">
      <c r="C33" s="964"/>
      <c r="D33" s="963"/>
      <c r="E33" s="963"/>
      <c r="F33" s="963"/>
    </row>
    <row r="34" spans="3:7">
      <c r="C34" s="964"/>
      <c r="D34" s="963"/>
      <c r="E34" s="963"/>
      <c r="F34" s="963"/>
    </row>
    <row r="35" spans="3:7">
      <c r="C35" s="964"/>
      <c r="D35" s="963"/>
      <c r="E35" s="963"/>
      <c r="F35" s="963"/>
    </row>
    <row r="36" spans="3:7" ht="26.25" customHeight="1">
      <c r="C36" s="965"/>
      <c r="D36" s="966"/>
      <c r="E36" s="966" t="s">
        <v>2725</v>
      </c>
      <c r="F36" s="963"/>
      <c r="G36" s="901"/>
    </row>
    <row r="37" spans="3:7">
      <c r="C37" s="963"/>
      <c r="D37" s="963"/>
      <c r="E37" s="966" t="s">
        <v>2726</v>
      </c>
      <c r="F37" s="963"/>
      <c r="G37" s="901"/>
    </row>
    <row r="38" spans="3:7">
      <c r="C38" s="963"/>
      <c r="D38" s="963"/>
      <c r="E38" s="966" t="s">
        <v>4715</v>
      </c>
      <c r="F38" s="963"/>
      <c r="G38" s="901"/>
    </row>
    <row r="39" spans="3:7" ht="33.75" customHeight="1">
      <c r="E39" s="902"/>
      <c r="G39" s="901"/>
    </row>
  </sheetData>
  <mergeCells count="53">
    <mergeCell ref="F20:G20"/>
    <mergeCell ref="H20:I20"/>
    <mergeCell ref="F22:G22"/>
    <mergeCell ref="H22:I22"/>
    <mergeCell ref="F24:G24"/>
    <mergeCell ref="H24:I24"/>
    <mergeCell ref="H21:I21"/>
    <mergeCell ref="H23:I23"/>
    <mergeCell ref="F21:G21"/>
    <mergeCell ref="F23:G23"/>
    <mergeCell ref="F27:G27"/>
    <mergeCell ref="F26:G26"/>
    <mergeCell ref="H25:I25"/>
    <mergeCell ref="H27:I27"/>
    <mergeCell ref="H26:I26"/>
    <mergeCell ref="F12:G12"/>
    <mergeCell ref="H12:I12"/>
    <mergeCell ref="D6:F6"/>
    <mergeCell ref="I8:J8"/>
    <mergeCell ref="D9:F10"/>
    <mergeCell ref="I9:J9"/>
    <mergeCell ref="I10:J10"/>
    <mergeCell ref="J13:J15"/>
    <mergeCell ref="F14:F15"/>
    <mergeCell ref="H14:H15"/>
    <mergeCell ref="C16:C17"/>
    <mergeCell ref="D16:D17"/>
    <mergeCell ref="F16:G16"/>
    <mergeCell ref="H16:I16"/>
    <mergeCell ref="F17:G17"/>
    <mergeCell ref="H17:I17"/>
    <mergeCell ref="C18:C19"/>
    <mergeCell ref="D18:D19"/>
    <mergeCell ref="F18:G18"/>
    <mergeCell ref="H18:I18"/>
    <mergeCell ref="F19:G19"/>
    <mergeCell ref="H19:I19"/>
    <mergeCell ref="F31:G31"/>
    <mergeCell ref="H31:I31"/>
    <mergeCell ref="C20:C21"/>
    <mergeCell ref="C28:J28"/>
    <mergeCell ref="F29:G29"/>
    <mergeCell ref="H29:I29"/>
    <mergeCell ref="F30:G30"/>
    <mergeCell ref="H30:I30"/>
    <mergeCell ref="C24:C25"/>
    <mergeCell ref="C22:C23"/>
    <mergeCell ref="C26:C27"/>
    <mergeCell ref="D20:D21"/>
    <mergeCell ref="D22:D23"/>
    <mergeCell ref="D24:D25"/>
    <mergeCell ref="D26:D27"/>
    <mergeCell ref="F25:G25"/>
  </mergeCells>
  <printOptions horizontalCentered="1"/>
  <pageMargins left="0.39370078740157483" right="0.39370078740157483" top="0.39370078740157483" bottom="0.39370078740157483" header="0.39370078740157483" footer="0.39370078740157483"/>
  <pageSetup paperSize="9" scale="90" orientation="landscape" r:id="rId1"/>
  <rowBreaks count="1" manualBreakCount="1">
    <brk id="38" min="1" max="10" man="1"/>
  </rowBreaks>
  <colBreaks count="1" manualBreakCount="1">
    <brk id="10" min="1" max="40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ilha4">
    <pageSetUpPr fitToPage="1"/>
  </sheetPr>
  <dimension ref="A2:AD49"/>
  <sheetViews>
    <sheetView view="pageBreakPreview" zoomScale="85" zoomScaleNormal="85" zoomScaleSheetLayoutView="85" workbookViewId="0">
      <selection activeCell="F35" sqref="F35"/>
    </sheetView>
  </sheetViews>
  <sheetFormatPr defaultRowHeight="12.75"/>
  <cols>
    <col min="1" max="1" width="17.28515625" style="17" customWidth="1"/>
    <col min="2" max="3" width="9.140625" style="17" customWidth="1"/>
    <col min="4" max="8" width="9.140625" style="17"/>
    <col min="9" max="9" width="11.5703125" style="17" bestFit="1" customWidth="1"/>
    <col min="10" max="10" width="9.140625" style="17"/>
    <col min="11" max="11" width="9.140625" style="461"/>
    <col min="12" max="257" width="9.140625" style="17"/>
    <col min="258" max="258" width="17.28515625" style="17" customWidth="1"/>
    <col min="259" max="265" width="9.140625" style="17"/>
    <col min="266" max="266" width="11.5703125" style="17" bestFit="1" customWidth="1"/>
    <col min="267" max="513" width="9.140625" style="17"/>
    <col min="514" max="514" width="17.28515625" style="17" customWidth="1"/>
    <col min="515" max="521" width="9.140625" style="17"/>
    <col min="522" max="522" width="11.5703125" style="17" bestFit="1" customWidth="1"/>
    <col min="523" max="769" width="9.140625" style="17"/>
    <col min="770" max="770" width="17.28515625" style="17" customWidth="1"/>
    <col min="771" max="777" width="9.140625" style="17"/>
    <col min="778" max="778" width="11.5703125" style="17" bestFit="1" customWidth="1"/>
    <col min="779" max="1025" width="9.140625" style="17"/>
    <col min="1026" max="1026" width="17.28515625" style="17" customWidth="1"/>
    <col min="1027" max="1033" width="9.140625" style="17"/>
    <col min="1034" max="1034" width="11.5703125" style="17" bestFit="1" customWidth="1"/>
    <col min="1035" max="1281" width="9.140625" style="17"/>
    <col min="1282" max="1282" width="17.28515625" style="17" customWidth="1"/>
    <col min="1283" max="1289" width="9.140625" style="17"/>
    <col min="1290" max="1290" width="11.5703125" style="17" bestFit="1" customWidth="1"/>
    <col min="1291" max="1537" width="9.140625" style="17"/>
    <col min="1538" max="1538" width="17.28515625" style="17" customWidth="1"/>
    <col min="1539" max="1545" width="9.140625" style="17"/>
    <col min="1546" max="1546" width="11.5703125" style="17" bestFit="1" customWidth="1"/>
    <col min="1547" max="1793" width="9.140625" style="17"/>
    <col min="1794" max="1794" width="17.28515625" style="17" customWidth="1"/>
    <col min="1795" max="1801" width="9.140625" style="17"/>
    <col min="1802" max="1802" width="11.5703125" style="17" bestFit="1" customWidth="1"/>
    <col min="1803" max="2049" width="9.140625" style="17"/>
    <col min="2050" max="2050" width="17.28515625" style="17" customWidth="1"/>
    <col min="2051" max="2057" width="9.140625" style="17"/>
    <col min="2058" max="2058" width="11.5703125" style="17" bestFit="1" customWidth="1"/>
    <col min="2059" max="2305" width="9.140625" style="17"/>
    <col min="2306" max="2306" width="17.28515625" style="17" customWidth="1"/>
    <col min="2307" max="2313" width="9.140625" style="17"/>
    <col min="2314" max="2314" width="11.5703125" style="17" bestFit="1" customWidth="1"/>
    <col min="2315" max="2561" width="9.140625" style="17"/>
    <col min="2562" max="2562" width="17.28515625" style="17" customWidth="1"/>
    <col min="2563" max="2569" width="9.140625" style="17"/>
    <col min="2570" max="2570" width="11.5703125" style="17" bestFit="1" customWidth="1"/>
    <col min="2571" max="2817" width="9.140625" style="17"/>
    <col min="2818" max="2818" width="17.28515625" style="17" customWidth="1"/>
    <col min="2819" max="2825" width="9.140625" style="17"/>
    <col min="2826" max="2826" width="11.5703125" style="17" bestFit="1" customWidth="1"/>
    <col min="2827" max="3073" width="9.140625" style="17"/>
    <col min="3074" max="3074" width="17.28515625" style="17" customWidth="1"/>
    <col min="3075" max="3081" width="9.140625" style="17"/>
    <col min="3082" max="3082" width="11.5703125" style="17" bestFit="1" customWidth="1"/>
    <col min="3083" max="3329" width="9.140625" style="17"/>
    <col min="3330" max="3330" width="17.28515625" style="17" customWidth="1"/>
    <col min="3331" max="3337" width="9.140625" style="17"/>
    <col min="3338" max="3338" width="11.5703125" style="17" bestFit="1" customWidth="1"/>
    <col min="3339" max="3585" width="9.140625" style="17"/>
    <col min="3586" max="3586" width="17.28515625" style="17" customWidth="1"/>
    <col min="3587" max="3593" width="9.140625" style="17"/>
    <col min="3594" max="3594" width="11.5703125" style="17" bestFit="1" customWidth="1"/>
    <col min="3595" max="3841" width="9.140625" style="17"/>
    <col min="3842" max="3842" width="17.28515625" style="17" customWidth="1"/>
    <col min="3843" max="3849" width="9.140625" style="17"/>
    <col min="3850" max="3850" width="11.5703125" style="17" bestFit="1" customWidth="1"/>
    <col min="3851" max="4097" width="9.140625" style="17"/>
    <col min="4098" max="4098" width="17.28515625" style="17" customWidth="1"/>
    <col min="4099" max="4105" width="9.140625" style="17"/>
    <col min="4106" max="4106" width="11.5703125" style="17" bestFit="1" customWidth="1"/>
    <col min="4107" max="4353" width="9.140625" style="17"/>
    <col min="4354" max="4354" width="17.28515625" style="17" customWidth="1"/>
    <col min="4355" max="4361" width="9.140625" style="17"/>
    <col min="4362" max="4362" width="11.5703125" style="17" bestFit="1" customWidth="1"/>
    <col min="4363" max="4609" width="9.140625" style="17"/>
    <col min="4610" max="4610" width="17.28515625" style="17" customWidth="1"/>
    <col min="4611" max="4617" width="9.140625" style="17"/>
    <col min="4618" max="4618" width="11.5703125" style="17" bestFit="1" customWidth="1"/>
    <col min="4619" max="4865" width="9.140625" style="17"/>
    <col min="4866" max="4866" width="17.28515625" style="17" customWidth="1"/>
    <col min="4867" max="4873" width="9.140625" style="17"/>
    <col min="4874" max="4874" width="11.5703125" style="17" bestFit="1" customWidth="1"/>
    <col min="4875" max="5121" width="9.140625" style="17"/>
    <col min="5122" max="5122" width="17.28515625" style="17" customWidth="1"/>
    <col min="5123" max="5129" width="9.140625" style="17"/>
    <col min="5130" max="5130" width="11.5703125" style="17" bestFit="1" customWidth="1"/>
    <col min="5131" max="5377" width="9.140625" style="17"/>
    <col min="5378" max="5378" width="17.28515625" style="17" customWidth="1"/>
    <col min="5379" max="5385" width="9.140625" style="17"/>
    <col min="5386" max="5386" width="11.5703125" style="17" bestFit="1" customWidth="1"/>
    <col min="5387" max="5633" width="9.140625" style="17"/>
    <col min="5634" max="5634" width="17.28515625" style="17" customWidth="1"/>
    <col min="5635" max="5641" width="9.140625" style="17"/>
    <col min="5642" max="5642" width="11.5703125" style="17" bestFit="1" customWidth="1"/>
    <col min="5643" max="5889" width="9.140625" style="17"/>
    <col min="5890" max="5890" width="17.28515625" style="17" customWidth="1"/>
    <col min="5891" max="5897" width="9.140625" style="17"/>
    <col min="5898" max="5898" width="11.5703125" style="17" bestFit="1" customWidth="1"/>
    <col min="5899" max="6145" width="9.140625" style="17"/>
    <col min="6146" max="6146" width="17.28515625" style="17" customWidth="1"/>
    <col min="6147" max="6153" width="9.140625" style="17"/>
    <col min="6154" max="6154" width="11.5703125" style="17" bestFit="1" customWidth="1"/>
    <col min="6155" max="6401" width="9.140625" style="17"/>
    <col min="6402" max="6402" width="17.28515625" style="17" customWidth="1"/>
    <col min="6403" max="6409" width="9.140625" style="17"/>
    <col min="6410" max="6410" width="11.5703125" style="17" bestFit="1" customWidth="1"/>
    <col min="6411" max="6657" width="9.140625" style="17"/>
    <col min="6658" max="6658" width="17.28515625" style="17" customWidth="1"/>
    <col min="6659" max="6665" width="9.140625" style="17"/>
    <col min="6666" max="6666" width="11.5703125" style="17" bestFit="1" customWidth="1"/>
    <col min="6667" max="6913" width="9.140625" style="17"/>
    <col min="6914" max="6914" width="17.28515625" style="17" customWidth="1"/>
    <col min="6915" max="6921" width="9.140625" style="17"/>
    <col min="6922" max="6922" width="11.5703125" style="17" bestFit="1" customWidth="1"/>
    <col min="6923" max="7169" width="9.140625" style="17"/>
    <col min="7170" max="7170" width="17.28515625" style="17" customWidth="1"/>
    <col min="7171" max="7177" width="9.140625" style="17"/>
    <col min="7178" max="7178" width="11.5703125" style="17" bestFit="1" customWidth="1"/>
    <col min="7179" max="7425" width="9.140625" style="17"/>
    <col min="7426" max="7426" width="17.28515625" style="17" customWidth="1"/>
    <col min="7427" max="7433" width="9.140625" style="17"/>
    <col min="7434" max="7434" width="11.5703125" style="17" bestFit="1" customWidth="1"/>
    <col min="7435" max="7681" width="9.140625" style="17"/>
    <col min="7682" max="7682" width="17.28515625" style="17" customWidth="1"/>
    <col min="7683" max="7689" width="9.140625" style="17"/>
    <col min="7690" max="7690" width="11.5703125" style="17" bestFit="1" customWidth="1"/>
    <col min="7691" max="7937" width="9.140625" style="17"/>
    <col min="7938" max="7938" width="17.28515625" style="17" customWidth="1"/>
    <col min="7939" max="7945" width="9.140625" style="17"/>
    <col min="7946" max="7946" width="11.5703125" style="17" bestFit="1" customWidth="1"/>
    <col min="7947" max="8193" width="9.140625" style="17"/>
    <col min="8194" max="8194" width="17.28515625" style="17" customWidth="1"/>
    <col min="8195" max="8201" width="9.140625" style="17"/>
    <col min="8202" max="8202" width="11.5703125" style="17" bestFit="1" customWidth="1"/>
    <col min="8203" max="8449" width="9.140625" style="17"/>
    <col min="8450" max="8450" width="17.28515625" style="17" customWidth="1"/>
    <col min="8451" max="8457" width="9.140625" style="17"/>
    <col min="8458" max="8458" width="11.5703125" style="17" bestFit="1" customWidth="1"/>
    <col min="8459" max="8705" width="9.140625" style="17"/>
    <col min="8706" max="8706" width="17.28515625" style="17" customWidth="1"/>
    <col min="8707" max="8713" width="9.140625" style="17"/>
    <col min="8714" max="8714" width="11.5703125" style="17" bestFit="1" customWidth="1"/>
    <col min="8715" max="8961" width="9.140625" style="17"/>
    <col min="8962" max="8962" width="17.28515625" style="17" customWidth="1"/>
    <col min="8963" max="8969" width="9.140625" style="17"/>
    <col min="8970" max="8970" width="11.5703125" style="17" bestFit="1" customWidth="1"/>
    <col min="8971" max="9217" width="9.140625" style="17"/>
    <col min="9218" max="9218" width="17.28515625" style="17" customWidth="1"/>
    <col min="9219" max="9225" width="9.140625" style="17"/>
    <col min="9226" max="9226" width="11.5703125" style="17" bestFit="1" customWidth="1"/>
    <col min="9227" max="9473" width="9.140625" style="17"/>
    <col min="9474" max="9474" width="17.28515625" style="17" customWidth="1"/>
    <col min="9475" max="9481" width="9.140625" style="17"/>
    <col min="9482" max="9482" width="11.5703125" style="17" bestFit="1" customWidth="1"/>
    <col min="9483" max="9729" width="9.140625" style="17"/>
    <col min="9730" max="9730" width="17.28515625" style="17" customWidth="1"/>
    <col min="9731" max="9737" width="9.140625" style="17"/>
    <col min="9738" max="9738" width="11.5703125" style="17" bestFit="1" customWidth="1"/>
    <col min="9739" max="9985" width="9.140625" style="17"/>
    <col min="9986" max="9986" width="17.28515625" style="17" customWidth="1"/>
    <col min="9987" max="9993" width="9.140625" style="17"/>
    <col min="9994" max="9994" width="11.5703125" style="17" bestFit="1" customWidth="1"/>
    <col min="9995" max="10241" width="9.140625" style="17"/>
    <col min="10242" max="10242" width="17.28515625" style="17" customWidth="1"/>
    <col min="10243" max="10249" width="9.140625" style="17"/>
    <col min="10250" max="10250" width="11.5703125" style="17" bestFit="1" customWidth="1"/>
    <col min="10251" max="10497" width="9.140625" style="17"/>
    <col min="10498" max="10498" width="17.28515625" style="17" customWidth="1"/>
    <col min="10499" max="10505" width="9.140625" style="17"/>
    <col min="10506" max="10506" width="11.5703125" style="17" bestFit="1" customWidth="1"/>
    <col min="10507" max="10753" width="9.140625" style="17"/>
    <col min="10754" max="10754" width="17.28515625" style="17" customWidth="1"/>
    <col min="10755" max="10761" width="9.140625" style="17"/>
    <col min="10762" max="10762" width="11.5703125" style="17" bestFit="1" customWidth="1"/>
    <col min="10763" max="11009" width="9.140625" style="17"/>
    <col min="11010" max="11010" width="17.28515625" style="17" customWidth="1"/>
    <col min="11011" max="11017" width="9.140625" style="17"/>
    <col min="11018" max="11018" width="11.5703125" style="17" bestFit="1" customWidth="1"/>
    <col min="11019" max="11265" width="9.140625" style="17"/>
    <col min="11266" max="11266" width="17.28515625" style="17" customWidth="1"/>
    <col min="11267" max="11273" width="9.140625" style="17"/>
    <col min="11274" max="11274" width="11.5703125" style="17" bestFit="1" customWidth="1"/>
    <col min="11275" max="11521" width="9.140625" style="17"/>
    <col min="11522" max="11522" width="17.28515625" style="17" customWidth="1"/>
    <col min="11523" max="11529" width="9.140625" style="17"/>
    <col min="11530" max="11530" width="11.5703125" style="17" bestFit="1" customWidth="1"/>
    <col min="11531" max="11777" width="9.140625" style="17"/>
    <col min="11778" max="11778" width="17.28515625" style="17" customWidth="1"/>
    <col min="11779" max="11785" width="9.140625" style="17"/>
    <col min="11786" max="11786" width="11.5703125" style="17" bestFit="1" customWidth="1"/>
    <col min="11787" max="12033" width="9.140625" style="17"/>
    <col min="12034" max="12034" width="17.28515625" style="17" customWidth="1"/>
    <col min="12035" max="12041" width="9.140625" style="17"/>
    <col min="12042" max="12042" width="11.5703125" style="17" bestFit="1" customWidth="1"/>
    <col min="12043" max="12289" width="9.140625" style="17"/>
    <col min="12290" max="12290" width="17.28515625" style="17" customWidth="1"/>
    <col min="12291" max="12297" width="9.140625" style="17"/>
    <col min="12298" max="12298" width="11.5703125" style="17" bestFit="1" customWidth="1"/>
    <col min="12299" max="12545" width="9.140625" style="17"/>
    <col min="12546" max="12546" width="17.28515625" style="17" customWidth="1"/>
    <col min="12547" max="12553" width="9.140625" style="17"/>
    <col min="12554" max="12554" width="11.5703125" style="17" bestFit="1" customWidth="1"/>
    <col min="12555" max="12801" width="9.140625" style="17"/>
    <col min="12802" max="12802" width="17.28515625" style="17" customWidth="1"/>
    <col min="12803" max="12809" width="9.140625" style="17"/>
    <col min="12810" max="12810" width="11.5703125" style="17" bestFit="1" customWidth="1"/>
    <col min="12811" max="13057" width="9.140625" style="17"/>
    <col min="13058" max="13058" width="17.28515625" style="17" customWidth="1"/>
    <col min="13059" max="13065" width="9.140625" style="17"/>
    <col min="13066" max="13066" width="11.5703125" style="17" bestFit="1" customWidth="1"/>
    <col min="13067" max="13313" width="9.140625" style="17"/>
    <col min="13314" max="13314" width="17.28515625" style="17" customWidth="1"/>
    <col min="13315" max="13321" width="9.140625" style="17"/>
    <col min="13322" max="13322" width="11.5703125" style="17" bestFit="1" customWidth="1"/>
    <col min="13323" max="13569" width="9.140625" style="17"/>
    <col min="13570" max="13570" width="17.28515625" style="17" customWidth="1"/>
    <col min="13571" max="13577" width="9.140625" style="17"/>
    <col min="13578" max="13578" width="11.5703125" style="17" bestFit="1" customWidth="1"/>
    <col min="13579" max="13825" width="9.140625" style="17"/>
    <col min="13826" max="13826" width="17.28515625" style="17" customWidth="1"/>
    <col min="13827" max="13833" width="9.140625" style="17"/>
    <col min="13834" max="13834" width="11.5703125" style="17" bestFit="1" customWidth="1"/>
    <col min="13835" max="14081" width="9.140625" style="17"/>
    <col min="14082" max="14082" width="17.28515625" style="17" customWidth="1"/>
    <col min="14083" max="14089" width="9.140625" style="17"/>
    <col min="14090" max="14090" width="11.5703125" style="17" bestFit="1" customWidth="1"/>
    <col min="14091" max="14337" width="9.140625" style="17"/>
    <col min="14338" max="14338" width="17.28515625" style="17" customWidth="1"/>
    <col min="14339" max="14345" width="9.140625" style="17"/>
    <col min="14346" max="14346" width="11.5703125" style="17" bestFit="1" customWidth="1"/>
    <col min="14347" max="14593" width="9.140625" style="17"/>
    <col min="14594" max="14594" width="17.28515625" style="17" customWidth="1"/>
    <col min="14595" max="14601" width="9.140625" style="17"/>
    <col min="14602" max="14602" width="11.5703125" style="17" bestFit="1" customWidth="1"/>
    <col min="14603" max="14849" width="9.140625" style="17"/>
    <col min="14850" max="14850" width="17.28515625" style="17" customWidth="1"/>
    <col min="14851" max="14857" width="9.140625" style="17"/>
    <col min="14858" max="14858" width="11.5703125" style="17" bestFit="1" customWidth="1"/>
    <col min="14859" max="15105" width="9.140625" style="17"/>
    <col min="15106" max="15106" width="17.28515625" style="17" customWidth="1"/>
    <col min="15107" max="15113" width="9.140625" style="17"/>
    <col min="15114" max="15114" width="11.5703125" style="17" bestFit="1" customWidth="1"/>
    <col min="15115" max="15361" width="9.140625" style="17"/>
    <col min="15362" max="15362" width="17.28515625" style="17" customWidth="1"/>
    <col min="15363" max="15369" width="9.140625" style="17"/>
    <col min="15370" max="15370" width="11.5703125" style="17" bestFit="1" customWidth="1"/>
    <col min="15371" max="15617" width="9.140625" style="17"/>
    <col min="15618" max="15618" width="17.28515625" style="17" customWidth="1"/>
    <col min="15619" max="15625" width="9.140625" style="17"/>
    <col min="15626" max="15626" width="11.5703125" style="17" bestFit="1" customWidth="1"/>
    <col min="15627" max="15873" width="9.140625" style="17"/>
    <col min="15874" max="15874" width="17.28515625" style="17" customWidth="1"/>
    <col min="15875" max="15881" width="9.140625" style="17"/>
    <col min="15882" max="15882" width="11.5703125" style="17" bestFit="1" customWidth="1"/>
    <col min="15883" max="16129" width="9.140625" style="17"/>
    <col min="16130" max="16130" width="17.28515625" style="17" customWidth="1"/>
    <col min="16131" max="16137" width="9.140625" style="17"/>
    <col min="16138" max="16138" width="11.5703125" style="17" bestFit="1" customWidth="1"/>
    <col min="16139" max="16384" width="9.140625" style="17"/>
  </cols>
  <sheetData>
    <row r="2" spans="1:30" ht="15">
      <c r="A2" s="1140" t="s">
        <v>45</v>
      </c>
      <c r="B2" s="1140"/>
      <c r="C2" s="1140"/>
      <c r="D2" s="1140"/>
      <c r="E2" s="1140"/>
      <c r="F2" s="1140"/>
      <c r="G2" s="1140"/>
      <c r="H2" s="1140"/>
      <c r="I2" s="1140"/>
      <c r="J2" s="1140"/>
      <c r="K2" s="1140"/>
      <c r="L2" s="1140"/>
      <c r="M2" s="1140"/>
      <c r="N2" s="1140"/>
      <c r="O2" s="1140"/>
      <c r="P2" s="1140"/>
      <c r="Q2" s="1140"/>
      <c r="R2" s="1140"/>
      <c r="S2" s="1140"/>
      <c r="T2" s="1140"/>
      <c r="U2" s="1221"/>
      <c r="V2" s="1221"/>
      <c r="W2" s="1221"/>
      <c r="X2" s="1221"/>
      <c r="Y2" s="1221"/>
      <c r="Z2" s="1221"/>
      <c r="AA2" s="1221"/>
      <c r="AB2" s="1221"/>
      <c r="AC2" s="1221"/>
      <c r="AD2" s="1221"/>
    </row>
    <row r="3" spans="1:30" ht="15.75" thickBot="1">
      <c r="A3" s="1141" t="s">
        <v>46</v>
      </c>
      <c r="B3" s="1141"/>
      <c r="C3" s="1141"/>
      <c r="D3" s="1141"/>
      <c r="E3" s="1141"/>
      <c r="F3" s="1141"/>
      <c r="G3" s="1141"/>
      <c r="H3" s="1141"/>
      <c r="I3" s="1141"/>
      <c r="J3" s="1141"/>
      <c r="K3" s="1141"/>
      <c r="L3" s="1141"/>
      <c r="M3" s="1141"/>
      <c r="N3" s="1141"/>
      <c r="O3" s="1141"/>
      <c r="P3" s="1141"/>
      <c r="Q3" s="1141"/>
      <c r="R3" s="1141"/>
      <c r="S3" s="1141"/>
      <c r="T3" s="1141"/>
      <c r="U3" s="1222"/>
      <c r="V3" s="1222"/>
      <c r="W3" s="1222"/>
      <c r="X3" s="1222"/>
      <c r="Y3" s="1222"/>
      <c r="Z3" s="1222"/>
      <c r="AA3" s="1222"/>
      <c r="AB3" s="1222"/>
      <c r="AC3" s="1222"/>
      <c r="AD3" s="1222"/>
    </row>
    <row r="4" spans="1:30" ht="12.75" customHeight="1">
      <c r="A4" s="1142" t="s">
        <v>47</v>
      </c>
      <c r="B4" s="1143"/>
      <c r="C4" s="1143"/>
      <c r="D4" s="1143"/>
      <c r="E4" s="1143"/>
      <c r="F4" s="1143"/>
      <c r="G4" s="1143"/>
      <c r="H4" s="1143"/>
      <c r="I4" s="1143"/>
      <c r="J4" s="1143"/>
      <c r="K4" s="1143"/>
      <c r="L4" s="1145" t="s">
        <v>48</v>
      </c>
      <c r="M4" s="1146"/>
      <c r="N4" s="1146"/>
      <c r="O4" s="1146"/>
      <c r="P4" s="1146"/>
      <c r="Q4" s="1146"/>
      <c r="R4" s="1146"/>
      <c r="S4" s="1146"/>
      <c r="T4" s="1146"/>
      <c r="U4" s="1219"/>
      <c r="V4" s="1219"/>
      <c r="W4" s="1219"/>
      <c r="X4" s="1219"/>
      <c r="Y4" s="1219"/>
      <c r="Z4" s="1219"/>
      <c r="AA4" s="1219"/>
      <c r="AB4" s="1219"/>
      <c r="AC4" s="1219"/>
      <c r="AD4" s="1220"/>
    </row>
    <row r="5" spans="1:30">
      <c r="A5" s="1148" t="s">
        <v>9</v>
      </c>
      <c r="B5" s="1150" t="s">
        <v>49</v>
      </c>
      <c r="C5" s="1150"/>
      <c r="D5" s="1150"/>
      <c r="E5" s="1151" t="s">
        <v>50</v>
      </c>
      <c r="F5" s="1138" t="s">
        <v>51</v>
      </c>
      <c r="G5" s="1153"/>
      <c r="H5" s="1137" t="s">
        <v>52</v>
      </c>
      <c r="I5" s="1154"/>
      <c r="J5" s="1137" t="s">
        <v>53</v>
      </c>
      <c r="K5" s="1138"/>
      <c r="L5" s="1155" t="s">
        <v>54</v>
      </c>
      <c r="M5" s="186" t="s">
        <v>55</v>
      </c>
      <c r="N5" s="186" t="s">
        <v>6</v>
      </c>
      <c r="O5" s="1134" t="s">
        <v>51</v>
      </c>
      <c r="P5" s="1134"/>
      <c r="Q5" s="1134"/>
      <c r="R5" s="1134"/>
      <c r="S5" s="1156"/>
      <c r="T5" s="1134"/>
      <c r="U5" s="1134" t="s">
        <v>52</v>
      </c>
      <c r="V5" s="1134"/>
      <c r="W5" s="1134"/>
      <c r="X5" s="1134"/>
      <c r="Y5" s="1134"/>
      <c r="Z5" s="1137" t="s">
        <v>53</v>
      </c>
      <c r="AA5" s="1138"/>
      <c r="AB5" s="1138"/>
      <c r="AC5" s="1138"/>
      <c r="AD5" s="1139"/>
    </row>
    <row r="6" spans="1:30">
      <c r="A6" s="1149"/>
      <c r="B6" s="45" t="s">
        <v>56</v>
      </c>
      <c r="C6" s="46" t="s">
        <v>57</v>
      </c>
      <c r="D6" s="46" t="s">
        <v>58</v>
      </c>
      <c r="E6" s="1152"/>
      <c r="F6" s="47" t="s">
        <v>59</v>
      </c>
      <c r="G6" s="48" t="s">
        <v>42</v>
      </c>
      <c r="H6" s="49" t="s">
        <v>59</v>
      </c>
      <c r="I6" s="48" t="s">
        <v>42</v>
      </c>
      <c r="J6" s="49" t="s">
        <v>59</v>
      </c>
      <c r="K6" s="457" t="s">
        <v>42</v>
      </c>
      <c r="L6" s="1155"/>
      <c r="M6" s="51" t="s">
        <v>60</v>
      </c>
      <c r="N6" s="51" t="s">
        <v>60</v>
      </c>
      <c r="O6" s="52" t="s">
        <v>61</v>
      </c>
      <c r="P6" s="49" t="s">
        <v>62</v>
      </c>
      <c r="Q6" s="49" t="s">
        <v>63</v>
      </c>
      <c r="R6" s="49" t="s">
        <v>64</v>
      </c>
      <c r="S6" s="49" t="s">
        <v>65</v>
      </c>
      <c r="T6" s="49" t="s">
        <v>70</v>
      </c>
      <c r="U6" s="52" t="s">
        <v>61</v>
      </c>
      <c r="V6" s="49" t="s">
        <v>62</v>
      </c>
      <c r="W6" s="49" t="s">
        <v>63</v>
      </c>
      <c r="X6" s="49" t="s">
        <v>64</v>
      </c>
      <c r="Y6" s="49" t="s">
        <v>65</v>
      </c>
      <c r="Z6" s="52" t="s">
        <v>61</v>
      </c>
      <c r="AA6" s="49" t="s">
        <v>62</v>
      </c>
      <c r="AB6" s="49" t="s">
        <v>63</v>
      </c>
      <c r="AC6" s="49" t="s">
        <v>64</v>
      </c>
      <c r="AD6" s="53" t="s">
        <v>65</v>
      </c>
    </row>
    <row r="7" spans="1:30" s="39" customFormat="1">
      <c r="A7" s="903" t="s">
        <v>226</v>
      </c>
      <c r="B7" s="904"/>
      <c r="C7" s="905"/>
      <c r="D7" s="905">
        <v>0.5</v>
      </c>
      <c r="E7" s="906">
        <v>0.20710678118654752</v>
      </c>
      <c r="F7" s="907">
        <v>2</v>
      </c>
      <c r="G7" s="908">
        <f t="shared" ref="G7:G13" si="0">F7*E7</f>
        <v>0.41421356237309503</v>
      </c>
      <c r="H7" s="903"/>
      <c r="I7" s="908">
        <f>E7*H7</f>
        <v>0</v>
      </c>
      <c r="J7" s="903"/>
      <c r="K7" s="909">
        <f t="shared" ref="K7:K11" si="1">J7*E7</f>
        <v>0</v>
      </c>
      <c r="L7" s="903" t="s">
        <v>235</v>
      </c>
      <c r="M7" s="904">
        <v>3.4000000000000004</v>
      </c>
      <c r="N7" s="908" t="s">
        <v>67</v>
      </c>
      <c r="O7" s="910">
        <v>2</v>
      </c>
      <c r="P7" s="908" t="str">
        <f>IFERROR(IF(SEARCH($L7,P$6),$M7,"")*$O7,"")</f>
        <v/>
      </c>
      <c r="Q7" s="908" t="str">
        <f t="shared" ref="Q7:R13" si="2">IFERROR(IF(SEARCH($L7,Q$6),$M7,"")*$O7,"")</f>
        <v/>
      </c>
      <c r="R7" s="908" t="str">
        <f t="shared" si="2"/>
        <v/>
      </c>
      <c r="S7" s="908" t="str">
        <f>(IFERROR(IF(SEARCH($L7,S$6),$M7,"")*$O7*N7,""))</f>
        <v/>
      </c>
      <c r="T7" s="908">
        <f>(IFERROR(IF(SEARCH($L7,T$6),$M7,"")*$O7*O7,""))</f>
        <v>13.600000000000001</v>
      </c>
      <c r="U7" s="910"/>
      <c r="V7" s="908" t="str">
        <f t="shared" ref="V7:Y12" si="3">IFERROR(IF(SEARCH($L7,V$6),$M7,"")*$U7,"")</f>
        <v/>
      </c>
      <c r="W7" s="908" t="str">
        <f t="shared" si="3"/>
        <v/>
      </c>
      <c r="X7" s="908" t="str">
        <f t="shared" si="3"/>
        <v/>
      </c>
      <c r="Y7" s="908" t="str">
        <f t="shared" si="3"/>
        <v/>
      </c>
      <c r="Z7" s="910"/>
      <c r="AA7" s="908" t="str">
        <f t="shared" ref="AA7:AD12" si="4">IFERROR(IF(SEARCH($L7,AA$6),$M7,"")*$Z7,"")</f>
        <v/>
      </c>
      <c r="AB7" s="908" t="str">
        <f t="shared" si="4"/>
        <v/>
      </c>
      <c r="AC7" s="908" t="str">
        <f t="shared" si="4"/>
        <v/>
      </c>
      <c r="AD7" s="908" t="str">
        <f t="shared" si="4"/>
        <v/>
      </c>
    </row>
    <row r="8" spans="1:30">
      <c r="A8" s="579" t="s">
        <v>240</v>
      </c>
      <c r="B8" s="577"/>
      <c r="C8" s="576"/>
      <c r="D8" s="576">
        <v>0.5</v>
      </c>
      <c r="E8" s="575">
        <v>0.19625000000000001</v>
      </c>
      <c r="F8" s="578">
        <v>4</v>
      </c>
      <c r="G8" s="56">
        <f t="shared" si="0"/>
        <v>0.78500000000000003</v>
      </c>
      <c r="H8" s="352"/>
      <c r="I8" s="56">
        <f>E8*H8</f>
        <v>0</v>
      </c>
      <c r="J8" s="352">
        <v>1</v>
      </c>
      <c r="K8" s="458">
        <f t="shared" si="1"/>
        <v>0.19625000000000001</v>
      </c>
      <c r="L8" s="579" t="s">
        <v>235</v>
      </c>
      <c r="M8" s="580">
        <v>3.4000000000000004</v>
      </c>
      <c r="N8" s="56" t="s">
        <v>67</v>
      </c>
      <c r="O8" s="582">
        <v>4</v>
      </c>
      <c r="P8" s="56" t="str">
        <f t="shared" ref="P8:P12" si="5">IFERROR(IF(SEARCH($L8,P$6),$M8,"")*$O8,"")</f>
        <v/>
      </c>
      <c r="Q8" s="56" t="str">
        <f t="shared" si="2"/>
        <v/>
      </c>
      <c r="R8" s="56" t="str">
        <f t="shared" si="2"/>
        <v/>
      </c>
      <c r="S8" s="56" t="str">
        <f t="shared" ref="S8:S13" si="6">(IFERROR(IF(SEARCH($L8,S$6),$M8,"")*$O8*N8,""))</f>
        <v/>
      </c>
      <c r="T8" s="56">
        <f t="shared" ref="T8:T13" si="7">(IFERROR(IF(SEARCH($L8,T$6),$M8,"")*$O8*O8,""))</f>
        <v>54.400000000000006</v>
      </c>
      <c r="U8" s="405"/>
      <c r="V8" s="56" t="str">
        <f t="shared" si="3"/>
        <v/>
      </c>
      <c r="W8" s="56" t="str">
        <f t="shared" si="3"/>
        <v/>
      </c>
      <c r="X8" s="56" t="str">
        <f t="shared" si="3"/>
        <v/>
      </c>
      <c r="Y8" s="56" t="str">
        <f t="shared" si="3"/>
        <v/>
      </c>
      <c r="Z8" s="405"/>
      <c r="AA8" s="56" t="str">
        <f t="shared" si="4"/>
        <v/>
      </c>
      <c r="AB8" s="56" t="str">
        <f t="shared" si="4"/>
        <v/>
      </c>
      <c r="AC8" s="56" t="str">
        <f t="shared" si="4"/>
        <v/>
      </c>
      <c r="AD8" s="56" t="str">
        <f t="shared" si="4"/>
        <v/>
      </c>
    </row>
    <row r="9" spans="1:30">
      <c r="A9" s="579" t="s">
        <v>232</v>
      </c>
      <c r="B9" s="577"/>
      <c r="C9" s="576"/>
      <c r="D9" s="576">
        <v>0.5</v>
      </c>
      <c r="E9" s="575">
        <v>0.19625000000000001</v>
      </c>
      <c r="F9" s="578">
        <v>2</v>
      </c>
      <c r="G9" s="56">
        <f t="shared" si="0"/>
        <v>0.39250000000000002</v>
      </c>
      <c r="H9" s="352">
        <v>1</v>
      </c>
      <c r="I9" s="56">
        <f>E9*H9</f>
        <v>0.19625000000000001</v>
      </c>
      <c r="J9" s="352"/>
      <c r="K9" s="458">
        <f t="shared" si="1"/>
        <v>0</v>
      </c>
      <c r="L9" s="579" t="s">
        <v>235</v>
      </c>
      <c r="M9" s="580">
        <v>3.4000000000000004</v>
      </c>
      <c r="N9" s="56">
        <v>0</v>
      </c>
      <c r="O9" s="582">
        <v>2</v>
      </c>
      <c r="P9" s="56" t="str">
        <f t="shared" si="5"/>
        <v/>
      </c>
      <c r="Q9" s="56" t="str">
        <f t="shared" si="2"/>
        <v/>
      </c>
      <c r="R9" s="56" t="str">
        <f t="shared" si="2"/>
        <v/>
      </c>
      <c r="S9" s="56" t="str">
        <f t="shared" si="6"/>
        <v/>
      </c>
      <c r="T9" s="56">
        <f t="shared" si="7"/>
        <v>13.600000000000001</v>
      </c>
      <c r="U9" s="405"/>
      <c r="V9" s="56" t="str">
        <f t="shared" si="3"/>
        <v/>
      </c>
      <c r="W9" s="56" t="str">
        <f t="shared" si="3"/>
        <v/>
      </c>
      <c r="X9" s="56" t="str">
        <f t="shared" si="3"/>
        <v/>
      </c>
      <c r="Y9" s="56" t="str">
        <f t="shared" si="3"/>
        <v/>
      </c>
      <c r="Z9" s="405"/>
      <c r="AA9" s="56" t="str">
        <f t="shared" si="4"/>
        <v/>
      </c>
      <c r="AB9" s="56" t="str">
        <f t="shared" si="4"/>
        <v/>
      </c>
      <c r="AC9" s="56" t="str">
        <f t="shared" si="4"/>
        <v/>
      </c>
      <c r="AD9" s="56" t="str">
        <f t="shared" si="4"/>
        <v/>
      </c>
    </row>
    <row r="10" spans="1:30">
      <c r="A10" s="579" t="s">
        <v>233</v>
      </c>
      <c r="B10" s="577"/>
      <c r="C10" s="576"/>
      <c r="D10" s="576">
        <v>0.5</v>
      </c>
      <c r="E10" s="575">
        <v>0.19625000000000001</v>
      </c>
      <c r="F10" s="578">
        <v>7</v>
      </c>
      <c r="G10" s="56">
        <f t="shared" si="0"/>
        <v>1.37375</v>
      </c>
      <c r="H10" s="352"/>
      <c r="I10" s="56">
        <f t="shared" ref="I10:I13" si="8">E10*H10</f>
        <v>0</v>
      </c>
      <c r="J10" s="352"/>
      <c r="K10" s="458">
        <f t="shared" si="1"/>
        <v>0</v>
      </c>
      <c r="L10" s="579" t="s">
        <v>235</v>
      </c>
      <c r="M10" s="580">
        <v>3.4000000000000004</v>
      </c>
      <c r="N10" s="56" t="s">
        <v>67</v>
      </c>
      <c r="O10" s="582">
        <v>7</v>
      </c>
      <c r="P10" s="56" t="str">
        <f t="shared" si="5"/>
        <v/>
      </c>
      <c r="Q10" s="56" t="str">
        <f t="shared" si="2"/>
        <v/>
      </c>
      <c r="R10" s="56" t="str">
        <f t="shared" si="2"/>
        <v/>
      </c>
      <c r="S10" s="56" t="str">
        <f t="shared" si="6"/>
        <v/>
      </c>
      <c r="T10" s="56">
        <f t="shared" si="7"/>
        <v>166.60000000000002</v>
      </c>
      <c r="U10" s="405"/>
      <c r="V10" s="56" t="str">
        <f t="shared" si="3"/>
        <v/>
      </c>
      <c r="W10" s="56" t="str">
        <f t="shared" si="3"/>
        <v/>
      </c>
      <c r="X10" s="56" t="str">
        <f t="shared" si="3"/>
        <v/>
      </c>
      <c r="Y10" s="56" t="str">
        <f t="shared" si="3"/>
        <v/>
      </c>
      <c r="Z10" s="405"/>
      <c r="AA10" s="56" t="str">
        <f t="shared" si="4"/>
        <v/>
      </c>
      <c r="AB10" s="56" t="str">
        <f t="shared" si="4"/>
        <v/>
      </c>
      <c r="AC10" s="56" t="str">
        <f t="shared" si="4"/>
        <v/>
      </c>
      <c r="AD10" s="56" t="str">
        <f t="shared" si="4"/>
        <v/>
      </c>
    </row>
    <row r="11" spans="1:30">
      <c r="A11" s="579" t="s">
        <v>459</v>
      </c>
      <c r="B11" s="577"/>
      <c r="C11" s="576"/>
      <c r="D11" s="576">
        <v>0.5</v>
      </c>
      <c r="E11" s="575">
        <v>0.19625000000000001</v>
      </c>
      <c r="F11" s="578">
        <v>2</v>
      </c>
      <c r="G11" s="56">
        <f t="shared" si="0"/>
        <v>0.39250000000000002</v>
      </c>
      <c r="H11" s="352"/>
      <c r="I11" s="56">
        <f t="shared" si="8"/>
        <v>0</v>
      </c>
      <c r="J11" s="352">
        <v>1</v>
      </c>
      <c r="K11" s="458">
        <f t="shared" si="1"/>
        <v>0.19625000000000001</v>
      </c>
      <c r="L11" s="579" t="s">
        <v>235</v>
      </c>
      <c r="M11" s="580">
        <v>3.4000000000000004</v>
      </c>
      <c r="N11" s="56" t="s">
        <v>67</v>
      </c>
      <c r="O11" s="582">
        <v>2</v>
      </c>
      <c r="P11" s="56" t="str">
        <f t="shared" si="5"/>
        <v/>
      </c>
      <c r="Q11" s="56" t="str">
        <f t="shared" si="2"/>
        <v/>
      </c>
      <c r="R11" s="56" t="str">
        <f t="shared" si="2"/>
        <v/>
      </c>
      <c r="S11" s="56" t="str">
        <f t="shared" si="6"/>
        <v/>
      </c>
      <c r="T11" s="56">
        <f t="shared" si="7"/>
        <v>13.600000000000001</v>
      </c>
      <c r="U11" s="405"/>
      <c r="V11" s="56" t="str">
        <f t="shared" si="3"/>
        <v/>
      </c>
      <c r="W11" s="56" t="str">
        <f t="shared" si="3"/>
        <v/>
      </c>
      <c r="X11" s="56" t="str">
        <f t="shared" si="3"/>
        <v/>
      </c>
      <c r="Y11" s="56" t="str">
        <f t="shared" si="3"/>
        <v/>
      </c>
      <c r="Z11" s="405"/>
      <c r="AA11" s="56" t="str">
        <f t="shared" si="4"/>
        <v/>
      </c>
      <c r="AB11" s="56" t="str">
        <f t="shared" si="4"/>
        <v/>
      </c>
      <c r="AC11" s="56" t="str">
        <f t="shared" si="4"/>
        <v/>
      </c>
      <c r="AD11" s="56" t="str">
        <f t="shared" si="4"/>
        <v/>
      </c>
    </row>
    <row r="12" spans="1:30">
      <c r="A12" s="579" t="s">
        <v>229</v>
      </c>
      <c r="B12" s="577">
        <v>2.1</v>
      </c>
      <c r="C12" s="576">
        <v>1.1000000000000001</v>
      </c>
      <c r="D12" s="576"/>
      <c r="E12" s="575">
        <v>2.3100000000000005</v>
      </c>
      <c r="F12" s="578">
        <v>1</v>
      </c>
      <c r="G12" s="56">
        <f t="shared" si="0"/>
        <v>2.3100000000000005</v>
      </c>
      <c r="H12" s="352">
        <v>1</v>
      </c>
      <c r="I12" s="56">
        <f t="shared" si="8"/>
        <v>2.3100000000000005</v>
      </c>
      <c r="J12" s="352"/>
      <c r="K12" s="458">
        <f>J12*E12</f>
        <v>0</v>
      </c>
      <c r="L12" s="579" t="s">
        <v>66</v>
      </c>
      <c r="M12" s="580">
        <v>2.9000000000000004</v>
      </c>
      <c r="N12" s="56" t="s">
        <v>67</v>
      </c>
      <c r="O12" s="582">
        <v>1</v>
      </c>
      <c r="P12" s="56" t="str">
        <f t="shared" si="5"/>
        <v/>
      </c>
      <c r="Q12" s="56">
        <f t="shared" si="2"/>
        <v>2.9000000000000004</v>
      </c>
      <c r="R12" s="56" t="str">
        <f t="shared" si="2"/>
        <v/>
      </c>
      <c r="S12" s="56" t="str">
        <f t="shared" si="6"/>
        <v/>
      </c>
      <c r="T12" s="56" t="str">
        <f t="shared" si="7"/>
        <v/>
      </c>
      <c r="U12" s="405"/>
      <c r="V12" s="56" t="str">
        <f t="shared" si="3"/>
        <v/>
      </c>
      <c r="W12" s="56">
        <f t="shared" si="3"/>
        <v>0</v>
      </c>
      <c r="X12" s="56" t="str">
        <f t="shared" si="3"/>
        <v/>
      </c>
      <c r="Y12" s="56" t="str">
        <f t="shared" si="3"/>
        <v/>
      </c>
      <c r="Z12" s="405"/>
      <c r="AA12" s="56" t="str">
        <f t="shared" si="4"/>
        <v/>
      </c>
      <c r="AB12" s="56">
        <f t="shared" si="4"/>
        <v>0</v>
      </c>
      <c r="AC12" s="56" t="str">
        <f t="shared" si="4"/>
        <v/>
      </c>
      <c r="AD12" s="56" t="str">
        <f t="shared" si="4"/>
        <v/>
      </c>
    </row>
    <row r="13" spans="1:30">
      <c r="A13" s="579" t="s">
        <v>234</v>
      </c>
      <c r="B13" s="577">
        <v>2</v>
      </c>
      <c r="C13" s="576">
        <v>1.1000000000000001</v>
      </c>
      <c r="D13" s="576"/>
      <c r="E13" s="575">
        <v>2.2000000000000002</v>
      </c>
      <c r="F13" s="578">
        <v>1</v>
      </c>
      <c r="G13" s="56">
        <f t="shared" si="0"/>
        <v>2.2000000000000002</v>
      </c>
      <c r="H13" s="352">
        <v>1</v>
      </c>
      <c r="I13" s="56">
        <f t="shared" si="8"/>
        <v>2.2000000000000002</v>
      </c>
      <c r="J13" s="352"/>
      <c r="K13" s="458">
        <f t="shared" ref="K13" si="9">J13*E13</f>
        <v>0</v>
      </c>
      <c r="L13" s="581" t="s">
        <v>66</v>
      </c>
      <c r="M13" s="580">
        <v>2.9000000000000004</v>
      </c>
      <c r="N13" s="56" t="s">
        <v>67</v>
      </c>
      <c r="O13" s="582">
        <v>1</v>
      </c>
      <c r="P13" s="354"/>
      <c r="Q13" s="56">
        <f t="shared" si="2"/>
        <v>2.9000000000000004</v>
      </c>
      <c r="R13" s="354"/>
      <c r="S13" s="56" t="str">
        <f t="shared" si="6"/>
        <v/>
      </c>
      <c r="T13" s="56" t="str">
        <f t="shared" si="7"/>
        <v/>
      </c>
      <c r="U13" s="405"/>
      <c r="V13" s="354"/>
      <c r="W13" s="56">
        <f t="shared" ref="W13" si="10">IFERROR(IF(SEARCH($L13,W$6),$M13,"")*$U13,"")</f>
        <v>0</v>
      </c>
      <c r="X13" s="354"/>
      <c r="Y13" s="354"/>
      <c r="Z13" s="405"/>
      <c r="AA13" s="354"/>
      <c r="AB13" s="56">
        <f t="shared" ref="AB13" si="11">IFERROR(IF(SEARCH($L13,AB$6),$M13,"")*$Z13,"")</f>
        <v>0</v>
      </c>
      <c r="AC13" s="354"/>
      <c r="AD13" s="56" t="str">
        <f t="shared" ref="AD13" si="12">IFERROR(IF(SEARCH($L13,AD$6),$M13,"")*$Z13,"")</f>
        <v/>
      </c>
    </row>
    <row r="14" spans="1:30" ht="13.5" thickBot="1">
      <c r="A14" s="1135" t="s">
        <v>68</v>
      </c>
      <c r="B14" s="1136"/>
      <c r="C14" s="1136"/>
      <c r="D14" s="1136"/>
      <c r="E14" s="1136"/>
      <c r="F14" s="61">
        <f t="shared" ref="F14:K14" si="13">SUM(F7:F13)</f>
        <v>19</v>
      </c>
      <c r="G14" s="62">
        <f t="shared" si="13"/>
        <v>7.8679635623730961</v>
      </c>
      <c r="H14" s="61">
        <f t="shared" si="13"/>
        <v>3</v>
      </c>
      <c r="I14" s="62">
        <f t="shared" si="13"/>
        <v>4.7062500000000007</v>
      </c>
      <c r="J14" s="61">
        <f t="shared" si="13"/>
        <v>2</v>
      </c>
      <c r="K14" s="459">
        <f t="shared" si="13"/>
        <v>0.39250000000000002</v>
      </c>
      <c r="L14" s="1135" t="s">
        <v>14</v>
      </c>
      <c r="M14" s="1136"/>
      <c r="N14" s="1136"/>
      <c r="O14" s="62">
        <f t="shared" ref="O14:U14" si="14">SUM(O7:O13)</f>
        <v>19</v>
      </c>
      <c r="P14" s="62">
        <f t="shared" si="14"/>
        <v>0</v>
      </c>
      <c r="Q14" s="63">
        <f t="shared" si="14"/>
        <v>5.8000000000000007</v>
      </c>
      <c r="R14" s="63">
        <f t="shared" si="14"/>
        <v>0</v>
      </c>
      <c r="S14" s="63">
        <f t="shared" si="14"/>
        <v>0</v>
      </c>
      <c r="T14" s="63">
        <f t="shared" si="14"/>
        <v>261.8</v>
      </c>
      <c r="U14" s="64">
        <f t="shared" si="14"/>
        <v>0</v>
      </c>
      <c r="V14" s="63">
        <f>SUM(V6:V13)</f>
        <v>0</v>
      </c>
      <c r="W14" s="63">
        <f>SUM(W7:W13)</f>
        <v>0</v>
      </c>
      <c r="X14" s="63"/>
      <c r="Y14" s="63">
        <f>SUM(Y9:Y13)</f>
        <v>0</v>
      </c>
      <c r="Z14" s="61">
        <f>SUM(Z7:Z13)</f>
        <v>0</v>
      </c>
      <c r="AA14" s="62">
        <f>SUM(AA7:AA13)</f>
        <v>0</v>
      </c>
      <c r="AB14" s="63">
        <f>SUM(AB7:AB13)</f>
        <v>0</v>
      </c>
      <c r="AC14" s="63">
        <f>SUM(AC7:AC13)</f>
        <v>0</v>
      </c>
      <c r="AD14" s="65">
        <f>SUM(AD7:AD13)</f>
        <v>0</v>
      </c>
    </row>
    <row r="15" spans="1:30" s="191" customFormat="1">
      <c r="K15" s="460"/>
    </row>
    <row r="16" spans="1:30">
      <c r="F16" s="187" t="s">
        <v>178</v>
      </c>
      <c r="I16" s="17">
        <f>SUMIFS(I7:I13,L7:L13,"*"&amp;"SP"&amp;"*",L7:L13,"PORT")</f>
        <v>0</v>
      </c>
    </row>
    <row r="17" spans="1:29" ht="15" hidden="1">
      <c r="A17" s="1140" t="s">
        <v>45</v>
      </c>
      <c r="B17" s="1140"/>
      <c r="C17" s="1140"/>
      <c r="D17" s="1140"/>
      <c r="E17" s="1140"/>
      <c r="F17" s="1140"/>
      <c r="G17" s="1140"/>
      <c r="H17" s="1140"/>
      <c r="I17" s="1140"/>
      <c r="J17" s="1140"/>
      <c r="K17" s="1140"/>
      <c r="L17" s="1140"/>
      <c r="M17" s="1140"/>
      <c r="N17" s="1140"/>
      <c r="O17" s="1140"/>
      <c r="P17" s="1140"/>
      <c r="Q17" s="1140"/>
      <c r="R17" s="1140"/>
      <c r="S17" s="1140"/>
      <c r="T17" s="1140"/>
      <c r="U17" s="1140"/>
      <c r="V17" s="1140"/>
      <c r="W17" s="1140"/>
      <c r="X17" s="1140"/>
      <c r="Y17" s="1140"/>
      <c r="Z17" s="1140"/>
      <c r="AA17" s="1140"/>
      <c r="AB17" s="1140"/>
      <c r="AC17" s="1140"/>
    </row>
    <row r="18" spans="1:29" ht="15.75" hidden="1" thickBot="1">
      <c r="A18" s="1141" t="s">
        <v>69</v>
      </c>
      <c r="B18" s="1141"/>
      <c r="C18" s="1141"/>
      <c r="D18" s="1141"/>
      <c r="E18" s="1141"/>
      <c r="F18" s="1141"/>
      <c r="G18" s="1141"/>
      <c r="H18" s="1141"/>
      <c r="I18" s="1141"/>
      <c r="J18" s="1141"/>
      <c r="K18" s="1141"/>
      <c r="L18" s="1141"/>
      <c r="M18" s="1141"/>
      <c r="N18" s="1141"/>
      <c r="O18" s="1141"/>
      <c r="P18" s="1141"/>
      <c r="Q18" s="1141"/>
      <c r="R18" s="1141"/>
      <c r="S18" s="1141"/>
      <c r="T18" s="1141"/>
      <c r="U18" s="1141"/>
      <c r="V18" s="1141"/>
      <c r="W18" s="1141"/>
      <c r="X18" s="1141"/>
      <c r="Y18" s="1141"/>
      <c r="Z18" s="1141"/>
      <c r="AA18" s="1141"/>
      <c r="AB18" s="1141"/>
      <c r="AC18" s="1141"/>
    </row>
    <row r="19" spans="1:29" hidden="1">
      <c r="A19" s="1142" t="s">
        <v>47</v>
      </c>
      <c r="B19" s="1143"/>
      <c r="C19" s="1143"/>
      <c r="D19" s="1143"/>
      <c r="E19" s="1143"/>
      <c r="F19" s="1143"/>
      <c r="G19" s="1143"/>
      <c r="H19" s="1143"/>
      <c r="I19" s="1143"/>
      <c r="J19" s="1144"/>
      <c r="K19" s="1145" t="s">
        <v>48</v>
      </c>
      <c r="L19" s="1146"/>
      <c r="M19" s="1146"/>
      <c r="N19" s="1146"/>
      <c r="O19" s="1146"/>
      <c r="P19" s="1146"/>
      <c r="Q19" s="1146"/>
      <c r="R19" s="1146"/>
      <c r="S19" s="1146"/>
      <c r="T19" s="1146"/>
      <c r="U19" s="1146"/>
      <c r="V19" s="1146"/>
      <c r="W19" s="1146"/>
      <c r="X19" s="1146"/>
      <c r="Y19" s="1146"/>
      <c r="Z19" s="1146"/>
      <c r="AA19" s="1146"/>
      <c r="AB19" s="1146"/>
      <c r="AC19" s="1147"/>
    </row>
    <row r="20" spans="1:29" hidden="1">
      <c r="A20" s="1148" t="s">
        <v>9</v>
      </c>
      <c r="B20" s="1150" t="s">
        <v>49</v>
      </c>
      <c r="C20" s="1150"/>
      <c r="D20" s="1151" t="s">
        <v>50</v>
      </c>
      <c r="E20" s="1138" t="s">
        <v>51</v>
      </c>
      <c r="F20" s="1153"/>
      <c r="G20" s="1137" t="s">
        <v>52</v>
      </c>
      <c r="H20" s="1154"/>
      <c r="I20" s="1137" t="s">
        <v>53</v>
      </c>
      <c r="J20" s="1138"/>
      <c r="K20" s="1133" t="s">
        <v>54</v>
      </c>
      <c r="L20" s="44" t="s">
        <v>55</v>
      </c>
      <c r="M20" s="44" t="s">
        <v>6</v>
      </c>
      <c r="N20" s="1134" t="s">
        <v>51</v>
      </c>
      <c r="O20" s="1134"/>
      <c r="P20" s="1134"/>
      <c r="Q20" s="1134"/>
      <c r="R20" s="1134"/>
      <c r="S20" s="432"/>
      <c r="T20" s="1134" t="s">
        <v>52</v>
      </c>
      <c r="U20" s="1134"/>
      <c r="V20" s="1134"/>
      <c r="W20" s="1134"/>
      <c r="X20" s="1134"/>
      <c r="Y20" s="1137" t="s">
        <v>53</v>
      </c>
      <c r="Z20" s="1138"/>
      <c r="AA20" s="1138"/>
      <c r="AB20" s="1138"/>
      <c r="AC20" s="1139"/>
    </row>
    <row r="21" spans="1:29" hidden="1">
      <c r="A21" s="1149"/>
      <c r="B21" s="45" t="s">
        <v>56</v>
      </c>
      <c r="C21" s="46" t="s">
        <v>57</v>
      </c>
      <c r="D21" s="1152"/>
      <c r="E21" s="47" t="s">
        <v>59</v>
      </c>
      <c r="F21" s="48" t="s">
        <v>42</v>
      </c>
      <c r="G21" s="49" t="s">
        <v>59</v>
      </c>
      <c r="H21" s="48" t="s">
        <v>42</v>
      </c>
      <c r="I21" s="49" t="s">
        <v>59</v>
      </c>
      <c r="J21" s="50" t="s">
        <v>42</v>
      </c>
      <c r="K21" s="1133"/>
      <c r="L21" s="51" t="s">
        <v>60</v>
      </c>
      <c r="M21" s="51" t="s">
        <v>60</v>
      </c>
      <c r="N21" s="52" t="s">
        <v>61</v>
      </c>
      <c r="O21" s="49" t="s">
        <v>65</v>
      </c>
      <c r="P21" s="49" t="s">
        <v>63</v>
      </c>
      <c r="Q21" s="49" t="s">
        <v>64</v>
      </c>
      <c r="R21" s="49" t="s">
        <v>70</v>
      </c>
      <c r="S21" s="376"/>
      <c r="T21" s="52" t="s">
        <v>61</v>
      </c>
      <c r="U21" s="49" t="s">
        <v>62</v>
      </c>
      <c r="V21" s="49" t="s">
        <v>63</v>
      </c>
      <c r="W21" s="49" t="s">
        <v>64</v>
      </c>
      <c r="X21" s="49" t="s">
        <v>70</v>
      </c>
      <c r="Y21" s="52" t="s">
        <v>61</v>
      </c>
      <c r="Z21" s="49" t="s">
        <v>65</v>
      </c>
      <c r="AA21" s="49" t="s">
        <v>63</v>
      </c>
      <c r="AB21" s="49" t="s">
        <v>64</v>
      </c>
      <c r="AC21" s="53" t="s">
        <v>70</v>
      </c>
    </row>
    <row r="22" spans="1:29" hidden="1">
      <c r="A22" s="54"/>
      <c r="B22" s="49"/>
      <c r="C22" s="87"/>
      <c r="D22" s="55"/>
      <c r="E22" s="57">
        <v>0</v>
      </c>
      <c r="F22" s="56">
        <f>$D22*E22</f>
        <v>0</v>
      </c>
      <c r="G22" s="58">
        <v>0</v>
      </c>
      <c r="H22" s="56">
        <f>$D22*G22</f>
        <v>0</v>
      </c>
      <c r="I22" s="49">
        <v>0</v>
      </c>
      <c r="J22" s="56">
        <f>$D22*I22</f>
        <v>0</v>
      </c>
      <c r="K22" s="462" t="s">
        <v>66</v>
      </c>
      <c r="L22" s="88">
        <v>6.2</v>
      </c>
      <c r="M22" s="51"/>
      <c r="N22" s="59">
        <v>0</v>
      </c>
      <c r="O22" s="56" t="str">
        <f>IFERROR(IF(SEARCH($K22,O$21),$L22,"")*$N22,"")</f>
        <v/>
      </c>
      <c r="P22" s="56">
        <f t="shared" ref="P22:R22" si="15">IFERROR(IF(SEARCH($K22,P$21),$L22,"")*$N22,"")</f>
        <v>0</v>
      </c>
      <c r="Q22" s="56" t="str">
        <f t="shared" si="15"/>
        <v/>
      </c>
      <c r="R22" s="56" t="str">
        <f t="shared" si="15"/>
        <v/>
      </c>
      <c r="S22" s="354"/>
      <c r="T22" s="59">
        <f>G22*2</f>
        <v>0</v>
      </c>
      <c r="U22" s="56" t="str">
        <f>IFERROR(IF(SEARCH($K22,U$21),$L22,"")*$T22,"")</f>
        <v/>
      </c>
      <c r="V22" s="56">
        <f t="shared" ref="V22:X22" si="16">IFERROR(IF(SEARCH($K22,V$21),$L22,"")*$T22,"")</f>
        <v>0</v>
      </c>
      <c r="W22" s="56" t="str">
        <f t="shared" si="16"/>
        <v/>
      </c>
      <c r="X22" s="56" t="str">
        <f t="shared" si="16"/>
        <v/>
      </c>
      <c r="Y22" s="55">
        <f>I22</f>
        <v>0</v>
      </c>
      <c r="Z22" s="56" t="str">
        <f>IFERROR(IF(SEARCH($K22,Z$21),$L22,"")*$Y22,"")</f>
        <v/>
      </c>
      <c r="AA22" s="56">
        <f>IFERROR(IF(SEARCH($K22,AA$21),$L22,"")*$Y22,"")</f>
        <v>0</v>
      </c>
      <c r="AB22" s="56" t="str">
        <f>IFERROR(IF(SEARCH($K22,AB$21),$L22,"")*$Y22,"")</f>
        <v/>
      </c>
      <c r="AC22" s="60" t="str">
        <f>IFERROR(IF(SEARCH($K22,AC$21),$L22,"")*$Y22,"")</f>
        <v/>
      </c>
    </row>
    <row r="23" spans="1:29" hidden="1">
      <c r="A23" s="54"/>
      <c r="B23" s="55"/>
      <c r="C23" s="56"/>
      <c r="D23" s="55"/>
      <c r="E23" s="57"/>
      <c r="F23" s="56"/>
      <c r="G23" s="58"/>
      <c r="H23" s="56"/>
      <c r="I23" s="58"/>
      <c r="J23" s="56"/>
      <c r="K23" s="462"/>
      <c r="L23" s="56"/>
      <c r="M23" s="56"/>
      <c r="N23" s="59"/>
      <c r="O23" s="56"/>
      <c r="P23" s="56"/>
      <c r="Q23" s="56"/>
      <c r="R23" s="56"/>
      <c r="S23" s="354"/>
      <c r="T23" s="59"/>
      <c r="U23" s="59"/>
      <c r="V23" s="56"/>
      <c r="W23" s="56"/>
      <c r="X23" s="56"/>
      <c r="Y23" s="55"/>
      <c r="Z23" s="56"/>
      <c r="AA23" s="56"/>
      <c r="AB23" s="56"/>
      <c r="AC23" s="60"/>
    </row>
    <row r="24" spans="1:29" hidden="1">
      <c r="A24" s="66"/>
      <c r="B24" s="55"/>
      <c r="C24" s="56"/>
      <c r="D24" s="55"/>
      <c r="E24" s="58"/>
      <c r="F24" s="56"/>
      <c r="G24" s="67"/>
      <c r="H24" s="68"/>
      <c r="I24" s="67"/>
      <c r="J24" s="56"/>
      <c r="K24" s="462"/>
      <c r="L24" s="56"/>
      <c r="M24" s="69"/>
      <c r="N24" s="59"/>
      <c r="O24" s="70"/>
      <c r="P24" s="70"/>
      <c r="Q24" s="70"/>
      <c r="R24" s="70"/>
      <c r="S24" s="433"/>
      <c r="T24" s="71"/>
      <c r="U24" s="59"/>
      <c r="V24" s="56"/>
      <c r="W24" s="70"/>
      <c r="X24" s="70"/>
      <c r="Y24" s="55"/>
      <c r="Z24" s="70"/>
      <c r="AA24" s="56"/>
      <c r="AB24" s="56"/>
      <c r="AC24" s="60"/>
    </row>
    <row r="25" spans="1:29" ht="13.5" hidden="1" thickBot="1">
      <c r="A25" s="1135" t="s">
        <v>68</v>
      </c>
      <c r="B25" s="1136"/>
      <c r="C25" s="1136"/>
      <c r="D25" s="1136"/>
      <c r="E25" s="63">
        <f t="shared" ref="E25:J25" si="17">SUM(E22:E24)</f>
        <v>0</v>
      </c>
      <c r="F25" s="63">
        <f t="shared" si="17"/>
        <v>0</v>
      </c>
      <c r="G25" s="63">
        <f t="shared" si="17"/>
        <v>0</v>
      </c>
      <c r="H25" s="63">
        <f t="shared" si="17"/>
        <v>0</v>
      </c>
      <c r="I25" s="63">
        <f t="shared" si="17"/>
        <v>0</v>
      </c>
      <c r="J25" s="63">
        <f t="shared" si="17"/>
        <v>0</v>
      </c>
      <c r="K25" s="1135" t="s">
        <v>14</v>
      </c>
      <c r="L25" s="1136"/>
      <c r="M25" s="1136"/>
      <c r="N25" s="72">
        <f>SUM(N22:N24)</f>
        <v>0</v>
      </c>
      <c r="O25" s="72">
        <f t="shared" ref="O25:AC25" si="18">SUM(O22:O23)</f>
        <v>0</v>
      </c>
      <c r="P25" s="72">
        <f>SUM(P22:P24)</f>
        <v>0</v>
      </c>
      <c r="Q25" s="72">
        <f t="shared" si="18"/>
        <v>0</v>
      </c>
      <c r="R25" s="72">
        <f t="shared" si="18"/>
        <v>0</v>
      </c>
      <c r="S25" s="72"/>
      <c r="T25" s="72">
        <f>SUM(T22:T23)</f>
        <v>0</v>
      </c>
      <c r="U25" s="72">
        <f t="shared" si="18"/>
        <v>0</v>
      </c>
      <c r="V25" s="72">
        <f>SUM(V22:V24)</f>
        <v>0</v>
      </c>
      <c r="W25" s="72">
        <f t="shared" si="18"/>
        <v>0</v>
      </c>
      <c r="X25" s="72">
        <f t="shared" si="18"/>
        <v>0</v>
      </c>
      <c r="Y25" s="72">
        <f>SUM(Y22:Y24)</f>
        <v>0</v>
      </c>
      <c r="Z25" s="72">
        <f t="shared" si="18"/>
        <v>0</v>
      </c>
      <c r="AA25" s="72">
        <f>SUM(AA22:AA24)</f>
        <v>0</v>
      </c>
      <c r="AB25" s="72">
        <f t="shared" si="18"/>
        <v>0</v>
      </c>
      <c r="AC25" s="73">
        <f t="shared" si="18"/>
        <v>0</v>
      </c>
    </row>
    <row r="26" spans="1:29">
      <c r="F26" s="187" t="s">
        <v>179</v>
      </c>
    </row>
    <row r="27" spans="1:29" ht="13.5" thickBot="1"/>
    <row r="28" spans="1:29" ht="13.5" thickBot="1">
      <c r="B28" s="1130" t="s">
        <v>31</v>
      </c>
      <c r="C28" s="1131"/>
      <c r="D28" s="1131"/>
      <c r="E28" s="1131"/>
      <c r="F28" s="1131"/>
      <c r="G28" s="1131"/>
      <c r="H28" s="1131"/>
      <c r="I28" s="1131"/>
      <c r="J28" s="1132"/>
      <c r="Q28" s="38"/>
    </row>
    <row r="29" spans="1:29" ht="13.5" thickBot="1">
      <c r="A29" s="33" t="s">
        <v>9</v>
      </c>
      <c r="B29" s="1118" t="s">
        <v>32</v>
      </c>
      <c r="C29" s="1119"/>
      <c r="D29" s="1119"/>
      <c r="E29" s="1119"/>
      <c r="F29" s="1119"/>
      <c r="G29" s="1119"/>
      <c r="H29" s="1120"/>
      <c r="I29" s="74" t="s">
        <v>0</v>
      </c>
      <c r="J29" s="74" t="s">
        <v>108</v>
      </c>
      <c r="K29" s="463" t="s">
        <v>177</v>
      </c>
      <c r="L29" s="192"/>
      <c r="M29" s="192"/>
      <c r="N29" s="38"/>
    </row>
    <row r="30" spans="1:29" ht="15" customHeight="1">
      <c r="A30" s="583" t="s">
        <v>376</v>
      </c>
      <c r="B30" s="584" t="s">
        <v>439</v>
      </c>
      <c r="C30" s="585"/>
      <c r="D30" s="585"/>
      <c r="E30" s="585"/>
      <c r="F30" s="585"/>
      <c r="G30" s="585"/>
      <c r="H30" s="585"/>
      <c r="I30" s="586" t="s">
        <v>256</v>
      </c>
      <c r="J30" s="587"/>
      <c r="K30" s="464">
        <f>SUMIF(Orçamento!$B$1:$B$88,A30,Orçamento!$F$1:$F$88)-J30</f>
        <v>0</v>
      </c>
    </row>
    <row r="31" spans="1:29" ht="15" customHeight="1">
      <c r="A31" s="448" t="s">
        <v>377</v>
      </c>
      <c r="B31" s="451" t="s">
        <v>440</v>
      </c>
      <c r="C31" s="588"/>
      <c r="D31" s="588"/>
      <c r="E31" s="588"/>
      <c r="F31" s="588"/>
      <c r="G31" s="588"/>
      <c r="H31" s="588"/>
      <c r="I31" s="452" t="s">
        <v>256</v>
      </c>
      <c r="J31" s="589">
        <f>SUMIFS(G7:G13,E7:E13,"&lt;="&amp;2)</f>
        <v>3.3579635623730955</v>
      </c>
      <c r="K31" s="464">
        <f>SUMIF(Orçamento!$B$1:$B$88,A31,Orçamento!$F$1:$F$88)-J31</f>
        <v>2.0364376269044193E-3</v>
      </c>
    </row>
    <row r="32" spans="1:29" ht="15" customHeight="1">
      <c r="A32" s="448" t="s">
        <v>378</v>
      </c>
      <c r="B32" s="451" t="s">
        <v>441</v>
      </c>
      <c r="C32" s="588"/>
      <c r="D32" s="588"/>
      <c r="E32" s="588"/>
      <c r="F32" s="588"/>
      <c r="G32" s="588"/>
      <c r="H32" s="588"/>
      <c r="I32" s="452" t="s">
        <v>256</v>
      </c>
      <c r="J32" s="590"/>
      <c r="K32" s="464">
        <f>SUMIF(Orçamento!$B$1:$B$88,A32,Orçamento!$F$1:$F$88)-J32</f>
        <v>0</v>
      </c>
    </row>
    <row r="33" spans="1:11" ht="15" customHeight="1">
      <c r="A33" s="448" t="s">
        <v>379</v>
      </c>
      <c r="B33" s="451" t="s">
        <v>442</v>
      </c>
      <c r="C33" s="588"/>
      <c r="D33" s="588"/>
      <c r="E33" s="588"/>
      <c r="F33" s="588"/>
      <c r="G33" s="588"/>
      <c r="H33" s="588"/>
      <c r="I33" s="452" t="s">
        <v>256</v>
      </c>
      <c r="J33" s="590"/>
      <c r="K33" s="464">
        <f>SUMIF(Orçamento!$B$1:$B$88,A33,Orçamento!$F$1:$F$88)-J33</f>
        <v>0</v>
      </c>
    </row>
    <row r="34" spans="1:11" ht="15" customHeight="1">
      <c r="A34" s="448" t="s">
        <v>380</v>
      </c>
      <c r="B34" s="451" t="s">
        <v>443</v>
      </c>
      <c r="C34" s="588"/>
      <c r="D34" s="588"/>
      <c r="E34" s="588"/>
      <c r="F34" s="588"/>
      <c r="G34" s="588"/>
      <c r="H34" s="588"/>
      <c r="I34" s="452" t="s">
        <v>256</v>
      </c>
      <c r="J34" s="589"/>
      <c r="K34" s="464">
        <f>SUMIF(Orçamento!$B$1:$B$88,A34,Orçamento!$F$1:$F$88)-J34</f>
        <v>0</v>
      </c>
    </row>
    <row r="35" spans="1:11" ht="15" customHeight="1">
      <c r="A35" s="448" t="s">
        <v>381</v>
      </c>
      <c r="B35" s="451" t="s">
        <v>444</v>
      </c>
      <c r="C35" s="588"/>
      <c r="D35" s="588"/>
      <c r="E35" s="588"/>
      <c r="F35" s="588"/>
      <c r="G35" s="588"/>
      <c r="H35" s="588"/>
      <c r="I35" s="452" t="s">
        <v>256</v>
      </c>
      <c r="J35" s="590"/>
      <c r="K35" s="464">
        <f>SUMIF(Orçamento!$B$1:$B$88,A35,Orçamento!$F$1:$F$88)-J35</f>
        <v>0</v>
      </c>
    </row>
    <row r="36" spans="1:11" ht="15" customHeight="1">
      <c r="A36" s="448" t="s">
        <v>382</v>
      </c>
      <c r="B36" s="451" t="s">
        <v>445</v>
      </c>
      <c r="C36" s="588"/>
      <c r="D36" s="588"/>
      <c r="E36" s="588"/>
      <c r="F36" s="588"/>
      <c r="G36" s="588"/>
      <c r="H36" s="588"/>
      <c r="I36" s="452" t="s">
        <v>256</v>
      </c>
      <c r="J36" s="589"/>
      <c r="K36" s="464">
        <f>SUMIF(Orçamento!$B$1:$B$88,A36,Orçamento!$F$1:$F$88)-J36</f>
        <v>0</v>
      </c>
    </row>
    <row r="37" spans="1:11" ht="15" customHeight="1" thickBot="1">
      <c r="A37" s="592" t="s">
        <v>383</v>
      </c>
      <c r="B37" s="593" t="s">
        <v>446</v>
      </c>
      <c r="C37" s="594"/>
      <c r="D37" s="594"/>
      <c r="E37" s="594"/>
      <c r="F37" s="594"/>
      <c r="G37" s="594"/>
      <c r="H37" s="594"/>
      <c r="I37" s="595" t="s">
        <v>256</v>
      </c>
      <c r="J37" s="596">
        <f>SUMIFS(G7:G13,E7:E13,"&gt;"&amp;2)</f>
        <v>4.5100000000000007</v>
      </c>
      <c r="K37" s="464">
        <f>SUMIF(Orçamento!$B$1:$B$88,A37,Orçamento!$F$1:$F$88)-J37</f>
        <v>0</v>
      </c>
    </row>
    <row r="38" spans="1:11" ht="15" customHeight="1">
      <c r="A38" s="583" t="s">
        <v>384</v>
      </c>
      <c r="B38" s="597" t="s">
        <v>385</v>
      </c>
      <c r="C38" s="598"/>
      <c r="D38" s="598"/>
      <c r="E38" s="598"/>
      <c r="F38" s="598"/>
      <c r="G38" s="598"/>
      <c r="H38" s="598"/>
      <c r="I38" s="586" t="s">
        <v>255</v>
      </c>
      <c r="J38" s="602">
        <f>SUM(O7:O11)</f>
        <v>17</v>
      </c>
      <c r="K38" s="464">
        <f>SUMIF(Orçamento!$B$1:$B$88,A38,Orçamento!$F$1:$F$88)-J38</f>
        <v>0</v>
      </c>
    </row>
    <row r="39" spans="1:11" ht="15" customHeight="1">
      <c r="A39" s="448" t="s">
        <v>386</v>
      </c>
      <c r="B39" s="449" t="s">
        <v>387</v>
      </c>
      <c r="C39" s="599"/>
      <c r="D39" s="599"/>
      <c r="E39" s="599"/>
      <c r="F39" s="599"/>
      <c r="G39" s="599"/>
      <c r="H39" s="599"/>
      <c r="I39" s="452" t="s">
        <v>255</v>
      </c>
      <c r="J39" s="603">
        <f>S14</f>
        <v>0</v>
      </c>
      <c r="K39" s="464">
        <f>SUMIF(Orçamento!$B$1:$B$88,A39,Orçamento!$F$1:$F$88)-J39</f>
        <v>0</v>
      </c>
    </row>
    <row r="40" spans="1:11" ht="15" customHeight="1">
      <c r="A40" s="448" t="s">
        <v>388</v>
      </c>
      <c r="B40" s="449" t="s">
        <v>389</v>
      </c>
      <c r="C40" s="588"/>
      <c r="D40" s="588"/>
      <c r="E40" s="588"/>
      <c r="F40" s="588"/>
      <c r="G40" s="588"/>
      <c r="H40" s="588"/>
      <c r="I40" s="452" t="s">
        <v>255</v>
      </c>
      <c r="J40" s="603"/>
      <c r="K40" s="464">
        <f>SUMIF(Orçamento!$B$1:$B$88,A40,Orçamento!$F$1:$F$88)-J40</f>
        <v>0</v>
      </c>
    </row>
    <row r="41" spans="1:11" ht="15" customHeight="1">
      <c r="A41" s="448" t="s">
        <v>390</v>
      </c>
      <c r="B41" s="449" t="s">
        <v>391</v>
      </c>
      <c r="C41" s="588"/>
      <c r="D41" s="588"/>
      <c r="E41" s="588"/>
      <c r="F41" s="588"/>
      <c r="G41" s="588"/>
      <c r="H41" s="588"/>
      <c r="I41" s="452" t="s">
        <v>255</v>
      </c>
      <c r="J41" s="603"/>
      <c r="K41" s="464">
        <f>SUMIF(Orçamento!$B$1:$B$88,A41,Orçamento!$F$1:$F$88)-J41</f>
        <v>0</v>
      </c>
    </row>
    <row r="42" spans="1:11" ht="15" customHeight="1">
      <c r="A42" s="448" t="s">
        <v>392</v>
      </c>
      <c r="B42" s="449" t="s">
        <v>393</v>
      </c>
      <c r="C42" s="588"/>
      <c r="D42" s="588"/>
      <c r="E42" s="588"/>
      <c r="F42" s="588"/>
      <c r="G42" s="588"/>
      <c r="H42" s="588"/>
      <c r="I42" s="452" t="s">
        <v>255</v>
      </c>
      <c r="J42" s="600"/>
      <c r="K42" s="464">
        <f>SUMIF(Orçamento!$B$1:$B$88,A42,Orçamento!$F$1:$F$88)-J42</f>
        <v>0</v>
      </c>
    </row>
    <row r="43" spans="1:11" ht="15" customHeight="1">
      <c r="A43" s="448" t="s">
        <v>394</v>
      </c>
      <c r="B43" s="449" t="s">
        <v>395</v>
      </c>
      <c r="C43" s="588"/>
      <c r="D43" s="588"/>
      <c r="E43" s="588"/>
      <c r="F43" s="588"/>
      <c r="G43" s="588"/>
      <c r="H43" s="588"/>
      <c r="I43" s="452" t="s">
        <v>255</v>
      </c>
      <c r="J43" s="600">
        <f>SUM(O12:O13)</f>
        <v>2</v>
      </c>
      <c r="K43" s="464">
        <f>SUMIF(Orçamento!$B$1:$B$88,A43,Orçamento!$F$1:$F$88)-J43</f>
        <v>0</v>
      </c>
    </row>
    <row r="44" spans="1:11" ht="15" customHeight="1" thickBot="1">
      <c r="A44" s="465" t="s">
        <v>396</v>
      </c>
      <c r="B44" s="601" t="s">
        <v>397</v>
      </c>
      <c r="C44" s="591"/>
      <c r="D44" s="591"/>
      <c r="E44" s="591"/>
      <c r="F44" s="591"/>
      <c r="G44" s="591"/>
      <c r="H44" s="591"/>
      <c r="I44" s="466" t="s">
        <v>255</v>
      </c>
      <c r="J44" s="604"/>
      <c r="K44" s="464">
        <f>SUMIF(Orçamento!$B$1:$B$88,A44,Orçamento!$F$1:$F$88)-J44</f>
        <v>0</v>
      </c>
    </row>
    <row r="46" spans="1:11" s="39" customFormat="1" ht="15" customHeight="1">
      <c r="A46" s="816" t="s">
        <v>2703</v>
      </c>
      <c r="B46" s="816"/>
      <c r="C46" s="816"/>
      <c r="D46" s="816"/>
      <c r="E46" s="816"/>
      <c r="F46" s="816"/>
      <c r="G46" s="816"/>
      <c r="H46" s="816"/>
      <c r="I46" s="817" t="s">
        <v>256</v>
      </c>
      <c r="J46" s="817">
        <f>SUM(J47:J49)</f>
        <v>12</v>
      </c>
      <c r="K46" s="818"/>
    </row>
    <row r="47" spans="1:11" ht="15" customHeight="1">
      <c r="A47" s="814" t="s">
        <v>2705</v>
      </c>
      <c r="B47" s="814"/>
      <c r="C47" s="814" t="s">
        <v>2704</v>
      </c>
      <c r="D47" s="814"/>
      <c r="E47" s="814" t="s">
        <v>2706</v>
      </c>
      <c r="F47" s="814"/>
      <c r="G47" s="814" t="s">
        <v>2708</v>
      </c>
      <c r="H47" s="814"/>
      <c r="I47" s="815" t="s">
        <v>256</v>
      </c>
      <c r="J47" s="815">
        <f>2*(1.5*2)</f>
        <v>6</v>
      </c>
    </row>
    <row r="48" spans="1:11" ht="15" customHeight="1">
      <c r="A48" s="814" t="s">
        <v>2707</v>
      </c>
      <c r="B48" s="814"/>
      <c r="C48" s="814" t="s">
        <v>2704</v>
      </c>
      <c r="D48" s="814"/>
      <c r="E48" s="814" t="s">
        <v>2711</v>
      </c>
      <c r="F48" s="814"/>
      <c r="G48" s="814" t="s">
        <v>2708</v>
      </c>
      <c r="H48" s="814"/>
      <c r="I48" s="815" t="s">
        <v>256</v>
      </c>
      <c r="J48" s="815">
        <f>2*(1*2)</f>
        <v>4</v>
      </c>
    </row>
    <row r="49" spans="1:10" ht="15" customHeight="1">
      <c r="A49" s="814" t="s">
        <v>2709</v>
      </c>
      <c r="B49" s="814"/>
      <c r="C49" s="814" t="s">
        <v>2704</v>
      </c>
      <c r="D49" s="814"/>
      <c r="E49" s="814" t="s">
        <v>2710</v>
      </c>
      <c r="F49" s="814"/>
      <c r="G49" s="814" t="s">
        <v>2708</v>
      </c>
      <c r="H49" s="814"/>
      <c r="I49" s="815" t="s">
        <v>256</v>
      </c>
      <c r="J49" s="815">
        <f>2*(1*1)</f>
        <v>2</v>
      </c>
    </row>
  </sheetData>
  <mergeCells count="34">
    <mergeCell ref="A3:T3"/>
    <mergeCell ref="A4:K4"/>
    <mergeCell ref="A5:A6"/>
    <mergeCell ref="B5:D5"/>
    <mergeCell ref="E5:E6"/>
    <mergeCell ref="F5:G5"/>
    <mergeCell ref="H5:I5"/>
    <mergeCell ref="J5:K5"/>
    <mergeCell ref="L5:L6"/>
    <mergeCell ref="O5:T5"/>
    <mergeCell ref="U5:Y5"/>
    <mergeCell ref="Z5:AD5"/>
    <mergeCell ref="L4:T4"/>
    <mergeCell ref="A2:T2"/>
    <mergeCell ref="A14:E14"/>
    <mergeCell ref="L14:N14"/>
    <mergeCell ref="Y20:AC20"/>
    <mergeCell ref="A17:AC17"/>
    <mergeCell ref="A18:AC18"/>
    <mergeCell ref="A19:J19"/>
    <mergeCell ref="K19:AC19"/>
    <mergeCell ref="A20:A21"/>
    <mergeCell ref="B20:C20"/>
    <mergeCell ref="D20:D21"/>
    <mergeCell ref="E20:F20"/>
    <mergeCell ref="G20:H20"/>
    <mergeCell ref="B28:J28"/>
    <mergeCell ref="B29:H29"/>
    <mergeCell ref="K20:K21"/>
    <mergeCell ref="N20:R20"/>
    <mergeCell ref="T20:X20"/>
    <mergeCell ref="A25:D25"/>
    <mergeCell ref="K25:M25"/>
    <mergeCell ref="I20:J20"/>
  </mergeCells>
  <conditionalFormatting sqref="K6 I6 O5:O6 Z6 K9:K10 N9 I9:I13 G6:G13 U6 P6:S6">
    <cfRule type="cellIs" dxfId="385" priority="917" stopIfTrue="1" operator="equal">
      <formula>"SUB"</formula>
    </cfRule>
    <cfRule type="cellIs" dxfId="384" priority="918" stopIfTrue="1" operator="equal">
      <formula>"RET"</formula>
    </cfRule>
  </conditionalFormatting>
  <conditionalFormatting sqref="I6 K6 O5:O6 Z6 Y23:Y24 G6:G13 U6 P6:S6">
    <cfRule type="cellIs" dxfId="383" priority="915" operator="equal">
      <formula>"SUB"</formula>
    </cfRule>
    <cfRule type="cellIs" dxfId="382" priority="916" operator="equal">
      <formula>"RET"</formula>
    </cfRule>
  </conditionalFormatting>
  <conditionalFormatting sqref="V6:Y6">
    <cfRule type="cellIs" dxfId="381" priority="911" operator="equal">
      <formula>"SUB"</formula>
    </cfRule>
    <cfRule type="cellIs" dxfId="380" priority="912" operator="equal">
      <formula>"RET"</formula>
    </cfRule>
  </conditionalFormatting>
  <conditionalFormatting sqref="V6:Y6">
    <cfRule type="cellIs" dxfId="379" priority="913" stopIfTrue="1" operator="equal">
      <formula>"SUB"</formula>
    </cfRule>
    <cfRule type="cellIs" dxfId="378" priority="914" stopIfTrue="1" operator="equal">
      <formula>"RET"</formula>
    </cfRule>
  </conditionalFormatting>
  <conditionalFormatting sqref="AA6:AD6">
    <cfRule type="cellIs" dxfId="377" priority="909" stopIfTrue="1" operator="equal">
      <formula>"SUB"</formula>
    </cfRule>
    <cfRule type="cellIs" dxfId="376" priority="910" stopIfTrue="1" operator="equal">
      <formula>"RET"</formula>
    </cfRule>
  </conditionalFormatting>
  <conditionalFormatting sqref="AA6:AD6">
    <cfRule type="cellIs" dxfId="375" priority="907" operator="equal">
      <formula>"SUB"</formula>
    </cfRule>
    <cfRule type="cellIs" dxfId="374" priority="908" operator="equal">
      <formula>"RET"</formula>
    </cfRule>
  </conditionalFormatting>
  <conditionalFormatting sqref="I11 N11">
    <cfRule type="cellIs" dxfId="373" priority="849" stopIfTrue="1" operator="equal">
      <formula>"SUB"</formula>
    </cfRule>
    <cfRule type="cellIs" dxfId="372" priority="850" stopIfTrue="1" operator="equal">
      <formula>"RET"</formula>
    </cfRule>
  </conditionalFormatting>
  <conditionalFormatting sqref="AC23:AC24">
    <cfRule type="cellIs" dxfId="371" priority="717" stopIfTrue="1" operator="equal">
      <formula>"SUB"</formula>
    </cfRule>
    <cfRule type="cellIs" dxfId="370" priority="718" stopIfTrue="1" operator="equal">
      <formula>"RET"</formula>
    </cfRule>
  </conditionalFormatting>
  <conditionalFormatting sqref="AC23:AC24">
    <cfRule type="cellIs" dxfId="369" priority="715" operator="equal">
      <formula>"SUB"</formula>
    </cfRule>
    <cfRule type="cellIs" dxfId="368" priority="716" operator="equal">
      <formula>"RET"</formula>
    </cfRule>
  </conditionalFormatting>
  <conditionalFormatting sqref="I7:I13">
    <cfRule type="cellIs" dxfId="367" priority="713" stopIfTrue="1" operator="equal">
      <formula>"SUB"</formula>
    </cfRule>
    <cfRule type="cellIs" dxfId="366" priority="714" stopIfTrue="1" operator="equal">
      <formula>"RET"</formula>
    </cfRule>
  </conditionalFormatting>
  <conditionalFormatting sqref="I7:I13">
    <cfRule type="cellIs" dxfId="365" priority="711" operator="equal">
      <formula>"SUB"</formula>
    </cfRule>
    <cfRule type="cellIs" dxfId="364" priority="712" operator="equal">
      <formula>"RET"</formula>
    </cfRule>
  </conditionalFormatting>
  <conditionalFormatting sqref="I12:I13 N12:N13">
    <cfRule type="cellIs" dxfId="363" priority="813" stopIfTrue="1" operator="equal">
      <formula>"SUB"</formula>
    </cfRule>
    <cfRule type="cellIs" dxfId="362" priority="814" stopIfTrue="1" operator="equal">
      <formula>"RET"</formula>
    </cfRule>
  </conditionalFormatting>
  <conditionalFormatting sqref="K7:K8 N7:N8 I8:I13 P7:T13">
    <cfRule type="cellIs" dxfId="361" priority="787" stopIfTrue="1" operator="equal">
      <formula>"SUB"</formula>
    </cfRule>
    <cfRule type="cellIs" dxfId="360" priority="788" stopIfTrue="1" operator="equal">
      <formula>"RET"</formula>
    </cfRule>
  </conditionalFormatting>
  <conditionalFormatting sqref="P7:T13">
    <cfRule type="cellIs" dxfId="359" priority="785" operator="equal">
      <formula>"SUB"</formula>
    </cfRule>
    <cfRule type="cellIs" dxfId="358" priority="786" operator="equal">
      <formula>"RET"</formula>
    </cfRule>
  </conditionalFormatting>
  <conditionalFormatting sqref="O25">
    <cfRule type="cellIs" dxfId="357" priority="643" stopIfTrue="1" operator="equal">
      <formula>"SUB"</formula>
    </cfRule>
    <cfRule type="cellIs" dxfId="356" priority="644" stopIfTrue="1" operator="equal">
      <formula>"RET"</formula>
    </cfRule>
  </conditionalFormatting>
  <conditionalFormatting sqref="O25">
    <cfRule type="cellIs" dxfId="355" priority="641" operator="equal">
      <formula>"SUB"</formula>
    </cfRule>
    <cfRule type="cellIs" dxfId="354" priority="642" operator="equal">
      <formula>"RET"</formula>
    </cfRule>
  </conditionalFormatting>
  <conditionalFormatting sqref="O21:T21 J21 H21 N20:N21 Y21 N25 F21 F23:F24 K23:K24 M23:M24">
    <cfRule type="cellIs" dxfId="353" priority="755" stopIfTrue="1" operator="equal">
      <formula>"SUB"</formula>
    </cfRule>
    <cfRule type="cellIs" dxfId="352" priority="756" stopIfTrue="1" operator="equal">
      <formula>"RET"</formula>
    </cfRule>
  </conditionalFormatting>
  <conditionalFormatting sqref="H21 J21 N20:N21 Y21 O21:T21 N25 F21 F23:F24">
    <cfRule type="cellIs" dxfId="351" priority="753" operator="equal">
      <formula>"SUB"</formula>
    </cfRule>
    <cfRule type="cellIs" dxfId="350" priority="754" operator="equal">
      <formula>"RET"</formula>
    </cfRule>
  </conditionalFormatting>
  <conditionalFormatting sqref="U21:X21">
    <cfRule type="cellIs" dxfId="349" priority="749" operator="equal">
      <formula>"SUB"</formula>
    </cfRule>
    <cfRule type="cellIs" dxfId="348" priority="750" operator="equal">
      <formula>"RET"</formula>
    </cfRule>
  </conditionalFormatting>
  <conditionalFormatting sqref="U21:X21">
    <cfRule type="cellIs" dxfId="347" priority="751" stopIfTrue="1" operator="equal">
      <formula>"SUB"</formula>
    </cfRule>
    <cfRule type="cellIs" dxfId="346" priority="752" stopIfTrue="1" operator="equal">
      <formula>"RET"</formula>
    </cfRule>
  </conditionalFormatting>
  <conditionalFormatting sqref="Z21:AC21">
    <cfRule type="cellIs" dxfId="345" priority="747" stopIfTrue="1" operator="equal">
      <formula>"SUB"</formula>
    </cfRule>
    <cfRule type="cellIs" dxfId="344" priority="748" stopIfTrue="1" operator="equal">
      <formula>"RET"</formula>
    </cfRule>
  </conditionalFormatting>
  <conditionalFormatting sqref="Z21:AC21">
    <cfRule type="cellIs" dxfId="343" priority="745" operator="equal">
      <formula>"SUB"</formula>
    </cfRule>
    <cfRule type="cellIs" dxfId="342" priority="746" operator="equal">
      <formula>"RET"</formula>
    </cfRule>
  </conditionalFormatting>
  <conditionalFormatting sqref="O23:Q24">
    <cfRule type="cellIs" dxfId="341" priority="743" stopIfTrue="1" operator="equal">
      <formula>"SUB"</formula>
    </cfRule>
    <cfRule type="cellIs" dxfId="340" priority="744" stopIfTrue="1" operator="equal">
      <formula>"RET"</formula>
    </cfRule>
  </conditionalFormatting>
  <conditionalFormatting sqref="O23:Q24">
    <cfRule type="cellIs" dxfId="339" priority="741" operator="equal">
      <formula>"SUB"</formula>
    </cfRule>
    <cfRule type="cellIs" dxfId="338" priority="742" operator="equal">
      <formula>"RET"</formula>
    </cfRule>
  </conditionalFormatting>
  <conditionalFormatting sqref="T24">
    <cfRule type="cellIs" dxfId="337" priority="739" stopIfTrue="1" operator="equal">
      <formula>"SUB"</formula>
    </cfRule>
    <cfRule type="cellIs" dxfId="336" priority="740" stopIfTrue="1" operator="equal">
      <formula>"RET"</formula>
    </cfRule>
  </conditionalFormatting>
  <conditionalFormatting sqref="T24">
    <cfRule type="cellIs" dxfId="335" priority="737" operator="equal">
      <formula>"SUB"</formula>
    </cfRule>
    <cfRule type="cellIs" dxfId="334" priority="738" operator="equal">
      <formula>"RET"</formula>
    </cfRule>
  </conditionalFormatting>
  <conditionalFormatting sqref="Y23:Y24">
    <cfRule type="cellIs" dxfId="333" priority="735" stopIfTrue="1" operator="equal">
      <formula>"SUB"</formula>
    </cfRule>
    <cfRule type="cellIs" dxfId="332" priority="736" stopIfTrue="1" operator="equal">
      <formula>"RET"</formula>
    </cfRule>
  </conditionalFormatting>
  <conditionalFormatting sqref="R23:S24">
    <cfRule type="cellIs" dxfId="331" priority="733" stopIfTrue="1" operator="equal">
      <formula>"SUB"</formula>
    </cfRule>
    <cfRule type="cellIs" dxfId="330" priority="734" stopIfTrue="1" operator="equal">
      <formula>"RET"</formula>
    </cfRule>
  </conditionalFormatting>
  <conditionalFormatting sqref="R23:S24">
    <cfRule type="cellIs" dxfId="329" priority="731" operator="equal">
      <formula>"SUB"</formula>
    </cfRule>
    <cfRule type="cellIs" dxfId="328" priority="732" operator="equal">
      <formula>"RET"</formula>
    </cfRule>
  </conditionalFormatting>
  <conditionalFormatting sqref="V23:W24">
    <cfRule type="cellIs" dxfId="327" priority="729" stopIfTrue="1" operator="equal">
      <formula>"SUB"</formula>
    </cfRule>
    <cfRule type="cellIs" dxfId="326" priority="730" stopIfTrue="1" operator="equal">
      <formula>"RET"</formula>
    </cfRule>
  </conditionalFormatting>
  <conditionalFormatting sqref="V23:W24">
    <cfRule type="cellIs" dxfId="325" priority="727" operator="equal">
      <formula>"SUB"</formula>
    </cfRule>
    <cfRule type="cellIs" dxfId="324" priority="728" operator="equal">
      <formula>"RET"</formula>
    </cfRule>
  </conditionalFormatting>
  <conditionalFormatting sqref="X23:X24">
    <cfRule type="cellIs" dxfId="323" priority="725" stopIfTrue="1" operator="equal">
      <formula>"SUB"</formula>
    </cfRule>
    <cfRule type="cellIs" dxfId="322" priority="726" stopIfTrue="1" operator="equal">
      <formula>"RET"</formula>
    </cfRule>
  </conditionalFormatting>
  <conditionalFormatting sqref="X23:X24">
    <cfRule type="cellIs" dxfId="321" priority="723" operator="equal">
      <formula>"SUB"</formula>
    </cfRule>
    <cfRule type="cellIs" dxfId="320" priority="724" operator="equal">
      <formula>"RET"</formula>
    </cfRule>
  </conditionalFormatting>
  <conditionalFormatting sqref="Z23:AB24">
    <cfRule type="cellIs" dxfId="319" priority="721" stopIfTrue="1" operator="equal">
      <formula>"SUB"</formula>
    </cfRule>
    <cfRule type="cellIs" dxfId="318" priority="722" stopIfTrue="1" operator="equal">
      <formula>"RET"</formula>
    </cfRule>
  </conditionalFormatting>
  <conditionalFormatting sqref="Z23:AB24">
    <cfRule type="cellIs" dxfId="317" priority="719" operator="equal">
      <formula>"SUB"</formula>
    </cfRule>
    <cfRule type="cellIs" dxfId="316" priority="720" operator="equal">
      <formula>"RET"</formula>
    </cfRule>
  </conditionalFormatting>
  <conditionalFormatting sqref="H23:H24">
    <cfRule type="cellIs" dxfId="315" priority="705" stopIfTrue="1" operator="equal">
      <formula>"SUB"</formula>
    </cfRule>
    <cfRule type="cellIs" dxfId="314" priority="706" stopIfTrue="1" operator="equal">
      <formula>"RET"</formula>
    </cfRule>
  </conditionalFormatting>
  <conditionalFormatting sqref="H23:H24">
    <cfRule type="cellIs" dxfId="313" priority="703" operator="equal">
      <formula>"SUB"</formula>
    </cfRule>
    <cfRule type="cellIs" dxfId="312" priority="704" operator="equal">
      <formula>"RET"</formula>
    </cfRule>
  </conditionalFormatting>
  <conditionalFormatting sqref="J23:J24">
    <cfRule type="cellIs" dxfId="311" priority="701" stopIfTrue="1" operator="equal">
      <formula>"SUB"</formula>
    </cfRule>
    <cfRule type="cellIs" dxfId="310" priority="702" stopIfTrue="1" operator="equal">
      <formula>"RET"</formula>
    </cfRule>
  </conditionalFormatting>
  <conditionalFormatting sqref="J23:J24">
    <cfRule type="cellIs" dxfId="309" priority="699" operator="equal">
      <formula>"SUB"</formula>
    </cfRule>
    <cfRule type="cellIs" dxfId="308" priority="700" operator="equal">
      <formula>"RET"</formula>
    </cfRule>
  </conditionalFormatting>
  <conditionalFormatting sqref="U23:U24">
    <cfRule type="cellIs" dxfId="307" priority="697" stopIfTrue="1" operator="equal">
      <formula>"SUB"</formula>
    </cfRule>
    <cfRule type="cellIs" dxfId="306" priority="698" stopIfTrue="1" operator="equal">
      <formula>"RET"</formula>
    </cfRule>
  </conditionalFormatting>
  <conditionalFormatting sqref="U23:U24">
    <cfRule type="cellIs" dxfId="305" priority="695" operator="equal">
      <formula>"SUB"</formula>
    </cfRule>
    <cfRule type="cellIs" dxfId="304" priority="696" operator="equal">
      <formula>"RET"</formula>
    </cfRule>
  </conditionalFormatting>
  <conditionalFormatting sqref="J22">
    <cfRule type="cellIs" dxfId="303" priority="693" stopIfTrue="1" operator="equal">
      <formula>"SUB"</formula>
    </cfRule>
    <cfRule type="cellIs" dxfId="302" priority="694" stopIfTrue="1" operator="equal">
      <formula>"RET"</formula>
    </cfRule>
  </conditionalFormatting>
  <conditionalFormatting sqref="J22">
    <cfRule type="cellIs" dxfId="301" priority="691" operator="equal">
      <formula>"SUB"</formula>
    </cfRule>
    <cfRule type="cellIs" dxfId="300" priority="692" operator="equal">
      <formula>"RET"</formula>
    </cfRule>
  </conditionalFormatting>
  <conditionalFormatting sqref="F22">
    <cfRule type="cellIs" dxfId="299" priority="689" stopIfTrue="1" operator="equal">
      <formula>"SUB"</formula>
    </cfRule>
    <cfRule type="cellIs" dxfId="298" priority="690" stopIfTrue="1" operator="equal">
      <formula>"RET"</formula>
    </cfRule>
  </conditionalFormatting>
  <conditionalFormatting sqref="F22">
    <cfRule type="cellIs" dxfId="297" priority="687" operator="equal">
      <formula>"SUB"</formula>
    </cfRule>
    <cfRule type="cellIs" dxfId="296" priority="688" operator="equal">
      <formula>"RET"</formula>
    </cfRule>
  </conditionalFormatting>
  <conditionalFormatting sqref="H22">
    <cfRule type="cellIs" dxfId="295" priority="685" stopIfTrue="1" operator="equal">
      <formula>"SUB"</formula>
    </cfRule>
    <cfRule type="cellIs" dxfId="294" priority="686" stopIfTrue="1" operator="equal">
      <formula>"RET"</formula>
    </cfRule>
  </conditionalFormatting>
  <conditionalFormatting sqref="H22">
    <cfRule type="cellIs" dxfId="293" priority="683" operator="equal">
      <formula>"SUB"</formula>
    </cfRule>
    <cfRule type="cellIs" dxfId="292" priority="684" operator="equal">
      <formula>"RET"</formula>
    </cfRule>
  </conditionalFormatting>
  <conditionalFormatting sqref="K22:L22 L23:L24">
    <cfRule type="cellIs" dxfId="291" priority="681" stopIfTrue="1" operator="equal">
      <formula>"SUB"</formula>
    </cfRule>
    <cfRule type="cellIs" dxfId="290" priority="682" stopIfTrue="1" operator="equal">
      <formula>"RET"</formula>
    </cfRule>
  </conditionalFormatting>
  <conditionalFormatting sqref="Y22">
    <cfRule type="cellIs" dxfId="289" priority="679" operator="equal">
      <formula>"SUB"</formula>
    </cfRule>
    <cfRule type="cellIs" dxfId="288" priority="680" operator="equal">
      <formula>"RET"</formula>
    </cfRule>
  </conditionalFormatting>
  <conditionalFormatting sqref="N22:N24">
    <cfRule type="cellIs" dxfId="287" priority="677" stopIfTrue="1" operator="equal">
      <formula>"SUB"</formula>
    </cfRule>
    <cfRule type="cellIs" dxfId="286" priority="678" stopIfTrue="1" operator="equal">
      <formula>"RET"</formula>
    </cfRule>
  </conditionalFormatting>
  <conditionalFormatting sqref="N22:N24">
    <cfRule type="cellIs" dxfId="285" priority="675" operator="equal">
      <formula>"SUB"</formula>
    </cfRule>
    <cfRule type="cellIs" dxfId="284" priority="676" operator="equal">
      <formula>"RET"</formula>
    </cfRule>
  </conditionalFormatting>
  <conditionalFormatting sqref="T22:T23">
    <cfRule type="cellIs" dxfId="283" priority="673" stopIfTrue="1" operator="equal">
      <formula>"SUB"</formula>
    </cfRule>
    <cfRule type="cellIs" dxfId="282" priority="674" stopIfTrue="1" operator="equal">
      <formula>"RET"</formula>
    </cfRule>
  </conditionalFormatting>
  <conditionalFormatting sqref="T22:T23">
    <cfRule type="cellIs" dxfId="281" priority="671" operator="equal">
      <formula>"SUB"</formula>
    </cfRule>
    <cfRule type="cellIs" dxfId="280" priority="672" operator="equal">
      <formula>"RET"</formula>
    </cfRule>
  </conditionalFormatting>
  <conditionalFormatting sqref="Y22">
    <cfRule type="cellIs" dxfId="279" priority="669" stopIfTrue="1" operator="equal">
      <formula>"SUB"</formula>
    </cfRule>
    <cfRule type="cellIs" dxfId="278" priority="670" stopIfTrue="1" operator="equal">
      <formula>"RET"</formula>
    </cfRule>
  </conditionalFormatting>
  <conditionalFormatting sqref="U25">
    <cfRule type="cellIs" dxfId="277" priority="623" stopIfTrue="1" operator="equal">
      <formula>"SUB"</formula>
    </cfRule>
    <cfRule type="cellIs" dxfId="276" priority="624" stopIfTrue="1" operator="equal">
      <formula>"RET"</formula>
    </cfRule>
  </conditionalFormatting>
  <conditionalFormatting sqref="U25">
    <cfRule type="cellIs" dxfId="275" priority="621" operator="equal">
      <formula>"SUB"</formula>
    </cfRule>
    <cfRule type="cellIs" dxfId="274" priority="622" operator="equal">
      <formula>"RET"</formula>
    </cfRule>
  </conditionalFormatting>
  <conditionalFormatting sqref="P25">
    <cfRule type="cellIs" dxfId="273" priority="639" stopIfTrue="1" operator="equal">
      <formula>"SUB"</formula>
    </cfRule>
    <cfRule type="cellIs" dxfId="272" priority="640" stopIfTrue="1" operator="equal">
      <formula>"RET"</formula>
    </cfRule>
  </conditionalFormatting>
  <conditionalFormatting sqref="P25">
    <cfRule type="cellIs" dxfId="271" priority="637" operator="equal">
      <formula>"SUB"</formula>
    </cfRule>
    <cfRule type="cellIs" dxfId="270" priority="638" operator="equal">
      <formula>"RET"</formula>
    </cfRule>
  </conditionalFormatting>
  <conditionalFormatting sqref="Q25">
    <cfRule type="cellIs" dxfId="269" priority="635" stopIfTrue="1" operator="equal">
      <formula>"SUB"</formula>
    </cfRule>
    <cfRule type="cellIs" dxfId="268" priority="636" stopIfTrue="1" operator="equal">
      <formula>"RET"</formula>
    </cfRule>
  </conditionalFormatting>
  <conditionalFormatting sqref="Q25">
    <cfRule type="cellIs" dxfId="267" priority="633" operator="equal">
      <formula>"SUB"</formula>
    </cfRule>
    <cfRule type="cellIs" dxfId="266" priority="634" operator="equal">
      <formula>"RET"</formula>
    </cfRule>
  </conditionalFormatting>
  <conditionalFormatting sqref="R25:S25">
    <cfRule type="cellIs" dxfId="265" priority="631" stopIfTrue="1" operator="equal">
      <formula>"SUB"</formula>
    </cfRule>
    <cfRule type="cellIs" dxfId="264" priority="632" stopIfTrue="1" operator="equal">
      <formula>"RET"</formula>
    </cfRule>
  </conditionalFormatting>
  <conditionalFormatting sqref="R25:S25">
    <cfRule type="cellIs" dxfId="263" priority="629" operator="equal">
      <formula>"SUB"</formula>
    </cfRule>
    <cfRule type="cellIs" dxfId="262" priority="630" operator="equal">
      <formula>"RET"</formula>
    </cfRule>
  </conditionalFormatting>
  <conditionalFormatting sqref="T25">
    <cfRule type="cellIs" dxfId="261" priority="627" stopIfTrue="1" operator="equal">
      <formula>"SUB"</formula>
    </cfRule>
    <cfRule type="cellIs" dxfId="260" priority="628" stopIfTrue="1" operator="equal">
      <formula>"RET"</formula>
    </cfRule>
  </conditionalFormatting>
  <conditionalFormatting sqref="T25">
    <cfRule type="cellIs" dxfId="259" priority="625" operator="equal">
      <formula>"SUB"</formula>
    </cfRule>
    <cfRule type="cellIs" dxfId="258" priority="626" operator="equal">
      <formula>"RET"</formula>
    </cfRule>
  </conditionalFormatting>
  <conditionalFormatting sqref="V25">
    <cfRule type="cellIs" dxfId="257" priority="619" stopIfTrue="1" operator="equal">
      <formula>"SUB"</formula>
    </cfRule>
    <cfRule type="cellIs" dxfId="256" priority="620" stopIfTrue="1" operator="equal">
      <formula>"RET"</formula>
    </cfRule>
  </conditionalFormatting>
  <conditionalFormatting sqref="V25">
    <cfRule type="cellIs" dxfId="255" priority="617" operator="equal">
      <formula>"SUB"</formula>
    </cfRule>
    <cfRule type="cellIs" dxfId="254" priority="618" operator="equal">
      <formula>"RET"</formula>
    </cfRule>
  </conditionalFormatting>
  <conditionalFormatting sqref="W25">
    <cfRule type="cellIs" dxfId="253" priority="615" stopIfTrue="1" operator="equal">
      <formula>"SUB"</formula>
    </cfRule>
    <cfRule type="cellIs" dxfId="252" priority="616" stopIfTrue="1" operator="equal">
      <formula>"RET"</formula>
    </cfRule>
  </conditionalFormatting>
  <conditionalFormatting sqref="W25">
    <cfRule type="cellIs" dxfId="251" priority="613" operator="equal">
      <formula>"SUB"</formula>
    </cfRule>
    <cfRule type="cellIs" dxfId="250" priority="614" operator="equal">
      <formula>"RET"</formula>
    </cfRule>
  </conditionalFormatting>
  <conditionalFormatting sqref="X25">
    <cfRule type="cellIs" dxfId="249" priority="611" stopIfTrue="1" operator="equal">
      <formula>"SUB"</formula>
    </cfRule>
    <cfRule type="cellIs" dxfId="248" priority="612" stopIfTrue="1" operator="equal">
      <formula>"RET"</formula>
    </cfRule>
  </conditionalFormatting>
  <conditionalFormatting sqref="X25">
    <cfRule type="cellIs" dxfId="247" priority="609" operator="equal">
      <formula>"SUB"</formula>
    </cfRule>
    <cfRule type="cellIs" dxfId="246" priority="610" operator="equal">
      <formula>"RET"</formula>
    </cfRule>
  </conditionalFormatting>
  <conditionalFormatting sqref="Y25">
    <cfRule type="cellIs" dxfId="245" priority="607" stopIfTrue="1" operator="equal">
      <formula>"SUB"</formula>
    </cfRule>
    <cfRule type="cellIs" dxfId="244" priority="608" stopIfTrue="1" operator="equal">
      <formula>"RET"</formula>
    </cfRule>
  </conditionalFormatting>
  <conditionalFormatting sqref="Y25">
    <cfRule type="cellIs" dxfId="243" priority="605" operator="equal">
      <formula>"SUB"</formula>
    </cfRule>
    <cfRule type="cellIs" dxfId="242" priority="606" operator="equal">
      <formula>"RET"</formula>
    </cfRule>
  </conditionalFormatting>
  <conditionalFormatting sqref="Z25">
    <cfRule type="cellIs" dxfId="241" priority="603" stopIfTrue="1" operator="equal">
      <formula>"SUB"</formula>
    </cfRule>
    <cfRule type="cellIs" dxfId="240" priority="604" stopIfTrue="1" operator="equal">
      <formula>"RET"</formula>
    </cfRule>
  </conditionalFormatting>
  <conditionalFormatting sqref="Z25">
    <cfRule type="cellIs" dxfId="239" priority="601" operator="equal">
      <formula>"SUB"</formula>
    </cfRule>
    <cfRule type="cellIs" dxfId="238" priority="602" operator="equal">
      <formula>"RET"</formula>
    </cfRule>
  </conditionalFormatting>
  <conditionalFormatting sqref="AA25">
    <cfRule type="cellIs" dxfId="237" priority="599" stopIfTrue="1" operator="equal">
      <formula>"SUB"</formula>
    </cfRule>
    <cfRule type="cellIs" dxfId="236" priority="600" stopIfTrue="1" operator="equal">
      <formula>"RET"</formula>
    </cfRule>
  </conditionalFormatting>
  <conditionalFormatting sqref="AA25">
    <cfRule type="cellIs" dxfId="235" priority="597" operator="equal">
      <formula>"SUB"</formula>
    </cfRule>
    <cfRule type="cellIs" dxfId="234" priority="598" operator="equal">
      <formula>"RET"</formula>
    </cfRule>
  </conditionalFormatting>
  <conditionalFormatting sqref="AB25">
    <cfRule type="cellIs" dxfId="233" priority="595" stopIfTrue="1" operator="equal">
      <formula>"SUB"</formula>
    </cfRule>
    <cfRule type="cellIs" dxfId="232" priority="596" stopIfTrue="1" operator="equal">
      <formula>"RET"</formula>
    </cfRule>
  </conditionalFormatting>
  <conditionalFormatting sqref="AB25">
    <cfRule type="cellIs" dxfId="231" priority="593" operator="equal">
      <formula>"SUB"</formula>
    </cfRule>
    <cfRule type="cellIs" dxfId="230" priority="594" operator="equal">
      <formula>"RET"</formula>
    </cfRule>
  </conditionalFormatting>
  <conditionalFormatting sqref="AC25">
    <cfRule type="cellIs" dxfId="229" priority="591" stopIfTrue="1" operator="equal">
      <formula>"SUB"</formula>
    </cfRule>
    <cfRule type="cellIs" dxfId="228" priority="592" stopIfTrue="1" operator="equal">
      <formula>"RET"</formula>
    </cfRule>
  </conditionalFormatting>
  <conditionalFormatting sqref="AC25">
    <cfRule type="cellIs" dxfId="227" priority="589" operator="equal">
      <formula>"SUB"</formula>
    </cfRule>
    <cfRule type="cellIs" dxfId="226" priority="590" operator="equal">
      <formula>"RET"</formula>
    </cfRule>
  </conditionalFormatting>
  <conditionalFormatting sqref="I12:I13">
    <cfRule type="cellIs" dxfId="225" priority="535" stopIfTrue="1" operator="equal">
      <formula>"SUB"</formula>
    </cfRule>
    <cfRule type="cellIs" dxfId="224" priority="536" stopIfTrue="1" operator="equal">
      <formula>"RET"</formula>
    </cfRule>
  </conditionalFormatting>
  <conditionalFormatting sqref="I12:I13">
    <cfRule type="cellIs" dxfId="223" priority="533" stopIfTrue="1" operator="equal">
      <formula>"SUB"</formula>
    </cfRule>
    <cfRule type="cellIs" dxfId="222" priority="534" stopIfTrue="1" operator="equal">
      <formula>"RET"</formula>
    </cfRule>
  </conditionalFormatting>
  <conditionalFormatting sqref="N10">
    <cfRule type="cellIs" dxfId="221" priority="523" stopIfTrue="1" operator="equal">
      <formula>"SUB"</formula>
    </cfRule>
    <cfRule type="cellIs" dxfId="220" priority="524" stopIfTrue="1" operator="equal">
      <formula>"RET"</formula>
    </cfRule>
  </conditionalFormatting>
  <conditionalFormatting sqref="K7:K13">
    <cfRule type="cellIs" dxfId="219" priority="511" stopIfTrue="1" operator="equal">
      <formula>"SUB"</formula>
    </cfRule>
    <cfRule type="cellIs" dxfId="218" priority="512" stopIfTrue="1" operator="equal">
      <formula>"RET"</formula>
    </cfRule>
  </conditionalFormatting>
  <conditionalFormatting sqref="K7:K13">
    <cfRule type="cellIs" dxfId="217" priority="509" operator="equal">
      <formula>"SUB"</formula>
    </cfRule>
    <cfRule type="cellIs" dxfId="216" priority="510" operator="equal">
      <formula>"RET"</formula>
    </cfRule>
  </conditionalFormatting>
  <conditionalFormatting sqref="K11">
    <cfRule type="cellIs" dxfId="215" priority="507" stopIfTrue="1" operator="equal">
      <formula>"SUB"</formula>
    </cfRule>
    <cfRule type="cellIs" dxfId="214" priority="508" stopIfTrue="1" operator="equal">
      <formula>"RET"</formula>
    </cfRule>
  </conditionalFormatting>
  <conditionalFormatting sqref="K11">
    <cfRule type="cellIs" dxfId="213" priority="505" operator="equal">
      <formula>"SUB"</formula>
    </cfRule>
    <cfRule type="cellIs" dxfId="212" priority="506" operator="equal">
      <formula>"RET"</formula>
    </cfRule>
  </conditionalFormatting>
  <conditionalFormatting sqref="Z22:AC22">
    <cfRule type="cellIs" dxfId="211" priority="307" stopIfTrue="1" operator="equal">
      <formula>"SUB"</formula>
    </cfRule>
    <cfRule type="cellIs" dxfId="210" priority="308" stopIfTrue="1" operator="equal">
      <formula>"RET"</formula>
    </cfRule>
  </conditionalFormatting>
  <conditionalFormatting sqref="Z22:AC22">
    <cfRule type="cellIs" dxfId="209" priority="305" operator="equal">
      <formula>"SUB"</formula>
    </cfRule>
    <cfRule type="cellIs" dxfId="208" priority="306" operator="equal">
      <formula>"RET"</formula>
    </cfRule>
  </conditionalFormatting>
  <conditionalFormatting sqref="Z22:AC22">
    <cfRule type="cellIs" dxfId="207" priority="303" stopIfTrue="1" operator="equal">
      <formula>"SUB"</formula>
    </cfRule>
    <cfRule type="cellIs" dxfId="206" priority="304" stopIfTrue="1" operator="equal">
      <formula>"RET"</formula>
    </cfRule>
  </conditionalFormatting>
  <conditionalFormatting sqref="Z22:AC22">
    <cfRule type="cellIs" dxfId="205" priority="301" operator="equal">
      <formula>"SUB"</formula>
    </cfRule>
    <cfRule type="cellIs" dxfId="204" priority="302" operator="equal">
      <formula>"RET"</formula>
    </cfRule>
  </conditionalFormatting>
  <conditionalFormatting sqref="U22:X22">
    <cfRule type="cellIs" dxfId="203" priority="323" stopIfTrue="1" operator="equal">
      <formula>"SUB"</formula>
    </cfRule>
    <cfRule type="cellIs" dxfId="202" priority="324" stopIfTrue="1" operator="equal">
      <formula>"RET"</formula>
    </cfRule>
  </conditionalFormatting>
  <conditionalFormatting sqref="U22:X22">
    <cfRule type="cellIs" dxfId="201" priority="321" operator="equal">
      <formula>"SUB"</formula>
    </cfRule>
    <cfRule type="cellIs" dxfId="200" priority="322" operator="equal">
      <formula>"RET"</formula>
    </cfRule>
  </conditionalFormatting>
  <conditionalFormatting sqref="U22:X22">
    <cfRule type="cellIs" dxfId="199" priority="319" stopIfTrue="1" operator="equal">
      <formula>"SUB"</formula>
    </cfRule>
    <cfRule type="cellIs" dxfId="198" priority="320" stopIfTrue="1" operator="equal">
      <formula>"RET"</formula>
    </cfRule>
  </conditionalFormatting>
  <conditionalFormatting sqref="U22:X22">
    <cfRule type="cellIs" dxfId="197" priority="317" operator="equal">
      <formula>"SUB"</formula>
    </cfRule>
    <cfRule type="cellIs" dxfId="196" priority="318" operator="equal">
      <formula>"RET"</formula>
    </cfRule>
  </conditionalFormatting>
  <conditionalFormatting sqref="V7:Y13">
    <cfRule type="cellIs" dxfId="195" priority="371" stopIfTrue="1" operator="equal">
      <formula>"SUB"</formula>
    </cfRule>
    <cfRule type="cellIs" dxfId="194" priority="372" stopIfTrue="1" operator="equal">
      <formula>"RET"</formula>
    </cfRule>
  </conditionalFormatting>
  <conditionalFormatting sqref="V7:Y13">
    <cfRule type="cellIs" dxfId="193" priority="369" operator="equal">
      <formula>"SUB"</formula>
    </cfRule>
    <cfRule type="cellIs" dxfId="192" priority="370" operator="equal">
      <formula>"RET"</formula>
    </cfRule>
  </conditionalFormatting>
  <conditionalFormatting sqref="V7:Y13">
    <cfRule type="cellIs" dxfId="191" priority="367" stopIfTrue="1" operator="equal">
      <formula>"SUB"</formula>
    </cfRule>
    <cfRule type="cellIs" dxfId="190" priority="368" stopIfTrue="1" operator="equal">
      <formula>"RET"</formula>
    </cfRule>
  </conditionalFormatting>
  <conditionalFormatting sqref="V7:Y13">
    <cfRule type="cellIs" dxfId="189" priority="365" operator="equal">
      <formula>"SUB"</formula>
    </cfRule>
    <cfRule type="cellIs" dxfId="188" priority="366" operator="equal">
      <formula>"RET"</formula>
    </cfRule>
  </conditionalFormatting>
  <conditionalFormatting sqref="V7:Y13">
    <cfRule type="cellIs" dxfId="187" priority="363" stopIfTrue="1" operator="equal">
      <formula>"SUB"</formula>
    </cfRule>
    <cfRule type="cellIs" dxfId="186" priority="364" stopIfTrue="1" operator="equal">
      <formula>"RET"</formula>
    </cfRule>
  </conditionalFormatting>
  <conditionalFormatting sqref="V7:Y13">
    <cfRule type="cellIs" dxfId="185" priority="361" operator="equal">
      <formula>"SUB"</formula>
    </cfRule>
    <cfRule type="cellIs" dxfId="184" priority="362" operator="equal">
      <formula>"RET"</formula>
    </cfRule>
  </conditionalFormatting>
  <conditionalFormatting sqref="P7:T13">
    <cfRule type="cellIs" dxfId="183" priority="431" stopIfTrue="1" operator="equal">
      <formula>"SUB"</formula>
    </cfRule>
    <cfRule type="cellIs" dxfId="182" priority="432" stopIfTrue="1" operator="equal">
      <formula>"RET"</formula>
    </cfRule>
  </conditionalFormatting>
  <conditionalFormatting sqref="P7:T13">
    <cfRule type="cellIs" dxfId="181" priority="429" operator="equal">
      <formula>"SUB"</formula>
    </cfRule>
    <cfRule type="cellIs" dxfId="180" priority="430" operator="equal">
      <formula>"RET"</formula>
    </cfRule>
  </conditionalFormatting>
  <conditionalFormatting sqref="P7:T13">
    <cfRule type="cellIs" dxfId="179" priority="427" stopIfTrue="1" operator="equal">
      <formula>"SUB"</formula>
    </cfRule>
    <cfRule type="cellIs" dxfId="178" priority="428" stopIfTrue="1" operator="equal">
      <formula>"RET"</formula>
    </cfRule>
  </conditionalFormatting>
  <conditionalFormatting sqref="P7:T13">
    <cfRule type="cellIs" dxfId="177" priority="425" operator="equal">
      <formula>"SUB"</formula>
    </cfRule>
    <cfRule type="cellIs" dxfId="176" priority="426" operator="equal">
      <formula>"RET"</formula>
    </cfRule>
  </conditionalFormatting>
  <conditionalFormatting sqref="AA7:AD13">
    <cfRule type="cellIs" dxfId="175" priority="359" stopIfTrue="1" operator="equal">
      <formula>"SUB"</formula>
    </cfRule>
    <cfRule type="cellIs" dxfId="174" priority="360" stopIfTrue="1" operator="equal">
      <formula>"RET"</formula>
    </cfRule>
  </conditionalFormatting>
  <conditionalFormatting sqref="AA7:AD13">
    <cfRule type="cellIs" dxfId="173" priority="357" operator="equal">
      <formula>"SUB"</formula>
    </cfRule>
    <cfRule type="cellIs" dxfId="172" priority="358" operator="equal">
      <formula>"RET"</formula>
    </cfRule>
  </conditionalFormatting>
  <conditionalFormatting sqref="AA7:AD13">
    <cfRule type="cellIs" dxfId="171" priority="355" stopIfTrue="1" operator="equal">
      <formula>"SUB"</formula>
    </cfRule>
    <cfRule type="cellIs" dxfId="170" priority="356" stopIfTrue="1" operator="equal">
      <formula>"RET"</formula>
    </cfRule>
  </conditionalFormatting>
  <conditionalFormatting sqref="AA7:AD13">
    <cfRule type="cellIs" dxfId="169" priority="353" operator="equal">
      <formula>"SUB"</formula>
    </cfRule>
    <cfRule type="cellIs" dxfId="168" priority="354" operator="equal">
      <formula>"RET"</formula>
    </cfRule>
  </conditionalFormatting>
  <conditionalFormatting sqref="AA7:AD13">
    <cfRule type="cellIs" dxfId="167" priority="351" stopIfTrue="1" operator="equal">
      <formula>"SUB"</formula>
    </cfRule>
    <cfRule type="cellIs" dxfId="166" priority="352" stopIfTrue="1" operator="equal">
      <formula>"RET"</formula>
    </cfRule>
  </conditionalFormatting>
  <conditionalFormatting sqref="AA7:AD13">
    <cfRule type="cellIs" dxfId="165" priority="349" operator="equal">
      <formula>"SUB"</formula>
    </cfRule>
    <cfRule type="cellIs" dxfId="164" priority="350" operator="equal">
      <formula>"RET"</formula>
    </cfRule>
  </conditionalFormatting>
  <conditionalFormatting sqref="O22:S22">
    <cfRule type="cellIs" dxfId="163" priority="335" stopIfTrue="1" operator="equal">
      <formula>"SUB"</formula>
    </cfRule>
    <cfRule type="cellIs" dxfId="162" priority="336" stopIfTrue="1" operator="equal">
      <formula>"RET"</formula>
    </cfRule>
  </conditionalFormatting>
  <conditionalFormatting sqref="O22:S22">
    <cfRule type="cellIs" dxfId="161" priority="333" operator="equal">
      <formula>"SUB"</formula>
    </cfRule>
    <cfRule type="cellIs" dxfId="160" priority="334" operator="equal">
      <formula>"RET"</formula>
    </cfRule>
  </conditionalFormatting>
  <conditionalFormatting sqref="O22:S22">
    <cfRule type="cellIs" dxfId="159" priority="331" stopIfTrue="1" operator="equal">
      <formula>"SUB"</formula>
    </cfRule>
    <cfRule type="cellIs" dxfId="158" priority="332" stopIfTrue="1" operator="equal">
      <formula>"RET"</formula>
    </cfRule>
  </conditionalFormatting>
  <conditionalFormatting sqref="O22:S22">
    <cfRule type="cellIs" dxfId="157" priority="329" operator="equal">
      <formula>"SUB"</formula>
    </cfRule>
    <cfRule type="cellIs" dxfId="156" priority="330" operator="equal">
      <formula>"RET"</formula>
    </cfRule>
  </conditionalFormatting>
  <conditionalFormatting sqref="O22:S22">
    <cfRule type="cellIs" dxfId="155" priority="327" stopIfTrue="1" operator="equal">
      <formula>"SUB"</formula>
    </cfRule>
    <cfRule type="cellIs" dxfId="154" priority="328" stopIfTrue="1" operator="equal">
      <formula>"RET"</formula>
    </cfRule>
  </conditionalFormatting>
  <conditionalFormatting sqref="O22:S22">
    <cfRule type="cellIs" dxfId="153" priority="325" operator="equal">
      <formula>"SUB"</formula>
    </cfRule>
    <cfRule type="cellIs" dxfId="152" priority="326" operator="equal">
      <formula>"RET"</formula>
    </cfRule>
  </conditionalFormatting>
  <conditionalFormatting sqref="U22:X22">
    <cfRule type="cellIs" dxfId="151" priority="315" stopIfTrue="1" operator="equal">
      <formula>"SUB"</formula>
    </cfRule>
    <cfRule type="cellIs" dxfId="150" priority="316" stopIfTrue="1" operator="equal">
      <formula>"RET"</formula>
    </cfRule>
  </conditionalFormatting>
  <conditionalFormatting sqref="U22:X22">
    <cfRule type="cellIs" dxfId="149" priority="313" operator="equal">
      <formula>"SUB"</formula>
    </cfRule>
    <cfRule type="cellIs" dxfId="148" priority="314" operator="equal">
      <formula>"RET"</formula>
    </cfRule>
  </conditionalFormatting>
  <conditionalFormatting sqref="Z22:AC22">
    <cfRule type="cellIs" dxfId="147" priority="311" stopIfTrue="1" operator="equal">
      <formula>"SUB"</formula>
    </cfRule>
    <cfRule type="cellIs" dxfId="146" priority="312" stopIfTrue="1" operator="equal">
      <formula>"RET"</formula>
    </cfRule>
  </conditionalFormatting>
  <conditionalFormatting sqref="Z22:AC22">
    <cfRule type="cellIs" dxfId="145" priority="309" operator="equal">
      <formula>"SUB"</formula>
    </cfRule>
    <cfRule type="cellIs" dxfId="144" priority="310" operator="equal">
      <formula>"RET"</formula>
    </cfRule>
  </conditionalFormatting>
  <conditionalFormatting sqref="O7">
    <cfRule type="cellIs" dxfId="143" priority="299" stopIfTrue="1" operator="equal">
      <formula>"SUB"</formula>
    </cfRule>
    <cfRule type="cellIs" dxfId="142" priority="300" stopIfTrue="1" operator="equal">
      <formula>"RET"</formula>
    </cfRule>
  </conditionalFormatting>
  <conditionalFormatting sqref="O7">
    <cfRule type="cellIs" dxfId="141" priority="297" operator="equal">
      <formula>"SUB"</formula>
    </cfRule>
    <cfRule type="cellIs" dxfId="140" priority="298" operator="equal">
      <formula>"RET"</formula>
    </cfRule>
  </conditionalFormatting>
  <conditionalFormatting sqref="O9">
    <cfRule type="cellIs" dxfId="139" priority="295" stopIfTrue="1" operator="equal">
      <formula>"SUB"</formula>
    </cfRule>
    <cfRule type="cellIs" dxfId="138" priority="296" stopIfTrue="1" operator="equal">
      <formula>"RET"</formula>
    </cfRule>
  </conditionalFormatting>
  <conditionalFormatting sqref="O9">
    <cfRule type="cellIs" dxfId="137" priority="293" operator="equal">
      <formula>"SUB"</formula>
    </cfRule>
    <cfRule type="cellIs" dxfId="136" priority="294" operator="equal">
      <formula>"RET"</formula>
    </cfRule>
  </conditionalFormatting>
  <conditionalFormatting sqref="O10">
    <cfRule type="cellIs" dxfId="135" priority="291" stopIfTrue="1" operator="equal">
      <formula>"SUB"</formula>
    </cfRule>
    <cfRule type="cellIs" dxfId="134" priority="292" stopIfTrue="1" operator="equal">
      <formula>"RET"</formula>
    </cfRule>
  </conditionalFormatting>
  <conditionalFormatting sqref="O10">
    <cfRule type="cellIs" dxfId="133" priority="289" operator="equal">
      <formula>"SUB"</formula>
    </cfRule>
    <cfRule type="cellIs" dxfId="132" priority="290" operator="equal">
      <formula>"RET"</formula>
    </cfRule>
  </conditionalFormatting>
  <conditionalFormatting sqref="O8">
    <cfRule type="cellIs" dxfId="131" priority="275" stopIfTrue="1" operator="equal">
      <formula>"SUB"</formula>
    </cfRule>
    <cfRule type="cellIs" dxfId="130" priority="276" stopIfTrue="1" operator="equal">
      <formula>"RET"</formula>
    </cfRule>
  </conditionalFormatting>
  <conditionalFormatting sqref="O8">
    <cfRule type="cellIs" dxfId="129" priority="273" operator="equal">
      <formula>"SUB"</formula>
    </cfRule>
    <cfRule type="cellIs" dxfId="128" priority="274" operator="equal">
      <formula>"RET"</formula>
    </cfRule>
  </conditionalFormatting>
  <conditionalFormatting sqref="O11">
    <cfRule type="cellIs" dxfId="127" priority="267" stopIfTrue="1" operator="equal">
      <formula>"SUB"</formula>
    </cfRule>
    <cfRule type="cellIs" dxfId="126" priority="268" stopIfTrue="1" operator="equal">
      <formula>"RET"</formula>
    </cfRule>
  </conditionalFormatting>
  <conditionalFormatting sqref="O11">
    <cfRule type="cellIs" dxfId="125" priority="265" operator="equal">
      <formula>"SUB"</formula>
    </cfRule>
    <cfRule type="cellIs" dxfId="124" priority="266" operator="equal">
      <formula>"RET"</formula>
    </cfRule>
  </conditionalFormatting>
  <conditionalFormatting sqref="O12">
    <cfRule type="cellIs" dxfId="123" priority="227" stopIfTrue="1" operator="equal">
      <formula>"SUB"</formula>
    </cfRule>
    <cfRule type="cellIs" dxfId="122" priority="228" stopIfTrue="1" operator="equal">
      <formula>"RET"</formula>
    </cfRule>
  </conditionalFormatting>
  <conditionalFormatting sqref="O12">
    <cfRule type="cellIs" dxfId="121" priority="225" operator="equal">
      <formula>"SUB"</formula>
    </cfRule>
    <cfRule type="cellIs" dxfId="120" priority="226" operator="equal">
      <formula>"RET"</formula>
    </cfRule>
  </conditionalFormatting>
  <conditionalFormatting sqref="O13">
    <cfRule type="cellIs" dxfId="119" priority="221" operator="equal">
      <formula>"SUB"</formula>
    </cfRule>
    <cfRule type="cellIs" dxfId="118" priority="222" operator="equal">
      <formula>"RET"</formula>
    </cfRule>
  </conditionalFormatting>
  <conditionalFormatting sqref="O13">
    <cfRule type="cellIs" dxfId="117" priority="223" stopIfTrue="1" operator="equal">
      <formula>"SUB"</formula>
    </cfRule>
    <cfRule type="cellIs" dxfId="116" priority="224" stopIfTrue="1" operator="equal">
      <formula>"RET"</formula>
    </cfRule>
  </conditionalFormatting>
  <conditionalFormatting sqref="U9">
    <cfRule type="cellIs" dxfId="115" priority="215" stopIfTrue="1" operator="equal">
      <formula>"SUB"</formula>
    </cfRule>
    <cfRule type="cellIs" dxfId="114" priority="216" stopIfTrue="1" operator="equal">
      <formula>"RET"</formula>
    </cfRule>
  </conditionalFormatting>
  <conditionalFormatting sqref="U9">
    <cfRule type="cellIs" dxfId="113" priority="213" operator="equal">
      <formula>"SUB"</formula>
    </cfRule>
    <cfRule type="cellIs" dxfId="112" priority="214" operator="equal">
      <formula>"RET"</formula>
    </cfRule>
  </conditionalFormatting>
  <conditionalFormatting sqref="U10">
    <cfRule type="cellIs" dxfId="111" priority="211" stopIfTrue="1" operator="equal">
      <formula>"SUB"</formula>
    </cfRule>
    <cfRule type="cellIs" dxfId="110" priority="212" stopIfTrue="1" operator="equal">
      <formula>"RET"</formula>
    </cfRule>
  </conditionalFormatting>
  <conditionalFormatting sqref="U10">
    <cfRule type="cellIs" dxfId="109" priority="209" operator="equal">
      <formula>"SUB"</formula>
    </cfRule>
    <cfRule type="cellIs" dxfId="108" priority="210" operator="equal">
      <formula>"RET"</formula>
    </cfRule>
  </conditionalFormatting>
  <conditionalFormatting sqref="U7:U8">
    <cfRule type="cellIs" dxfId="107" priority="195" stopIfTrue="1" operator="equal">
      <formula>"SUB"</formula>
    </cfRule>
    <cfRule type="cellIs" dxfId="106" priority="196" stopIfTrue="1" operator="equal">
      <formula>"RET"</formula>
    </cfRule>
  </conditionalFormatting>
  <conditionalFormatting sqref="U7:U8">
    <cfRule type="cellIs" dxfId="105" priority="193" operator="equal">
      <formula>"SUB"</formula>
    </cfRule>
    <cfRule type="cellIs" dxfId="104" priority="194" operator="equal">
      <formula>"RET"</formula>
    </cfRule>
  </conditionalFormatting>
  <conditionalFormatting sqref="U11">
    <cfRule type="cellIs" dxfId="103" priority="187" stopIfTrue="1" operator="equal">
      <formula>"SUB"</formula>
    </cfRule>
    <cfRule type="cellIs" dxfId="102" priority="188" stopIfTrue="1" operator="equal">
      <formula>"RET"</formula>
    </cfRule>
  </conditionalFormatting>
  <conditionalFormatting sqref="U11">
    <cfRule type="cellIs" dxfId="101" priority="185" operator="equal">
      <formula>"SUB"</formula>
    </cfRule>
    <cfRule type="cellIs" dxfId="100" priority="186" operator="equal">
      <formula>"RET"</formula>
    </cfRule>
  </conditionalFormatting>
  <conditionalFormatting sqref="U12">
    <cfRule type="cellIs" dxfId="99" priority="147" stopIfTrue="1" operator="equal">
      <formula>"SUB"</formula>
    </cfRule>
    <cfRule type="cellIs" dxfId="98" priority="148" stopIfTrue="1" operator="equal">
      <formula>"RET"</formula>
    </cfRule>
  </conditionalFormatting>
  <conditionalFormatting sqref="U12">
    <cfRule type="cellIs" dxfId="97" priority="145" operator="equal">
      <formula>"SUB"</formula>
    </cfRule>
    <cfRule type="cellIs" dxfId="96" priority="146" operator="equal">
      <formula>"RET"</formula>
    </cfRule>
  </conditionalFormatting>
  <conditionalFormatting sqref="U13">
    <cfRule type="cellIs" dxfId="95" priority="141" operator="equal">
      <formula>"SUB"</formula>
    </cfRule>
    <cfRule type="cellIs" dxfId="94" priority="142" operator="equal">
      <formula>"RET"</formula>
    </cfRule>
  </conditionalFormatting>
  <conditionalFormatting sqref="U13">
    <cfRule type="cellIs" dxfId="93" priority="143" stopIfTrue="1" operator="equal">
      <formula>"SUB"</formula>
    </cfRule>
    <cfRule type="cellIs" dxfId="92" priority="144" stopIfTrue="1" operator="equal">
      <formula>"RET"</formula>
    </cfRule>
  </conditionalFormatting>
  <conditionalFormatting sqref="Z7">
    <cfRule type="cellIs" dxfId="91" priority="135" stopIfTrue="1" operator="equal">
      <formula>"SUB"</formula>
    </cfRule>
    <cfRule type="cellIs" dxfId="90" priority="136" stopIfTrue="1" operator="equal">
      <formula>"RET"</formula>
    </cfRule>
  </conditionalFormatting>
  <conditionalFormatting sqref="Z7">
    <cfRule type="cellIs" dxfId="89" priority="133" operator="equal">
      <formula>"SUB"</formula>
    </cfRule>
    <cfRule type="cellIs" dxfId="88" priority="134" operator="equal">
      <formula>"RET"</formula>
    </cfRule>
  </conditionalFormatting>
  <conditionalFormatting sqref="Z9">
    <cfRule type="cellIs" dxfId="87" priority="131" stopIfTrue="1" operator="equal">
      <formula>"SUB"</formula>
    </cfRule>
    <cfRule type="cellIs" dxfId="86" priority="132" stopIfTrue="1" operator="equal">
      <formula>"RET"</formula>
    </cfRule>
  </conditionalFormatting>
  <conditionalFormatting sqref="Z9">
    <cfRule type="cellIs" dxfId="85" priority="129" operator="equal">
      <formula>"SUB"</formula>
    </cfRule>
    <cfRule type="cellIs" dxfId="84" priority="130" operator="equal">
      <formula>"RET"</formula>
    </cfRule>
  </conditionalFormatting>
  <conditionalFormatting sqref="Z10">
    <cfRule type="cellIs" dxfId="83" priority="127" stopIfTrue="1" operator="equal">
      <formula>"SUB"</formula>
    </cfRule>
    <cfRule type="cellIs" dxfId="82" priority="128" stopIfTrue="1" operator="equal">
      <formula>"RET"</formula>
    </cfRule>
  </conditionalFormatting>
  <conditionalFormatting sqref="Z10">
    <cfRule type="cellIs" dxfId="81" priority="125" operator="equal">
      <formula>"SUB"</formula>
    </cfRule>
    <cfRule type="cellIs" dxfId="80" priority="126" operator="equal">
      <formula>"RET"</formula>
    </cfRule>
  </conditionalFormatting>
  <conditionalFormatting sqref="Z8">
    <cfRule type="cellIs" dxfId="79" priority="109" operator="equal">
      <formula>"SUB"</formula>
    </cfRule>
    <cfRule type="cellIs" dxfId="78" priority="110" operator="equal">
      <formula>"RET"</formula>
    </cfRule>
  </conditionalFormatting>
  <conditionalFormatting sqref="Z8">
    <cfRule type="cellIs" dxfId="77" priority="111" stopIfTrue="1" operator="equal">
      <formula>"SUB"</formula>
    </cfRule>
    <cfRule type="cellIs" dxfId="76" priority="112" stopIfTrue="1" operator="equal">
      <formula>"RET"</formula>
    </cfRule>
  </conditionalFormatting>
  <conditionalFormatting sqref="Z11">
    <cfRule type="cellIs" dxfId="75" priority="107" stopIfTrue="1" operator="equal">
      <formula>"SUB"</formula>
    </cfRule>
    <cfRule type="cellIs" dxfId="74" priority="108" stopIfTrue="1" operator="equal">
      <formula>"RET"</formula>
    </cfRule>
  </conditionalFormatting>
  <conditionalFormatting sqref="Z11">
    <cfRule type="cellIs" dxfId="73" priority="105" operator="equal">
      <formula>"SUB"</formula>
    </cfRule>
    <cfRule type="cellIs" dxfId="72" priority="106" operator="equal">
      <formula>"RET"</formula>
    </cfRule>
  </conditionalFormatting>
  <conditionalFormatting sqref="Z12">
    <cfRule type="cellIs" dxfId="71" priority="65" operator="equal">
      <formula>"SUB"</formula>
    </cfRule>
    <cfRule type="cellIs" dxfId="70" priority="66" operator="equal">
      <formula>"RET"</formula>
    </cfRule>
  </conditionalFormatting>
  <conditionalFormatting sqref="Z13">
    <cfRule type="cellIs" dxfId="69" priority="61" operator="equal">
      <formula>"SUB"</formula>
    </cfRule>
    <cfRule type="cellIs" dxfId="68" priority="62" operator="equal">
      <formula>"RET"</formula>
    </cfRule>
  </conditionalFormatting>
  <conditionalFormatting sqref="Z12">
    <cfRule type="cellIs" dxfId="67" priority="67" stopIfTrue="1" operator="equal">
      <formula>"SUB"</formula>
    </cfRule>
    <cfRule type="cellIs" dxfId="66" priority="68" stopIfTrue="1" operator="equal">
      <formula>"RET"</formula>
    </cfRule>
  </conditionalFormatting>
  <conditionalFormatting sqref="Z13">
    <cfRule type="cellIs" dxfId="65" priority="63" stopIfTrue="1" operator="equal">
      <formula>"SUB"</formula>
    </cfRule>
    <cfRule type="cellIs" dxfId="64" priority="64" stopIfTrue="1" operator="equal">
      <formula>"RET"</formula>
    </cfRule>
  </conditionalFormatting>
  <conditionalFormatting sqref="M7">
    <cfRule type="cellIs" dxfId="63" priority="55" stopIfTrue="1" operator="equal">
      <formula>"SUB"</formula>
    </cfRule>
    <cfRule type="cellIs" dxfId="62" priority="56" stopIfTrue="1" operator="equal">
      <formula>"RET"</formula>
    </cfRule>
  </conditionalFormatting>
  <conditionalFormatting sqref="M7">
    <cfRule type="cellIs" dxfId="61" priority="53" operator="equal">
      <formula>"SUB"</formula>
    </cfRule>
    <cfRule type="cellIs" dxfId="60" priority="54" operator="equal">
      <formula>"RET"</formula>
    </cfRule>
  </conditionalFormatting>
  <conditionalFormatting sqref="M9">
    <cfRule type="cellIs" dxfId="59" priority="51" stopIfTrue="1" operator="equal">
      <formula>"SUB"</formula>
    </cfRule>
    <cfRule type="cellIs" dxfId="58" priority="52" stopIfTrue="1" operator="equal">
      <formula>"RET"</formula>
    </cfRule>
  </conditionalFormatting>
  <conditionalFormatting sqref="M9">
    <cfRule type="cellIs" dxfId="57" priority="49" operator="equal">
      <formula>"SUB"</formula>
    </cfRule>
    <cfRule type="cellIs" dxfId="56" priority="50" operator="equal">
      <formula>"RET"</formula>
    </cfRule>
  </conditionalFormatting>
  <conditionalFormatting sqref="M10">
    <cfRule type="cellIs" dxfId="55" priority="47" stopIfTrue="1" operator="equal">
      <formula>"SUB"</formula>
    </cfRule>
    <cfRule type="cellIs" dxfId="54" priority="48" stopIfTrue="1" operator="equal">
      <formula>"RET"</formula>
    </cfRule>
  </conditionalFormatting>
  <conditionalFormatting sqref="M10">
    <cfRule type="cellIs" dxfId="53" priority="45" operator="equal">
      <formula>"SUB"</formula>
    </cfRule>
    <cfRule type="cellIs" dxfId="52" priority="46" operator="equal">
      <formula>"RET"</formula>
    </cfRule>
  </conditionalFormatting>
  <conditionalFormatting sqref="M8">
    <cfRule type="cellIs" dxfId="51" priority="35" stopIfTrue="1" operator="equal">
      <formula>"SUB"</formula>
    </cfRule>
    <cfRule type="cellIs" dxfId="50" priority="36" stopIfTrue="1" operator="equal">
      <formula>"RET"</formula>
    </cfRule>
  </conditionalFormatting>
  <conditionalFormatting sqref="M8">
    <cfRule type="cellIs" dxfId="49" priority="33" operator="equal">
      <formula>"SUB"</formula>
    </cfRule>
    <cfRule type="cellIs" dxfId="48" priority="34" operator="equal">
      <formula>"RET"</formula>
    </cfRule>
  </conditionalFormatting>
  <conditionalFormatting sqref="M11">
    <cfRule type="cellIs" dxfId="47" priority="27" stopIfTrue="1" operator="equal">
      <formula>"SUB"</formula>
    </cfRule>
    <cfRule type="cellIs" dxfId="46" priority="28" stopIfTrue="1" operator="equal">
      <formula>"RET"</formula>
    </cfRule>
  </conditionalFormatting>
  <conditionalFormatting sqref="M11">
    <cfRule type="cellIs" dxfId="45" priority="25" operator="equal">
      <formula>"SUB"</formula>
    </cfRule>
    <cfRule type="cellIs" dxfId="44" priority="26" operator="equal">
      <formula>"RET"</formula>
    </cfRule>
  </conditionalFormatting>
  <conditionalFormatting sqref="M12">
    <cfRule type="cellIs" dxfId="43" priority="15" stopIfTrue="1" operator="equal">
      <formula>"SUB"</formula>
    </cfRule>
    <cfRule type="cellIs" dxfId="42" priority="16" stopIfTrue="1" operator="equal">
      <formula>"RET"</formula>
    </cfRule>
  </conditionalFormatting>
  <conditionalFormatting sqref="M12">
    <cfRule type="cellIs" dxfId="41" priority="13" operator="equal">
      <formula>"SUB"</formula>
    </cfRule>
    <cfRule type="cellIs" dxfId="40" priority="14" operator="equal">
      <formula>"RET"</formula>
    </cfRule>
  </conditionalFormatting>
  <conditionalFormatting sqref="M13">
    <cfRule type="cellIs" dxfId="39" priority="9" operator="equal">
      <formula>"SUB"</formula>
    </cfRule>
    <cfRule type="cellIs" dxfId="38" priority="10" operator="equal">
      <formula>"RET"</formula>
    </cfRule>
  </conditionalFormatting>
  <conditionalFormatting sqref="M13">
    <cfRule type="cellIs" dxfId="37" priority="11" stopIfTrue="1" operator="equal">
      <formula>"SUB"</formula>
    </cfRule>
    <cfRule type="cellIs" dxfId="36" priority="12" stopIfTrue="1" operator="equal">
      <formula>"RET"</formula>
    </cfRule>
  </conditionalFormatting>
  <conditionalFormatting sqref="T6">
    <cfRule type="cellIs" dxfId="35" priority="3" stopIfTrue="1" operator="equal">
      <formula>"SUB"</formula>
    </cfRule>
    <cfRule type="cellIs" dxfId="34" priority="4" stopIfTrue="1" operator="equal">
      <formula>"RET"</formula>
    </cfRule>
  </conditionalFormatting>
  <conditionalFormatting sqref="T6:T13">
    <cfRule type="cellIs" dxfId="33" priority="1" operator="equal">
      <formula>"SUB"</formula>
    </cfRule>
    <cfRule type="cellIs" dxfId="32" priority="2" operator="equal">
      <formula>"RET"</formula>
    </cfRule>
  </conditionalFormatting>
  <dataValidations disablePrompts="1" count="1">
    <dataValidation type="list" allowBlank="1" showInputMessage="1" showErrorMessage="1" sqref="WVJ983013:WVJ983021 A65509:A65517 IX65509:IX65517 ST65509:ST65517 ACP65509:ACP65517 AML65509:AML65517 AWH65509:AWH65517 BGD65509:BGD65517 BPZ65509:BPZ65517 BZV65509:BZV65517 CJR65509:CJR65517 CTN65509:CTN65517 DDJ65509:DDJ65517 DNF65509:DNF65517 DXB65509:DXB65517 EGX65509:EGX65517 EQT65509:EQT65517 FAP65509:FAP65517 FKL65509:FKL65517 FUH65509:FUH65517 GED65509:GED65517 GNZ65509:GNZ65517 GXV65509:GXV65517 HHR65509:HHR65517 HRN65509:HRN65517 IBJ65509:IBJ65517 ILF65509:ILF65517 IVB65509:IVB65517 JEX65509:JEX65517 JOT65509:JOT65517 JYP65509:JYP65517 KIL65509:KIL65517 KSH65509:KSH65517 LCD65509:LCD65517 LLZ65509:LLZ65517 LVV65509:LVV65517 MFR65509:MFR65517 MPN65509:MPN65517 MZJ65509:MZJ65517 NJF65509:NJF65517 NTB65509:NTB65517 OCX65509:OCX65517 OMT65509:OMT65517 OWP65509:OWP65517 PGL65509:PGL65517 PQH65509:PQH65517 QAD65509:QAD65517 QJZ65509:QJZ65517 QTV65509:QTV65517 RDR65509:RDR65517 RNN65509:RNN65517 RXJ65509:RXJ65517 SHF65509:SHF65517 SRB65509:SRB65517 TAX65509:TAX65517 TKT65509:TKT65517 TUP65509:TUP65517 UEL65509:UEL65517 UOH65509:UOH65517 UYD65509:UYD65517 VHZ65509:VHZ65517 VRV65509:VRV65517 WBR65509:WBR65517 WLN65509:WLN65517 WVJ65509:WVJ65517 A131045:A131053 IX131045:IX131053 ST131045:ST131053 ACP131045:ACP131053 AML131045:AML131053 AWH131045:AWH131053 BGD131045:BGD131053 BPZ131045:BPZ131053 BZV131045:BZV131053 CJR131045:CJR131053 CTN131045:CTN131053 DDJ131045:DDJ131053 DNF131045:DNF131053 DXB131045:DXB131053 EGX131045:EGX131053 EQT131045:EQT131053 FAP131045:FAP131053 FKL131045:FKL131053 FUH131045:FUH131053 GED131045:GED131053 GNZ131045:GNZ131053 GXV131045:GXV131053 HHR131045:HHR131053 HRN131045:HRN131053 IBJ131045:IBJ131053 ILF131045:ILF131053 IVB131045:IVB131053 JEX131045:JEX131053 JOT131045:JOT131053 JYP131045:JYP131053 KIL131045:KIL131053 KSH131045:KSH131053 LCD131045:LCD131053 LLZ131045:LLZ131053 LVV131045:LVV131053 MFR131045:MFR131053 MPN131045:MPN131053 MZJ131045:MZJ131053 NJF131045:NJF131053 NTB131045:NTB131053 OCX131045:OCX131053 OMT131045:OMT131053 OWP131045:OWP131053 PGL131045:PGL131053 PQH131045:PQH131053 QAD131045:QAD131053 QJZ131045:QJZ131053 QTV131045:QTV131053 RDR131045:RDR131053 RNN131045:RNN131053 RXJ131045:RXJ131053 SHF131045:SHF131053 SRB131045:SRB131053 TAX131045:TAX131053 TKT131045:TKT131053 TUP131045:TUP131053 UEL131045:UEL131053 UOH131045:UOH131053 UYD131045:UYD131053 VHZ131045:VHZ131053 VRV131045:VRV131053 WBR131045:WBR131053 WLN131045:WLN131053 WVJ131045:WVJ131053 A196581:A196589 IX196581:IX196589 ST196581:ST196589 ACP196581:ACP196589 AML196581:AML196589 AWH196581:AWH196589 BGD196581:BGD196589 BPZ196581:BPZ196589 BZV196581:BZV196589 CJR196581:CJR196589 CTN196581:CTN196589 DDJ196581:DDJ196589 DNF196581:DNF196589 DXB196581:DXB196589 EGX196581:EGX196589 EQT196581:EQT196589 FAP196581:FAP196589 FKL196581:FKL196589 FUH196581:FUH196589 GED196581:GED196589 GNZ196581:GNZ196589 GXV196581:GXV196589 HHR196581:HHR196589 HRN196581:HRN196589 IBJ196581:IBJ196589 ILF196581:ILF196589 IVB196581:IVB196589 JEX196581:JEX196589 JOT196581:JOT196589 JYP196581:JYP196589 KIL196581:KIL196589 KSH196581:KSH196589 LCD196581:LCD196589 LLZ196581:LLZ196589 LVV196581:LVV196589 MFR196581:MFR196589 MPN196581:MPN196589 MZJ196581:MZJ196589 NJF196581:NJF196589 NTB196581:NTB196589 OCX196581:OCX196589 OMT196581:OMT196589 OWP196581:OWP196589 PGL196581:PGL196589 PQH196581:PQH196589 QAD196581:QAD196589 QJZ196581:QJZ196589 QTV196581:QTV196589 RDR196581:RDR196589 RNN196581:RNN196589 RXJ196581:RXJ196589 SHF196581:SHF196589 SRB196581:SRB196589 TAX196581:TAX196589 TKT196581:TKT196589 TUP196581:TUP196589 UEL196581:UEL196589 UOH196581:UOH196589 UYD196581:UYD196589 VHZ196581:VHZ196589 VRV196581:VRV196589 WBR196581:WBR196589 WLN196581:WLN196589 WVJ196581:WVJ196589 A262117:A262125 IX262117:IX262125 ST262117:ST262125 ACP262117:ACP262125 AML262117:AML262125 AWH262117:AWH262125 BGD262117:BGD262125 BPZ262117:BPZ262125 BZV262117:BZV262125 CJR262117:CJR262125 CTN262117:CTN262125 DDJ262117:DDJ262125 DNF262117:DNF262125 DXB262117:DXB262125 EGX262117:EGX262125 EQT262117:EQT262125 FAP262117:FAP262125 FKL262117:FKL262125 FUH262117:FUH262125 GED262117:GED262125 GNZ262117:GNZ262125 GXV262117:GXV262125 HHR262117:HHR262125 HRN262117:HRN262125 IBJ262117:IBJ262125 ILF262117:ILF262125 IVB262117:IVB262125 JEX262117:JEX262125 JOT262117:JOT262125 JYP262117:JYP262125 KIL262117:KIL262125 KSH262117:KSH262125 LCD262117:LCD262125 LLZ262117:LLZ262125 LVV262117:LVV262125 MFR262117:MFR262125 MPN262117:MPN262125 MZJ262117:MZJ262125 NJF262117:NJF262125 NTB262117:NTB262125 OCX262117:OCX262125 OMT262117:OMT262125 OWP262117:OWP262125 PGL262117:PGL262125 PQH262117:PQH262125 QAD262117:QAD262125 QJZ262117:QJZ262125 QTV262117:QTV262125 RDR262117:RDR262125 RNN262117:RNN262125 RXJ262117:RXJ262125 SHF262117:SHF262125 SRB262117:SRB262125 TAX262117:TAX262125 TKT262117:TKT262125 TUP262117:TUP262125 UEL262117:UEL262125 UOH262117:UOH262125 UYD262117:UYD262125 VHZ262117:VHZ262125 VRV262117:VRV262125 WBR262117:WBR262125 WLN262117:WLN262125 WVJ262117:WVJ262125 A327653:A327661 IX327653:IX327661 ST327653:ST327661 ACP327653:ACP327661 AML327653:AML327661 AWH327653:AWH327661 BGD327653:BGD327661 BPZ327653:BPZ327661 BZV327653:BZV327661 CJR327653:CJR327661 CTN327653:CTN327661 DDJ327653:DDJ327661 DNF327653:DNF327661 DXB327653:DXB327661 EGX327653:EGX327661 EQT327653:EQT327661 FAP327653:FAP327661 FKL327653:FKL327661 FUH327653:FUH327661 GED327653:GED327661 GNZ327653:GNZ327661 GXV327653:GXV327661 HHR327653:HHR327661 HRN327653:HRN327661 IBJ327653:IBJ327661 ILF327653:ILF327661 IVB327653:IVB327661 JEX327653:JEX327661 JOT327653:JOT327661 JYP327653:JYP327661 KIL327653:KIL327661 KSH327653:KSH327661 LCD327653:LCD327661 LLZ327653:LLZ327661 LVV327653:LVV327661 MFR327653:MFR327661 MPN327653:MPN327661 MZJ327653:MZJ327661 NJF327653:NJF327661 NTB327653:NTB327661 OCX327653:OCX327661 OMT327653:OMT327661 OWP327653:OWP327661 PGL327653:PGL327661 PQH327653:PQH327661 QAD327653:QAD327661 QJZ327653:QJZ327661 QTV327653:QTV327661 RDR327653:RDR327661 RNN327653:RNN327661 RXJ327653:RXJ327661 SHF327653:SHF327661 SRB327653:SRB327661 TAX327653:TAX327661 TKT327653:TKT327661 TUP327653:TUP327661 UEL327653:UEL327661 UOH327653:UOH327661 UYD327653:UYD327661 VHZ327653:VHZ327661 VRV327653:VRV327661 WBR327653:WBR327661 WLN327653:WLN327661 WVJ327653:WVJ327661 A393189:A393197 IX393189:IX393197 ST393189:ST393197 ACP393189:ACP393197 AML393189:AML393197 AWH393189:AWH393197 BGD393189:BGD393197 BPZ393189:BPZ393197 BZV393189:BZV393197 CJR393189:CJR393197 CTN393189:CTN393197 DDJ393189:DDJ393197 DNF393189:DNF393197 DXB393189:DXB393197 EGX393189:EGX393197 EQT393189:EQT393197 FAP393189:FAP393197 FKL393189:FKL393197 FUH393189:FUH393197 GED393189:GED393197 GNZ393189:GNZ393197 GXV393189:GXV393197 HHR393189:HHR393197 HRN393189:HRN393197 IBJ393189:IBJ393197 ILF393189:ILF393197 IVB393189:IVB393197 JEX393189:JEX393197 JOT393189:JOT393197 JYP393189:JYP393197 KIL393189:KIL393197 KSH393189:KSH393197 LCD393189:LCD393197 LLZ393189:LLZ393197 LVV393189:LVV393197 MFR393189:MFR393197 MPN393189:MPN393197 MZJ393189:MZJ393197 NJF393189:NJF393197 NTB393189:NTB393197 OCX393189:OCX393197 OMT393189:OMT393197 OWP393189:OWP393197 PGL393189:PGL393197 PQH393189:PQH393197 QAD393189:QAD393197 QJZ393189:QJZ393197 QTV393189:QTV393197 RDR393189:RDR393197 RNN393189:RNN393197 RXJ393189:RXJ393197 SHF393189:SHF393197 SRB393189:SRB393197 TAX393189:TAX393197 TKT393189:TKT393197 TUP393189:TUP393197 UEL393189:UEL393197 UOH393189:UOH393197 UYD393189:UYD393197 VHZ393189:VHZ393197 VRV393189:VRV393197 WBR393189:WBR393197 WLN393189:WLN393197 WVJ393189:WVJ393197 A458725:A458733 IX458725:IX458733 ST458725:ST458733 ACP458725:ACP458733 AML458725:AML458733 AWH458725:AWH458733 BGD458725:BGD458733 BPZ458725:BPZ458733 BZV458725:BZV458733 CJR458725:CJR458733 CTN458725:CTN458733 DDJ458725:DDJ458733 DNF458725:DNF458733 DXB458725:DXB458733 EGX458725:EGX458733 EQT458725:EQT458733 FAP458725:FAP458733 FKL458725:FKL458733 FUH458725:FUH458733 GED458725:GED458733 GNZ458725:GNZ458733 GXV458725:GXV458733 HHR458725:HHR458733 HRN458725:HRN458733 IBJ458725:IBJ458733 ILF458725:ILF458733 IVB458725:IVB458733 JEX458725:JEX458733 JOT458725:JOT458733 JYP458725:JYP458733 KIL458725:KIL458733 KSH458725:KSH458733 LCD458725:LCD458733 LLZ458725:LLZ458733 LVV458725:LVV458733 MFR458725:MFR458733 MPN458725:MPN458733 MZJ458725:MZJ458733 NJF458725:NJF458733 NTB458725:NTB458733 OCX458725:OCX458733 OMT458725:OMT458733 OWP458725:OWP458733 PGL458725:PGL458733 PQH458725:PQH458733 QAD458725:QAD458733 QJZ458725:QJZ458733 QTV458725:QTV458733 RDR458725:RDR458733 RNN458725:RNN458733 RXJ458725:RXJ458733 SHF458725:SHF458733 SRB458725:SRB458733 TAX458725:TAX458733 TKT458725:TKT458733 TUP458725:TUP458733 UEL458725:UEL458733 UOH458725:UOH458733 UYD458725:UYD458733 VHZ458725:VHZ458733 VRV458725:VRV458733 WBR458725:WBR458733 WLN458725:WLN458733 WVJ458725:WVJ458733 A524261:A524269 IX524261:IX524269 ST524261:ST524269 ACP524261:ACP524269 AML524261:AML524269 AWH524261:AWH524269 BGD524261:BGD524269 BPZ524261:BPZ524269 BZV524261:BZV524269 CJR524261:CJR524269 CTN524261:CTN524269 DDJ524261:DDJ524269 DNF524261:DNF524269 DXB524261:DXB524269 EGX524261:EGX524269 EQT524261:EQT524269 FAP524261:FAP524269 FKL524261:FKL524269 FUH524261:FUH524269 GED524261:GED524269 GNZ524261:GNZ524269 GXV524261:GXV524269 HHR524261:HHR524269 HRN524261:HRN524269 IBJ524261:IBJ524269 ILF524261:ILF524269 IVB524261:IVB524269 JEX524261:JEX524269 JOT524261:JOT524269 JYP524261:JYP524269 KIL524261:KIL524269 KSH524261:KSH524269 LCD524261:LCD524269 LLZ524261:LLZ524269 LVV524261:LVV524269 MFR524261:MFR524269 MPN524261:MPN524269 MZJ524261:MZJ524269 NJF524261:NJF524269 NTB524261:NTB524269 OCX524261:OCX524269 OMT524261:OMT524269 OWP524261:OWP524269 PGL524261:PGL524269 PQH524261:PQH524269 QAD524261:QAD524269 QJZ524261:QJZ524269 QTV524261:QTV524269 RDR524261:RDR524269 RNN524261:RNN524269 RXJ524261:RXJ524269 SHF524261:SHF524269 SRB524261:SRB524269 TAX524261:TAX524269 TKT524261:TKT524269 TUP524261:TUP524269 UEL524261:UEL524269 UOH524261:UOH524269 UYD524261:UYD524269 VHZ524261:VHZ524269 VRV524261:VRV524269 WBR524261:WBR524269 WLN524261:WLN524269 WVJ524261:WVJ524269 A589797:A589805 IX589797:IX589805 ST589797:ST589805 ACP589797:ACP589805 AML589797:AML589805 AWH589797:AWH589805 BGD589797:BGD589805 BPZ589797:BPZ589805 BZV589797:BZV589805 CJR589797:CJR589805 CTN589797:CTN589805 DDJ589797:DDJ589805 DNF589797:DNF589805 DXB589797:DXB589805 EGX589797:EGX589805 EQT589797:EQT589805 FAP589797:FAP589805 FKL589797:FKL589805 FUH589797:FUH589805 GED589797:GED589805 GNZ589797:GNZ589805 GXV589797:GXV589805 HHR589797:HHR589805 HRN589797:HRN589805 IBJ589797:IBJ589805 ILF589797:ILF589805 IVB589797:IVB589805 JEX589797:JEX589805 JOT589797:JOT589805 JYP589797:JYP589805 KIL589797:KIL589805 KSH589797:KSH589805 LCD589797:LCD589805 LLZ589797:LLZ589805 LVV589797:LVV589805 MFR589797:MFR589805 MPN589797:MPN589805 MZJ589797:MZJ589805 NJF589797:NJF589805 NTB589797:NTB589805 OCX589797:OCX589805 OMT589797:OMT589805 OWP589797:OWP589805 PGL589797:PGL589805 PQH589797:PQH589805 QAD589797:QAD589805 QJZ589797:QJZ589805 QTV589797:QTV589805 RDR589797:RDR589805 RNN589797:RNN589805 RXJ589797:RXJ589805 SHF589797:SHF589805 SRB589797:SRB589805 TAX589797:TAX589805 TKT589797:TKT589805 TUP589797:TUP589805 UEL589797:UEL589805 UOH589797:UOH589805 UYD589797:UYD589805 VHZ589797:VHZ589805 VRV589797:VRV589805 WBR589797:WBR589805 WLN589797:WLN589805 WVJ589797:WVJ589805 A655333:A655341 IX655333:IX655341 ST655333:ST655341 ACP655333:ACP655341 AML655333:AML655341 AWH655333:AWH655341 BGD655333:BGD655341 BPZ655333:BPZ655341 BZV655333:BZV655341 CJR655333:CJR655341 CTN655333:CTN655341 DDJ655333:DDJ655341 DNF655333:DNF655341 DXB655333:DXB655341 EGX655333:EGX655341 EQT655333:EQT655341 FAP655333:FAP655341 FKL655333:FKL655341 FUH655333:FUH655341 GED655333:GED655341 GNZ655333:GNZ655341 GXV655333:GXV655341 HHR655333:HHR655341 HRN655333:HRN655341 IBJ655333:IBJ655341 ILF655333:ILF655341 IVB655333:IVB655341 JEX655333:JEX655341 JOT655333:JOT655341 JYP655333:JYP655341 KIL655333:KIL655341 KSH655333:KSH655341 LCD655333:LCD655341 LLZ655333:LLZ655341 LVV655333:LVV655341 MFR655333:MFR655341 MPN655333:MPN655341 MZJ655333:MZJ655341 NJF655333:NJF655341 NTB655333:NTB655341 OCX655333:OCX655341 OMT655333:OMT655341 OWP655333:OWP655341 PGL655333:PGL655341 PQH655333:PQH655341 QAD655333:QAD655341 QJZ655333:QJZ655341 QTV655333:QTV655341 RDR655333:RDR655341 RNN655333:RNN655341 RXJ655333:RXJ655341 SHF655333:SHF655341 SRB655333:SRB655341 TAX655333:TAX655341 TKT655333:TKT655341 TUP655333:TUP655341 UEL655333:UEL655341 UOH655333:UOH655341 UYD655333:UYD655341 VHZ655333:VHZ655341 VRV655333:VRV655341 WBR655333:WBR655341 WLN655333:WLN655341 WVJ655333:WVJ655341 A720869:A720877 IX720869:IX720877 ST720869:ST720877 ACP720869:ACP720877 AML720869:AML720877 AWH720869:AWH720877 BGD720869:BGD720877 BPZ720869:BPZ720877 BZV720869:BZV720877 CJR720869:CJR720877 CTN720869:CTN720877 DDJ720869:DDJ720877 DNF720869:DNF720877 DXB720869:DXB720877 EGX720869:EGX720877 EQT720869:EQT720877 FAP720869:FAP720877 FKL720869:FKL720877 FUH720869:FUH720877 GED720869:GED720877 GNZ720869:GNZ720877 GXV720869:GXV720877 HHR720869:HHR720877 HRN720869:HRN720877 IBJ720869:IBJ720877 ILF720869:ILF720877 IVB720869:IVB720877 JEX720869:JEX720877 JOT720869:JOT720877 JYP720869:JYP720877 KIL720869:KIL720877 KSH720869:KSH720877 LCD720869:LCD720877 LLZ720869:LLZ720877 LVV720869:LVV720877 MFR720869:MFR720877 MPN720869:MPN720877 MZJ720869:MZJ720877 NJF720869:NJF720877 NTB720869:NTB720877 OCX720869:OCX720877 OMT720869:OMT720877 OWP720869:OWP720877 PGL720869:PGL720877 PQH720869:PQH720877 QAD720869:QAD720877 QJZ720869:QJZ720877 QTV720869:QTV720877 RDR720869:RDR720877 RNN720869:RNN720877 RXJ720869:RXJ720877 SHF720869:SHF720877 SRB720869:SRB720877 TAX720869:TAX720877 TKT720869:TKT720877 TUP720869:TUP720877 UEL720869:UEL720877 UOH720869:UOH720877 UYD720869:UYD720877 VHZ720869:VHZ720877 VRV720869:VRV720877 WBR720869:WBR720877 WLN720869:WLN720877 WVJ720869:WVJ720877 A786405:A786413 IX786405:IX786413 ST786405:ST786413 ACP786405:ACP786413 AML786405:AML786413 AWH786405:AWH786413 BGD786405:BGD786413 BPZ786405:BPZ786413 BZV786405:BZV786413 CJR786405:CJR786413 CTN786405:CTN786413 DDJ786405:DDJ786413 DNF786405:DNF786413 DXB786405:DXB786413 EGX786405:EGX786413 EQT786405:EQT786413 FAP786405:FAP786413 FKL786405:FKL786413 FUH786405:FUH786413 GED786405:GED786413 GNZ786405:GNZ786413 GXV786405:GXV786413 HHR786405:HHR786413 HRN786405:HRN786413 IBJ786405:IBJ786413 ILF786405:ILF786413 IVB786405:IVB786413 JEX786405:JEX786413 JOT786405:JOT786413 JYP786405:JYP786413 KIL786405:KIL786413 KSH786405:KSH786413 LCD786405:LCD786413 LLZ786405:LLZ786413 LVV786405:LVV786413 MFR786405:MFR786413 MPN786405:MPN786413 MZJ786405:MZJ786413 NJF786405:NJF786413 NTB786405:NTB786413 OCX786405:OCX786413 OMT786405:OMT786413 OWP786405:OWP786413 PGL786405:PGL786413 PQH786405:PQH786413 QAD786405:QAD786413 QJZ786405:QJZ786413 QTV786405:QTV786413 RDR786405:RDR786413 RNN786405:RNN786413 RXJ786405:RXJ786413 SHF786405:SHF786413 SRB786405:SRB786413 TAX786405:TAX786413 TKT786405:TKT786413 TUP786405:TUP786413 UEL786405:UEL786413 UOH786405:UOH786413 UYD786405:UYD786413 VHZ786405:VHZ786413 VRV786405:VRV786413 WBR786405:WBR786413 WLN786405:WLN786413 WVJ786405:WVJ786413 A851941:A851949 IX851941:IX851949 ST851941:ST851949 ACP851941:ACP851949 AML851941:AML851949 AWH851941:AWH851949 BGD851941:BGD851949 BPZ851941:BPZ851949 BZV851941:BZV851949 CJR851941:CJR851949 CTN851941:CTN851949 DDJ851941:DDJ851949 DNF851941:DNF851949 DXB851941:DXB851949 EGX851941:EGX851949 EQT851941:EQT851949 FAP851941:FAP851949 FKL851941:FKL851949 FUH851941:FUH851949 GED851941:GED851949 GNZ851941:GNZ851949 GXV851941:GXV851949 HHR851941:HHR851949 HRN851941:HRN851949 IBJ851941:IBJ851949 ILF851941:ILF851949 IVB851941:IVB851949 JEX851941:JEX851949 JOT851941:JOT851949 JYP851941:JYP851949 KIL851941:KIL851949 KSH851941:KSH851949 LCD851941:LCD851949 LLZ851941:LLZ851949 LVV851941:LVV851949 MFR851941:MFR851949 MPN851941:MPN851949 MZJ851941:MZJ851949 NJF851941:NJF851949 NTB851941:NTB851949 OCX851941:OCX851949 OMT851941:OMT851949 OWP851941:OWP851949 PGL851941:PGL851949 PQH851941:PQH851949 QAD851941:QAD851949 QJZ851941:QJZ851949 QTV851941:QTV851949 RDR851941:RDR851949 RNN851941:RNN851949 RXJ851941:RXJ851949 SHF851941:SHF851949 SRB851941:SRB851949 TAX851941:TAX851949 TKT851941:TKT851949 TUP851941:TUP851949 UEL851941:UEL851949 UOH851941:UOH851949 UYD851941:UYD851949 VHZ851941:VHZ851949 VRV851941:VRV851949 WBR851941:WBR851949 WLN851941:WLN851949 WVJ851941:WVJ851949 A917477:A917485 IX917477:IX917485 ST917477:ST917485 ACP917477:ACP917485 AML917477:AML917485 AWH917477:AWH917485 BGD917477:BGD917485 BPZ917477:BPZ917485 BZV917477:BZV917485 CJR917477:CJR917485 CTN917477:CTN917485 DDJ917477:DDJ917485 DNF917477:DNF917485 DXB917477:DXB917485 EGX917477:EGX917485 EQT917477:EQT917485 FAP917477:FAP917485 FKL917477:FKL917485 FUH917477:FUH917485 GED917477:GED917485 GNZ917477:GNZ917485 GXV917477:GXV917485 HHR917477:HHR917485 HRN917477:HRN917485 IBJ917477:IBJ917485 ILF917477:ILF917485 IVB917477:IVB917485 JEX917477:JEX917485 JOT917477:JOT917485 JYP917477:JYP917485 KIL917477:KIL917485 KSH917477:KSH917485 LCD917477:LCD917485 LLZ917477:LLZ917485 LVV917477:LVV917485 MFR917477:MFR917485 MPN917477:MPN917485 MZJ917477:MZJ917485 NJF917477:NJF917485 NTB917477:NTB917485 OCX917477:OCX917485 OMT917477:OMT917485 OWP917477:OWP917485 PGL917477:PGL917485 PQH917477:PQH917485 QAD917477:QAD917485 QJZ917477:QJZ917485 QTV917477:QTV917485 RDR917477:RDR917485 RNN917477:RNN917485 RXJ917477:RXJ917485 SHF917477:SHF917485 SRB917477:SRB917485 TAX917477:TAX917485 TKT917477:TKT917485 TUP917477:TUP917485 UEL917477:UEL917485 UOH917477:UOH917485 UYD917477:UYD917485 VHZ917477:VHZ917485 VRV917477:VRV917485 WBR917477:WBR917485 WLN917477:WLN917485 WVJ917477:WVJ917485 A983013:A983021 IX983013:IX983021 ST983013:ST983021 ACP983013:ACP983021 AML983013:AML983021 AWH983013:AWH983021 BGD983013:BGD983021 BPZ983013:BPZ983021 BZV983013:BZV983021 CJR983013:CJR983021 CTN983013:CTN983021 DDJ983013:DDJ983021 DNF983013:DNF983021 DXB983013:DXB983021 EGX983013:EGX983021 EQT983013:EQT983021 FAP983013:FAP983021 FKL983013:FKL983021 FUH983013:FUH983021 GED983013:GED983021 GNZ983013:GNZ983021 GXV983013:GXV983021 HHR983013:HHR983021 HRN983013:HRN983021 IBJ983013:IBJ983021 ILF983013:ILF983021 IVB983013:IVB983021 JEX983013:JEX983021 JOT983013:JOT983021 JYP983013:JYP983021 KIL983013:KIL983021 KSH983013:KSH983021 LCD983013:LCD983021 LLZ983013:LLZ983021 LVV983013:LVV983021 MFR983013:MFR983021 MPN983013:MPN983021 MZJ983013:MZJ983021 NJF983013:NJF983021 NTB983013:NTB983021 OCX983013:OCX983021 OMT983013:OMT983021 OWP983013:OWP983021 PGL983013:PGL983021 PQH983013:PQH983021 QAD983013:QAD983021 QJZ983013:QJZ983021 QTV983013:QTV983021 RDR983013:RDR983021 RNN983013:RNN983021 RXJ983013:RXJ983021 SHF983013:SHF983021 SRB983013:SRB983021 TAX983013:TAX983021 TKT983013:TKT983021 TUP983013:TUP983021 UEL983013:UEL983021 UOH983013:UOH983021 UYD983013:UYD983021 VHZ983013:VHZ983021 VRV983013:VRV983021 WBR983013:WBR983021 WLN983013:WLN983021" xr:uid="{00000000-0002-0000-0500-000000000000}">
      <formula1>TIPOS</formula1>
    </dataValidation>
  </dataValidations>
  <pageMargins left="0.511811024" right="0.511811024" top="0.78740157499999996" bottom="0.78740157499999996" header="0.31496062000000002" footer="0.31496062000000002"/>
  <pageSetup paperSize="9" scale="70" fitToHeight="0" orientation="landscape" r:id="rId1"/>
  <ignoredErrors>
    <ignoredError sqref="N7:N13" numberStoredAsText="1"/>
    <ignoredError sqref="O25 V14" formula="1"/>
    <ignoredError sqref="J38 J43" formulaRange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ilha5"/>
  <dimension ref="A1:I55"/>
  <sheetViews>
    <sheetView view="pageBreakPreview" zoomScale="60" zoomScaleNormal="85" workbookViewId="0">
      <selection activeCell="F35" sqref="F35"/>
    </sheetView>
  </sheetViews>
  <sheetFormatPr defaultRowHeight="12.75"/>
  <cols>
    <col min="1" max="1" width="30.140625" style="17" bestFit="1" customWidth="1"/>
    <col min="2" max="2" width="27.7109375" style="17" bestFit="1" customWidth="1"/>
    <col min="3" max="3" width="18.5703125" style="17" bestFit="1" customWidth="1"/>
    <col min="4" max="4" width="19.28515625" style="17" bestFit="1" customWidth="1"/>
    <col min="5" max="6" width="11.28515625" style="17" bestFit="1" customWidth="1"/>
    <col min="7" max="7" width="28.140625" style="17" bestFit="1" customWidth="1"/>
    <col min="8" max="8" width="13.42578125" style="17" bestFit="1" customWidth="1"/>
    <col min="9" max="9" width="21.140625" style="17" bestFit="1" customWidth="1"/>
    <col min="10" max="254" width="9.140625" style="17"/>
    <col min="255" max="255" width="0.5703125" style="17" customWidth="1"/>
    <col min="256" max="256" width="30.140625" style="17" bestFit="1" customWidth="1"/>
    <col min="257" max="257" width="27.7109375" style="17" bestFit="1" customWidth="1"/>
    <col min="258" max="258" width="18.5703125" style="17" bestFit="1" customWidth="1"/>
    <col min="259" max="259" width="19.28515625" style="17" bestFit="1" customWidth="1"/>
    <col min="260" max="261" width="11.28515625" style="17" bestFit="1" customWidth="1"/>
    <col min="262" max="262" width="28.140625" style="17" bestFit="1" customWidth="1"/>
    <col min="263" max="263" width="13.42578125" style="17" bestFit="1" customWidth="1"/>
    <col min="264" max="264" width="21.140625" style="17" bestFit="1" customWidth="1"/>
    <col min="265" max="265" width="1.5703125" style="17" customWidth="1"/>
    <col min="266" max="510" width="9.140625" style="17"/>
    <col min="511" max="511" width="0.5703125" style="17" customWidth="1"/>
    <col min="512" max="512" width="30.140625" style="17" bestFit="1" customWidth="1"/>
    <col min="513" max="513" width="27.7109375" style="17" bestFit="1" customWidth="1"/>
    <col min="514" max="514" width="18.5703125" style="17" bestFit="1" customWidth="1"/>
    <col min="515" max="515" width="19.28515625" style="17" bestFit="1" customWidth="1"/>
    <col min="516" max="517" width="11.28515625" style="17" bestFit="1" customWidth="1"/>
    <col min="518" max="518" width="28.140625" style="17" bestFit="1" customWidth="1"/>
    <col min="519" max="519" width="13.42578125" style="17" bestFit="1" customWidth="1"/>
    <col min="520" max="520" width="21.140625" style="17" bestFit="1" customWidth="1"/>
    <col min="521" max="521" width="1.5703125" style="17" customWidth="1"/>
    <col min="522" max="766" width="9.140625" style="17"/>
    <col min="767" max="767" width="0.5703125" style="17" customWidth="1"/>
    <col min="768" max="768" width="30.140625" style="17" bestFit="1" customWidth="1"/>
    <col min="769" max="769" width="27.7109375" style="17" bestFit="1" customWidth="1"/>
    <col min="770" max="770" width="18.5703125" style="17" bestFit="1" customWidth="1"/>
    <col min="771" max="771" width="19.28515625" style="17" bestFit="1" customWidth="1"/>
    <col min="772" max="773" width="11.28515625" style="17" bestFit="1" customWidth="1"/>
    <col min="774" max="774" width="28.140625" style="17" bestFit="1" customWidth="1"/>
    <col min="775" max="775" width="13.42578125" style="17" bestFit="1" customWidth="1"/>
    <col min="776" max="776" width="21.140625" style="17" bestFit="1" customWidth="1"/>
    <col min="777" max="777" width="1.5703125" style="17" customWidth="1"/>
    <col min="778" max="1022" width="9.140625" style="17"/>
    <col min="1023" max="1023" width="0.5703125" style="17" customWidth="1"/>
    <col min="1024" max="1024" width="30.140625" style="17" bestFit="1" customWidth="1"/>
    <col min="1025" max="1025" width="27.7109375" style="17" bestFit="1" customWidth="1"/>
    <col min="1026" max="1026" width="18.5703125" style="17" bestFit="1" customWidth="1"/>
    <col min="1027" max="1027" width="19.28515625" style="17" bestFit="1" customWidth="1"/>
    <col min="1028" max="1029" width="11.28515625" style="17" bestFit="1" customWidth="1"/>
    <col min="1030" max="1030" width="28.140625" style="17" bestFit="1" customWidth="1"/>
    <col min="1031" max="1031" width="13.42578125" style="17" bestFit="1" customWidth="1"/>
    <col min="1032" max="1032" width="21.140625" style="17" bestFit="1" customWidth="1"/>
    <col min="1033" max="1033" width="1.5703125" style="17" customWidth="1"/>
    <col min="1034" max="1278" width="9.140625" style="17"/>
    <col min="1279" max="1279" width="0.5703125" style="17" customWidth="1"/>
    <col min="1280" max="1280" width="30.140625" style="17" bestFit="1" customWidth="1"/>
    <col min="1281" max="1281" width="27.7109375" style="17" bestFit="1" customWidth="1"/>
    <col min="1282" max="1282" width="18.5703125" style="17" bestFit="1" customWidth="1"/>
    <col min="1283" max="1283" width="19.28515625" style="17" bestFit="1" customWidth="1"/>
    <col min="1284" max="1285" width="11.28515625" style="17" bestFit="1" customWidth="1"/>
    <col min="1286" max="1286" width="28.140625" style="17" bestFit="1" customWidth="1"/>
    <col min="1287" max="1287" width="13.42578125" style="17" bestFit="1" customWidth="1"/>
    <col min="1288" max="1288" width="21.140625" style="17" bestFit="1" customWidth="1"/>
    <col min="1289" max="1289" width="1.5703125" style="17" customWidth="1"/>
    <col min="1290" max="1534" width="9.140625" style="17"/>
    <col min="1535" max="1535" width="0.5703125" style="17" customWidth="1"/>
    <col min="1536" max="1536" width="30.140625" style="17" bestFit="1" customWidth="1"/>
    <col min="1537" max="1537" width="27.7109375" style="17" bestFit="1" customWidth="1"/>
    <col min="1538" max="1538" width="18.5703125" style="17" bestFit="1" customWidth="1"/>
    <col min="1539" max="1539" width="19.28515625" style="17" bestFit="1" customWidth="1"/>
    <col min="1540" max="1541" width="11.28515625" style="17" bestFit="1" customWidth="1"/>
    <col min="1542" max="1542" width="28.140625" style="17" bestFit="1" customWidth="1"/>
    <col min="1543" max="1543" width="13.42578125" style="17" bestFit="1" customWidth="1"/>
    <col min="1544" max="1544" width="21.140625" style="17" bestFit="1" customWidth="1"/>
    <col min="1545" max="1545" width="1.5703125" style="17" customWidth="1"/>
    <col min="1546" max="1790" width="9.140625" style="17"/>
    <col min="1791" max="1791" width="0.5703125" style="17" customWidth="1"/>
    <col min="1792" max="1792" width="30.140625" style="17" bestFit="1" customWidth="1"/>
    <col min="1793" max="1793" width="27.7109375" style="17" bestFit="1" customWidth="1"/>
    <col min="1794" max="1794" width="18.5703125" style="17" bestFit="1" customWidth="1"/>
    <col min="1795" max="1795" width="19.28515625" style="17" bestFit="1" customWidth="1"/>
    <col min="1796" max="1797" width="11.28515625" style="17" bestFit="1" customWidth="1"/>
    <col min="1798" max="1798" width="28.140625" style="17" bestFit="1" customWidth="1"/>
    <col min="1799" max="1799" width="13.42578125" style="17" bestFit="1" customWidth="1"/>
    <col min="1800" max="1800" width="21.140625" style="17" bestFit="1" customWidth="1"/>
    <col min="1801" max="1801" width="1.5703125" style="17" customWidth="1"/>
    <col min="1802" max="2046" width="9.140625" style="17"/>
    <col min="2047" max="2047" width="0.5703125" style="17" customWidth="1"/>
    <col min="2048" max="2048" width="30.140625" style="17" bestFit="1" customWidth="1"/>
    <col min="2049" max="2049" width="27.7109375" style="17" bestFit="1" customWidth="1"/>
    <col min="2050" max="2050" width="18.5703125" style="17" bestFit="1" customWidth="1"/>
    <col min="2051" max="2051" width="19.28515625" style="17" bestFit="1" customWidth="1"/>
    <col min="2052" max="2053" width="11.28515625" style="17" bestFit="1" customWidth="1"/>
    <col min="2054" max="2054" width="28.140625" style="17" bestFit="1" customWidth="1"/>
    <col min="2055" max="2055" width="13.42578125" style="17" bestFit="1" customWidth="1"/>
    <col min="2056" max="2056" width="21.140625" style="17" bestFit="1" customWidth="1"/>
    <col min="2057" max="2057" width="1.5703125" style="17" customWidth="1"/>
    <col min="2058" max="2302" width="9.140625" style="17"/>
    <col min="2303" max="2303" width="0.5703125" style="17" customWidth="1"/>
    <col min="2304" max="2304" width="30.140625" style="17" bestFit="1" customWidth="1"/>
    <col min="2305" max="2305" width="27.7109375" style="17" bestFit="1" customWidth="1"/>
    <col min="2306" max="2306" width="18.5703125" style="17" bestFit="1" customWidth="1"/>
    <col min="2307" max="2307" width="19.28515625" style="17" bestFit="1" customWidth="1"/>
    <col min="2308" max="2309" width="11.28515625" style="17" bestFit="1" customWidth="1"/>
    <col min="2310" max="2310" width="28.140625" style="17" bestFit="1" customWidth="1"/>
    <col min="2311" max="2311" width="13.42578125" style="17" bestFit="1" customWidth="1"/>
    <col min="2312" max="2312" width="21.140625" style="17" bestFit="1" customWidth="1"/>
    <col min="2313" max="2313" width="1.5703125" style="17" customWidth="1"/>
    <col min="2314" max="2558" width="9.140625" style="17"/>
    <col min="2559" max="2559" width="0.5703125" style="17" customWidth="1"/>
    <col min="2560" max="2560" width="30.140625" style="17" bestFit="1" customWidth="1"/>
    <col min="2561" max="2561" width="27.7109375" style="17" bestFit="1" customWidth="1"/>
    <col min="2562" max="2562" width="18.5703125" style="17" bestFit="1" customWidth="1"/>
    <col min="2563" max="2563" width="19.28515625" style="17" bestFit="1" customWidth="1"/>
    <col min="2564" max="2565" width="11.28515625" style="17" bestFit="1" customWidth="1"/>
    <col min="2566" max="2566" width="28.140625" style="17" bestFit="1" customWidth="1"/>
    <col min="2567" max="2567" width="13.42578125" style="17" bestFit="1" customWidth="1"/>
    <col min="2568" max="2568" width="21.140625" style="17" bestFit="1" customWidth="1"/>
    <col min="2569" max="2569" width="1.5703125" style="17" customWidth="1"/>
    <col min="2570" max="2814" width="9.140625" style="17"/>
    <col min="2815" max="2815" width="0.5703125" style="17" customWidth="1"/>
    <col min="2816" max="2816" width="30.140625" style="17" bestFit="1" customWidth="1"/>
    <col min="2817" max="2817" width="27.7109375" style="17" bestFit="1" customWidth="1"/>
    <col min="2818" max="2818" width="18.5703125" style="17" bestFit="1" customWidth="1"/>
    <col min="2819" max="2819" width="19.28515625" style="17" bestFit="1" customWidth="1"/>
    <col min="2820" max="2821" width="11.28515625" style="17" bestFit="1" customWidth="1"/>
    <col min="2822" max="2822" width="28.140625" style="17" bestFit="1" customWidth="1"/>
    <col min="2823" max="2823" width="13.42578125" style="17" bestFit="1" customWidth="1"/>
    <col min="2824" max="2824" width="21.140625" style="17" bestFit="1" customWidth="1"/>
    <col min="2825" max="2825" width="1.5703125" style="17" customWidth="1"/>
    <col min="2826" max="3070" width="9.140625" style="17"/>
    <col min="3071" max="3071" width="0.5703125" style="17" customWidth="1"/>
    <col min="3072" max="3072" width="30.140625" style="17" bestFit="1" customWidth="1"/>
    <col min="3073" max="3073" width="27.7109375" style="17" bestFit="1" customWidth="1"/>
    <col min="3074" max="3074" width="18.5703125" style="17" bestFit="1" customWidth="1"/>
    <col min="3075" max="3075" width="19.28515625" style="17" bestFit="1" customWidth="1"/>
    <col min="3076" max="3077" width="11.28515625" style="17" bestFit="1" customWidth="1"/>
    <col min="3078" max="3078" width="28.140625" style="17" bestFit="1" customWidth="1"/>
    <col min="3079" max="3079" width="13.42578125" style="17" bestFit="1" customWidth="1"/>
    <col min="3080" max="3080" width="21.140625" style="17" bestFit="1" customWidth="1"/>
    <col min="3081" max="3081" width="1.5703125" style="17" customWidth="1"/>
    <col min="3082" max="3326" width="9.140625" style="17"/>
    <col min="3327" max="3327" width="0.5703125" style="17" customWidth="1"/>
    <col min="3328" max="3328" width="30.140625" style="17" bestFit="1" customWidth="1"/>
    <col min="3329" max="3329" width="27.7109375" style="17" bestFit="1" customWidth="1"/>
    <col min="3330" max="3330" width="18.5703125" style="17" bestFit="1" customWidth="1"/>
    <col min="3331" max="3331" width="19.28515625" style="17" bestFit="1" customWidth="1"/>
    <col min="3332" max="3333" width="11.28515625" style="17" bestFit="1" customWidth="1"/>
    <col min="3334" max="3334" width="28.140625" style="17" bestFit="1" customWidth="1"/>
    <col min="3335" max="3335" width="13.42578125" style="17" bestFit="1" customWidth="1"/>
    <col min="3336" max="3336" width="21.140625" style="17" bestFit="1" customWidth="1"/>
    <col min="3337" max="3337" width="1.5703125" style="17" customWidth="1"/>
    <col min="3338" max="3582" width="9.140625" style="17"/>
    <col min="3583" max="3583" width="0.5703125" style="17" customWidth="1"/>
    <col min="3584" max="3584" width="30.140625" style="17" bestFit="1" customWidth="1"/>
    <col min="3585" max="3585" width="27.7109375" style="17" bestFit="1" customWidth="1"/>
    <col min="3586" max="3586" width="18.5703125" style="17" bestFit="1" customWidth="1"/>
    <col min="3587" max="3587" width="19.28515625" style="17" bestFit="1" customWidth="1"/>
    <col min="3588" max="3589" width="11.28515625" style="17" bestFit="1" customWidth="1"/>
    <col min="3590" max="3590" width="28.140625" style="17" bestFit="1" customWidth="1"/>
    <col min="3591" max="3591" width="13.42578125" style="17" bestFit="1" customWidth="1"/>
    <col min="3592" max="3592" width="21.140625" style="17" bestFit="1" customWidth="1"/>
    <col min="3593" max="3593" width="1.5703125" style="17" customWidth="1"/>
    <col min="3594" max="3838" width="9.140625" style="17"/>
    <col min="3839" max="3839" width="0.5703125" style="17" customWidth="1"/>
    <col min="3840" max="3840" width="30.140625" style="17" bestFit="1" customWidth="1"/>
    <col min="3841" max="3841" width="27.7109375" style="17" bestFit="1" customWidth="1"/>
    <col min="3842" max="3842" width="18.5703125" style="17" bestFit="1" customWidth="1"/>
    <col min="3843" max="3843" width="19.28515625" style="17" bestFit="1" customWidth="1"/>
    <col min="3844" max="3845" width="11.28515625" style="17" bestFit="1" customWidth="1"/>
    <col min="3846" max="3846" width="28.140625" style="17" bestFit="1" customWidth="1"/>
    <col min="3847" max="3847" width="13.42578125" style="17" bestFit="1" customWidth="1"/>
    <col min="3848" max="3848" width="21.140625" style="17" bestFit="1" customWidth="1"/>
    <col min="3849" max="3849" width="1.5703125" style="17" customWidth="1"/>
    <col min="3850" max="4094" width="9.140625" style="17"/>
    <col min="4095" max="4095" width="0.5703125" style="17" customWidth="1"/>
    <col min="4096" max="4096" width="30.140625" style="17" bestFit="1" customWidth="1"/>
    <col min="4097" max="4097" width="27.7109375" style="17" bestFit="1" customWidth="1"/>
    <col min="4098" max="4098" width="18.5703125" style="17" bestFit="1" customWidth="1"/>
    <col min="4099" max="4099" width="19.28515625" style="17" bestFit="1" customWidth="1"/>
    <col min="4100" max="4101" width="11.28515625" style="17" bestFit="1" customWidth="1"/>
    <col min="4102" max="4102" width="28.140625" style="17" bestFit="1" customWidth="1"/>
    <col min="4103" max="4103" width="13.42578125" style="17" bestFit="1" customWidth="1"/>
    <col min="4104" max="4104" width="21.140625" style="17" bestFit="1" customWidth="1"/>
    <col min="4105" max="4105" width="1.5703125" style="17" customWidth="1"/>
    <col min="4106" max="4350" width="9.140625" style="17"/>
    <col min="4351" max="4351" width="0.5703125" style="17" customWidth="1"/>
    <col min="4352" max="4352" width="30.140625" style="17" bestFit="1" customWidth="1"/>
    <col min="4353" max="4353" width="27.7109375" style="17" bestFit="1" customWidth="1"/>
    <col min="4354" max="4354" width="18.5703125" style="17" bestFit="1" customWidth="1"/>
    <col min="4355" max="4355" width="19.28515625" style="17" bestFit="1" customWidth="1"/>
    <col min="4356" max="4357" width="11.28515625" style="17" bestFit="1" customWidth="1"/>
    <col min="4358" max="4358" width="28.140625" style="17" bestFit="1" customWidth="1"/>
    <col min="4359" max="4359" width="13.42578125" style="17" bestFit="1" customWidth="1"/>
    <col min="4360" max="4360" width="21.140625" style="17" bestFit="1" customWidth="1"/>
    <col min="4361" max="4361" width="1.5703125" style="17" customWidth="1"/>
    <col min="4362" max="4606" width="9.140625" style="17"/>
    <col min="4607" max="4607" width="0.5703125" style="17" customWidth="1"/>
    <col min="4608" max="4608" width="30.140625" style="17" bestFit="1" customWidth="1"/>
    <col min="4609" max="4609" width="27.7109375" style="17" bestFit="1" customWidth="1"/>
    <col min="4610" max="4610" width="18.5703125" style="17" bestFit="1" customWidth="1"/>
    <col min="4611" max="4611" width="19.28515625" style="17" bestFit="1" customWidth="1"/>
    <col min="4612" max="4613" width="11.28515625" style="17" bestFit="1" customWidth="1"/>
    <col min="4614" max="4614" width="28.140625" style="17" bestFit="1" customWidth="1"/>
    <col min="4615" max="4615" width="13.42578125" style="17" bestFit="1" customWidth="1"/>
    <col min="4616" max="4616" width="21.140625" style="17" bestFit="1" customWidth="1"/>
    <col min="4617" max="4617" width="1.5703125" style="17" customWidth="1"/>
    <col min="4618" max="4862" width="9.140625" style="17"/>
    <col min="4863" max="4863" width="0.5703125" style="17" customWidth="1"/>
    <col min="4864" max="4864" width="30.140625" style="17" bestFit="1" customWidth="1"/>
    <col min="4865" max="4865" width="27.7109375" style="17" bestFit="1" customWidth="1"/>
    <col min="4866" max="4866" width="18.5703125" style="17" bestFit="1" customWidth="1"/>
    <col min="4867" max="4867" width="19.28515625" style="17" bestFit="1" customWidth="1"/>
    <col min="4868" max="4869" width="11.28515625" style="17" bestFit="1" customWidth="1"/>
    <col min="4870" max="4870" width="28.140625" style="17" bestFit="1" customWidth="1"/>
    <col min="4871" max="4871" width="13.42578125" style="17" bestFit="1" customWidth="1"/>
    <col min="4872" max="4872" width="21.140625" style="17" bestFit="1" customWidth="1"/>
    <col min="4873" max="4873" width="1.5703125" style="17" customWidth="1"/>
    <col min="4874" max="5118" width="9.140625" style="17"/>
    <col min="5119" max="5119" width="0.5703125" style="17" customWidth="1"/>
    <col min="5120" max="5120" width="30.140625" style="17" bestFit="1" customWidth="1"/>
    <col min="5121" max="5121" width="27.7109375" style="17" bestFit="1" customWidth="1"/>
    <col min="5122" max="5122" width="18.5703125" style="17" bestFit="1" customWidth="1"/>
    <col min="5123" max="5123" width="19.28515625" style="17" bestFit="1" customWidth="1"/>
    <col min="5124" max="5125" width="11.28515625" style="17" bestFit="1" customWidth="1"/>
    <col min="5126" max="5126" width="28.140625" style="17" bestFit="1" customWidth="1"/>
    <col min="5127" max="5127" width="13.42578125" style="17" bestFit="1" customWidth="1"/>
    <col min="5128" max="5128" width="21.140625" style="17" bestFit="1" customWidth="1"/>
    <col min="5129" max="5129" width="1.5703125" style="17" customWidth="1"/>
    <col min="5130" max="5374" width="9.140625" style="17"/>
    <col min="5375" max="5375" width="0.5703125" style="17" customWidth="1"/>
    <col min="5376" max="5376" width="30.140625" style="17" bestFit="1" customWidth="1"/>
    <col min="5377" max="5377" width="27.7109375" style="17" bestFit="1" customWidth="1"/>
    <col min="5378" max="5378" width="18.5703125" style="17" bestFit="1" customWidth="1"/>
    <col min="5379" max="5379" width="19.28515625" style="17" bestFit="1" customWidth="1"/>
    <col min="5380" max="5381" width="11.28515625" style="17" bestFit="1" customWidth="1"/>
    <col min="5382" max="5382" width="28.140625" style="17" bestFit="1" customWidth="1"/>
    <col min="5383" max="5383" width="13.42578125" style="17" bestFit="1" customWidth="1"/>
    <col min="5384" max="5384" width="21.140625" style="17" bestFit="1" customWidth="1"/>
    <col min="5385" max="5385" width="1.5703125" style="17" customWidth="1"/>
    <col min="5386" max="5630" width="9.140625" style="17"/>
    <col min="5631" max="5631" width="0.5703125" style="17" customWidth="1"/>
    <col min="5632" max="5632" width="30.140625" style="17" bestFit="1" customWidth="1"/>
    <col min="5633" max="5633" width="27.7109375" style="17" bestFit="1" customWidth="1"/>
    <col min="5634" max="5634" width="18.5703125" style="17" bestFit="1" customWidth="1"/>
    <col min="5635" max="5635" width="19.28515625" style="17" bestFit="1" customWidth="1"/>
    <col min="5636" max="5637" width="11.28515625" style="17" bestFit="1" customWidth="1"/>
    <col min="5638" max="5638" width="28.140625" style="17" bestFit="1" customWidth="1"/>
    <col min="5639" max="5639" width="13.42578125" style="17" bestFit="1" customWidth="1"/>
    <col min="5640" max="5640" width="21.140625" style="17" bestFit="1" customWidth="1"/>
    <col min="5641" max="5641" width="1.5703125" style="17" customWidth="1"/>
    <col min="5642" max="5886" width="9.140625" style="17"/>
    <col min="5887" max="5887" width="0.5703125" style="17" customWidth="1"/>
    <col min="5888" max="5888" width="30.140625" style="17" bestFit="1" customWidth="1"/>
    <col min="5889" max="5889" width="27.7109375" style="17" bestFit="1" customWidth="1"/>
    <col min="5890" max="5890" width="18.5703125" style="17" bestFit="1" customWidth="1"/>
    <col min="5891" max="5891" width="19.28515625" style="17" bestFit="1" customWidth="1"/>
    <col min="5892" max="5893" width="11.28515625" style="17" bestFit="1" customWidth="1"/>
    <col min="5894" max="5894" width="28.140625" style="17" bestFit="1" customWidth="1"/>
    <col min="5895" max="5895" width="13.42578125" style="17" bestFit="1" customWidth="1"/>
    <col min="5896" max="5896" width="21.140625" style="17" bestFit="1" customWidth="1"/>
    <col min="5897" max="5897" width="1.5703125" style="17" customWidth="1"/>
    <col min="5898" max="6142" width="9.140625" style="17"/>
    <col min="6143" max="6143" width="0.5703125" style="17" customWidth="1"/>
    <col min="6144" max="6144" width="30.140625" style="17" bestFit="1" customWidth="1"/>
    <col min="6145" max="6145" width="27.7109375" style="17" bestFit="1" customWidth="1"/>
    <col min="6146" max="6146" width="18.5703125" style="17" bestFit="1" customWidth="1"/>
    <col min="6147" max="6147" width="19.28515625" style="17" bestFit="1" customWidth="1"/>
    <col min="6148" max="6149" width="11.28515625" style="17" bestFit="1" customWidth="1"/>
    <col min="6150" max="6150" width="28.140625" style="17" bestFit="1" customWidth="1"/>
    <col min="6151" max="6151" width="13.42578125" style="17" bestFit="1" customWidth="1"/>
    <col min="6152" max="6152" width="21.140625" style="17" bestFit="1" customWidth="1"/>
    <col min="6153" max="6153" width="1.5703125" style="17" customWidth="1"/>
    <col min="6154" max="6398" width="9.140625" style="17"/>
    <col min="6399" max="6399" width="0.5703125" style="17" customWidth="1"/>
    <col min="6400" max="6400" width="30.140625" style="17" bestFit="1" customWidth="1"/>
    <col min="6401" max="6401" width="27.7109375" style="17" bestFit="1" customWidth="1"/>
    <col min="6402" max="6402" width="18.5703125" style="17" bestFit="1" customWidth="1"/>
    <col min="6403" max="6403" width="19.28515625" style="17" bestFit="1" customWidth="1"/>
    <col min="6404" max="6405" width="11.28515625" style="17" bestFit="1" customWidth="1"/>
    <col min="6406" max="6406" width="28.140625" style="17" bestFit="1" customWidth="1"/>
    <col min="6407" max="6407" width="13.42578125" style="17" bestFit="1" customWidth="1"/>
    <col min="6408" max="6408" width="21.140625" style="17" bestFit="1" customWidth="1"/>
    <col min="6409" max="6409" width="1.5703125" style="17" customWidth="1"/>
    <col min="6410" max="6654" width="9.140625" style="17"/>
    <col min="6655" max="6655" width="0.5703125" style="17" customWidth="1"/>
    <col min="6656" max="6656" width="30.140625" style="17" bestFit="1" customWidth="1"/>
    <col min="6657" max="6657" width="27.7109375" style="17" bestFit="1" customWidth="1"/>
    <col min="6658" max="6658" width="18.5703125" style="17" bestFit="1" customWidth="1"/>
    <col min="6659" max="6659" width="19.28515625" style="17" bestFit="1" customWidth="1"/>
    <col min="6660" max="6661" width="11.28515625" style="17" bestFit="1" customWidth="1"/>
    <col min="6662" max="6662" width="28.140625" style="17" bestFit="1" customWidth="1"/>
    <col min="6663" max="6663" width="13.42578125" style="17" bestFit="1" customWidth="1"/>
    <col min="6664" max="6664" width="21.140625" style="17" bestFit="1" customWidth="1"/>
    <col min="6665" max="6665" width="1.5703125" style="17" customWidth="1"/>
    <col min="6666" max="6910" width="9.140625" style="17"/>
    <col min="6911" max="6911" width="0.5703125" style="17" customWidth="1"/>
    <col min="6912" max="6912" width="30.140625" style="17" bestFit="1" customWidth="1"/>
    <col min="6913" max="6913" width="27.7109375" style="17" bestFit="1" customWidth="1"/>
    <col min="6914" max="6914" width="18.5703125" style="17" bestFit="1" customWidth="1"/>
    <col min="6915" max="6915" width="19.28515625" style="17" bestFit="1" customWidth="1"/>
    <col min="6916" max="6917" width="11.28515625" style="17" bestFit="1" customWidth="1"/>
    <col min="6918" max="6918" width="28.140625" style="17" bestFit="1" customWidth="1"/>
    <col min="6919" max="6919" width="13.42578125" style="17" bestFit="1" customWidth="1"/>
    <col min="6920" max="6920" width="21.140625" style="17" bestFit="1" customWidth="1"/>
    <col min="6921" max="6921" width="1.5703125" style="17" customWidth="1"/>
    <col min="6922" max="7166" width="9.140625" style="17"/>
    <col min="7167" max="7167" width="0.5703125" style="17" customWidth="1"/>
    <col min="7168" max="7168" width="30.140625" style="17" bestFit="1" customWidth="1"/>
    <col min="7169" max="7169" width="27.7109375" style="17" bestFit="1" customWidth="1"/>
    <col min="7170" max="7170" width="18.5703125" style="17" bestFit="1" customWidth="1"/>
    <col min="7171" max="7171" width="19.28515625" style="17" bestFit="1" customWidth="1"/>
    <col min="7172" max="7173" width="11.28515625" style="17" bestFit="1" customWidth="1"/>
    <col min="7174" max="7174" width="28.140625" style="17" bestFit="1" customWidth="1"/>
    <col min="7175" max="7175" width="13.42578125" style="17" bestFit="1" customWidth="1"/>
    <col min="7176" max="7176" width="21.140625" style="17" bestFit="1" customWidth="1"/>
    <col min="7177" max="7177" width="1.5703125" style="17" customWidth="1"/>
    <col min="7178" max="7422" width="9.140625" style="17"/>
    <col min="7423" max="7423" width="0.5703125" style="17" customWidth="1"/>
    <col min="7424" max="7424" width="30.140625" style="17" bestFit="1" customWidth="1"/>
    <col min="7425" max="7425" width="27.7109375" style="17" bestFit="1" customWidth="1"/>
    <col min="7426" max="7426" width="18.5703125" style="17" bestFit="1" customWidth="1"/>
    <col min="7427" max="7427" width="19.28515625" style="17" bestFit="1" customWidth="1"/>
    <col min="7428" max="7429" width="11.28515625" style="17" bestFit="1" customWidth="1"/>
    <col min="7430" max="7430" width="28.140625" style="17" bestFit="1" customWidth="1"/>
    <col min="7431" max="7431" width="13.42578125" style="17" bestFit="1" customWidth="1"/>
    <col min="7432" max="7432" width="21.140625" style="17" bestFit="1" customWidth="1"/>
    <col min="7433" max="7433" width="1.5703125" style="17" customWidth="1"/>
    <col min="7434" max="7678" width="9.140625" style="17"/>
    <col min="7679" max="7679" width="0.5703125" style="17" customWidth="1"/>
    <col min="7680" max="7680" width="30.140625" style="17" bestFit="1" customWidth="1"/>
    <col min="7681" max="7681" width="27.7109375" style="17" bestFit="1" customWidth="1"/>
    <col min="7682" max="7682" width="18.5703125" style="17" bestFit="1" customWidth="1"/>
    <col min="7683" max="7683" width="19.28515625" style="17" bestFit="1" customWidth="1"/>
    <col min="7684" max="7685" width="11.28515625" style="17" bestFit="1" customWidth="1"/>
    <col min="7686" max="7686" width="28.140625" style="17" bestFit="1" customWidth="1"/>
    <col min="7687" max="7687" width="13.42578125" style="17" bestFit="1" customWidth="1"/>
    <col min="7688" max="7688" width="21.140625" style="17" bestFit="1" customWidth="1"/>
    <col min="7689" max="7689" width="1.5703125" style="17" customWidth="1"/>
    <col min="7690" max="7934" width="9.140625" style="17"/>
    <col min="7935" max="7935" width="0.5703125" style="17" customWidth="1"/>
    <col min="7936" max="7936" width="30.140625" style="17" bestFit="1" customWidth="1"/>
    <col min="7937" max="7937" width="27.7109375" style="17" bestFit="1" customWidth="1"/>
    <col min="7938" max="7938" width="18.5703125" style="17" bestFit="1" customWidth="1"/>
    <col min="7939" max="7939" width="19.28515625" style="17" bestFit="1" customWidth="1"/>
    <col min="7940" max="7941" width="11.28515625" style="17" bestFit="1" customWidth="1"/>
    <col min="7942" max="7942" width="28.140625" style="17" bestFit="1" customWidth="1"/>
    <col min="7943" max="7943" width="13.42578125" style="17" bestFit="1" customWidth="1"/>
    <col min="7944" max="7944" width="21.140625" style="17" bestFit="1" customWidth="1"/>
    <col min="7945" max="7945" width="1.5703125" style="17" customWidth="1"/>
    <col min="7946" max="8190" width="9.140625" style="17"/>
    <col min="8191" max="8191" width="0.5703125" style="17" customWidth="1"/>
    <col min="8192" max="8192" width="30.140625" style="17" bestFit="1" customWidth="1"/>
    <col min="8193" max="8193" width="27.7109375" style="17" bestFit="1" customWidth="1"/>
    <col min="8194" max="8194" width="18.5703125" style="17" bestFit="1" customWidth="1"/>
    <col min="8195" max="8195" width="19.28515625" style="17" bestFit="1" customWidth="1"/>
    <col min="8196" max="8197" width="11.28515625" style="17" bestFit="1" customWidth="1"/>
    <col min="8198" max="8198" width="28.140625" style="17" bestFit="1" customWidth="1"/>
    <col min="8199" max="8199" width="13.42578125" style="17" bestFit="1" customWidth="1"/>
    <col min="8200" max="8200" width="21.140625" style="17" bestFit="1" customWidth="1"/>
    <col min="8201" max="8201" width="1.5703125" style="17" customWidth="1"/>
    <col min="8202" max="8446" width="9.140625" style="17"/>
    <col min="8447" max="8447" width="0.5703125" style="17" customWidth="1"/>
    <col min="8448" max="8448" width="30.140625" style="17" bestFit="1" customWidth="1"/>
    <col min="8449" max="8449" width="27.7109375" style="17" bestFit="1" customWidth="1"/>
    <col min="8450" max="8450" width="18.5703125" style="17" bestFit="1" customWidth="1"/>
    <col min="8451" max="8451" width="19.28515625" style="17" bestFit="1" customWidth="1"/>
    <col min="8452" max="8453" width="11.28515625" style="17" bestFit="1" customWidth="1"/>
    <col min="8454" max="8454" width="28.140625" style="17" bestFit="1" customWidth="1"/>
    <col min="8455" max="8455" width="13.42578125" style="17" bestFit="1" customWidth="1"/>
    <col min="8456" max="8456" width="21.140625" style="17" bestFit="1" customWidth="1"/>
    <col min="8457" max="8457" width="1.5703125" style="17" customWidth="1"/>
    <col min="8458" max="8702" width="9.140625" style="17"/>
    <col min="8703" max="8703" width="0.5703125" style="17" customWidth="1"/>
    <col min="8704" max="8704" width="30.140625" style="17" bestFit="1" customWidth="1"/>
    <col min="8705" max="8705" width="27.7109375" style="17" bestFit="1" customWidth="1"/>
    <col min="8706" max="8706" width="18.5703125" style="17" bestFit="1" customWidth="1"/>
    <col min="8707" max="8707" width="19.28515625" style="17" bestFit="1" customWidth="1"/>
    <col min="8708" max="8709" width="11.28515625" style="17" bestFit="1" customWidth="1"/>
    <col min="8710" max="8710" width="28.140625" style="17" bestFit="1" customWidth="1"/>
    <col min="8711" max="8711" width="13.42578125" style="17" bestFit="1" customWidth="1"/>
    <col min="8712" max="8712" width="21.140625" style="17" bestFit="1" customWidth="1"/>
    <col min="8713" max="8713" width="1.5703125" style="17" customWidth="1"/>
    <col min="8714" max="8958" width="9.140625" style="17"/>
    <col min="8959" max="8959" width="0.5703125" style="17" customWidth="1"/>
    <col min="8960" max="8960" width="30.140625" style="17" bestFit="1" customWidth="1"/>
    <col min="8961" max="8961" width="27.7109375" style="17" bestFit="1" customWidth="1"/>
    <col min="8962" max="8962" width="18.5703125" style="17" bestFit="1" customWidth="1"/>
    <col min="8963" max="8963" width="19.28515625" style="17" bestFit="1" customWidth="1"/>
    <col min="8964" max="8965" width="11.28515625" style="17" bestFit="1" customWidth="1"/>
    <col min="8966" max="8966" width="28.140625" style="17" bestFit="1" customWidth="1"/>
    <col min="8967" max="8967" width="13.42578125" style="17" bestFit="1" customWidth="1"/>
    <col min="8968" max="8968" width="21.140625" style="17" bestFit="1" customWidth="1"/>
    <col min="8969" max="8969" width="1.5703125" style="17" customWidth="1"/>
    <col min="8970" max="9214" width="9.140625" style="17"/>
    <col min="9215" max="9215" width="0.5703125" style="17" customWidth="1"/>
    <col min="9216" max="9216" width="30.140625" style="17" bestFit="1" customWidth="1"/>
    <col min="9217" max="9217" width="27.7109375" style="17" bestFit="1" customWidth="1"/>
    <col min="9218" max="9218" width="18.5703125" style="17" bestFit="1" customWidth="1"/>
    <col min="9219" max="9219" width="19.28515625" style="17" bestFit="1" customWidth="1"/>
    <col min="9220" max="9221" width="11.28515625" style="17" bestFit="1" customWidth="1"/>
    <col min="9222" max="9222" width="28.140625" style="17" bestFit="1" customWidth="1"/>
    <col min="9223" max="9223" width="13.42578125" style="17" bestFit="1" customWidth="1"/>
    <col min="9224" max="9224" width="21.140625" style="17" bestFit="1" customWidth="1"/>
    <col min="9225" max="9225" width="1.5703125" style="17" customWidth="1"/>
    <col min="9226" max="9470" width="9.140625" style="17"/>
    <col min="9471" max="9471" width="0.5703125" style="17" customWidth="1"/>
    <col min="9472" max="9472" width="30.140625" style="17" bestFit="1" customWidth="1"/>
    <col min="9473" max="9473" width="27.7109375" style="17" bestFit="1" customWidth="1"/>
    <col min="9474" max="9474" width="18.5703125" style="17" bestFit="1" customWidth="1"/>
    <col min="9475" max="9475" width="19.28515625" style="17" bestFit="1" customWidth="1"/>
    <col min="9476" max="9477" width="11.28515625" style="17" bestFit="1" customWidth="1"/>
    <col min="9478" max="9478" width="28.140625" style="17" bestFit="1" customWidth="1"/>
    <col min="9479" max="9479" width="13.42578125" style="17" bestFit="1" customWidth="1"/>
    <col min="9480" max="9480" width="21.140625" style="17" bestFit="1" customWidth="1"/>
    <col min="9481" max="9481" width="1.5703125" style="17" customWidth="1"/>
    <col min="9482" max="9726" width="9.140625" style="17"/>
    <col min="9727" max="9727" width="0.5703125" style="17" customWidth="1"/>
    <col min="9728" max="9728" width="30.140625" style="17" bestFit="1" customWidth="1"/>
    <col min="9729" max="9729" width="27.7109375" style="17" bestFit="1" customWidth="1"/>
    <col min="9730" max="9730" width="18.5703125" style="17" bestFit="1" customWidth="1"/>
    <col min="9731" max="9731" width="19.28515625" style="17" bestFit="1" customWidth="1"/>
    <col min="9732" max="9733" width="11.28515625" style="17" bestFit="1" customWidth="1"/>
    <col min="9734" max="9734" width="28.140625" style="17" bestFit="1" customWidth="1"/>
    <col min="9735" max="9735" width="13.42578125" style="17" bestFit="1" customWidth="1"/>
    <col min="9736" max="9736" width="21.140625" style="17" bestFit="1" customWidth="1"/>
    <col min="9737" max="9737" width="1.5703125" style="17" customWidth="1"/>
    <col min="9738" max="9982" width="9.140625" style="17"/>
    <col min="9983" max="9983" width="0.5703125" style="17" customWidth="1"/>
    <col min="9984" max="9984" width="30.140625" style="17" bestFit="1" customWidth="1"/>
    <col min="9985" max="9985" width="27.7109375" style="17" bestFit="1" customWidth="1"/>
    <col min="9986" max="9986" width="18.5703125" style="17" bestFit="1" customWidth="1"/>
    <col min="9987" max="9987" width="19.28515625" style="17" bestFit="1" customWidth="1"/>
    <col min="9988" max="9989" width="11.28515625" style="17" bestFit="1" customWidth="1"/>
    <col min="9990" max="9990" width="28.140625" style="17" bestFit="1" customWidth="1"/>
    <col min="9991" max="9991" width="13.42578125" style="17" bestFit="1" customWidth="1"/>
    <col min="9992" max="9992" width="21.140625" style="17" bestFit="1" customWidth="1"/>
    <col min="9993" max="9993" width="1.5703125" style="17" customWidth="1"/>
    <col min="9994" max="10238" width="9.140625" style="17"/>
    <col min="10239" max="10239" width="0.5703125" style="17" customWidth="1"/>
    <col min="10240" max="10240" width="30.140625" style="17" bestFit="1" customWidth="1"/>
    <col min="10241" max="10241" width="27.7109375" style="17" bestFit="1" customWidth="1"/>
    <col min="10242" max="10242" width="18.5703125" style="17" bestFit="1" customWidth="1"/>
    <col min="10243" max="10243" width="19.28515625" style="17" bestFit="1" customWidth="1"/>
    <col min="10244" max="10245" width="11.28515625" style="17" bestFit="1" customWidth="1"/>
    <col min="10246" max="10246" width="28.140625" style="17" bestFit="1" customWidth="1"/>
    <col min="10247" max="10247" width="13.42578125" style="17" bestFit="1" customWidth="1"/>
    <col min="10248" max="10248" width="21.140625" style="17" bestFit="1" customWidth="1"/>
    <col min="10249" max="10249" width="1.5703125" style="17" customWidth="1"/>
    <col min="10250" max="10494" width="9.140625" style="17"/>
    <col min="10495" max="10495" width="0.5703125" style="17" customWidth="1"/>
    <col min="10496" max="10496" width="30.140625" style="17" bestFit="1" customWidth="1"/>
    <col min="10497" max="10497" width="27.7109375" style="17" bestFit="1" customWidth="1"/>
    <col min="10498" max="10498" width="18.5703125" style="17" bestFit="1" customWidth="1"/>
    <col min="10499" max="10499" width="19.28515625" style="17" bestFit="1" customWidth="1"/>
    <col min="10500" max="10501" width="11.28515625" style="17" bestFit="1" customWidth="1"/>
    <col min="10502" max="10502" width="28.140625" style="17" bestFit="1" customWidth="1"/>
    <col min="10503" max="10503" width="13.42578125" style="17" bestFit="1" customWidth="1"/>
    <col min="10504" max="10504" width="21.140625" style="17" bestFit="1" customWidth="1"/>
    <col min="10505" max="10505" width="1.5703125" style="17" customWidth="1"/>
    <col min="10506" max="10750" width="9.140625" style="17"/>
    <col min="10751" max="10751" width="0.5703125" style="17" customWidth="1"/>
    <col min="10752" max="10752" width="30.140625" style="17" bestFit="1" customWidth="1"/>
    <col min="10753" max="10753" width="27.7109375" style="17" bestFit="1" customWidth="1"/>
    <col min="10754" max="10754" width="18.5703125" style="17" bestFit="1" customWidth="1"/>
    <col min="10755" max="10755" width="19.28515625" style="17" bestFit="1" customWidth="1"/>
    <col min="10756" max="10757" width="11.28515625" style="17" bestFit="1" customWidth="1"/>
    <col min="10758" max="10758" width="28.140625" style="17" bestFit="1" customWidth="1"/>
    <col min="10759" max="10759" width="13.42578125" style="17" bestFit="1" customWidth="1"/>
    <col min="10760" max="10760" width="21.140625" style="17" bestFit="1" customWidth="1"/>
    <col min="10761" max="10761" width="1.5703125" style="17" customWidth="1"/>
    <col min="10762" max="11006" width="9.140625" style="17"/>
    <col min="11007" max="11007" width="0.5703125" style="17" customWidth="1"/>
    <col min="11008" max="11008" width="30.140625" style="17" bestFit="1" customWidth="1"/>
    <col min="11009" max="11009" width="27.7109375" style="17" bestFit="1" customWidth="1"/>
    <col min="11010" max="11010" width="18.5703125" style="17" bestFit="1" customWidth="1"/>
    <col min="11011" max="11011" width="19.28515625" style="17" bestFit="1" customWidth="1"/>
    <col min="11012" max="11013" width="11.28515625" style="17" bestFit="1" customWidth="1"/>
    <col min="11014" max="11014" width="28.140625" style="17" bestFit="1" customWidth="1"/>
    <col min="11015" max="11015" width="13.42578125" style="17" bestFit="1" customWidth="1"/>
    <col min="11016" max="11016" width="21.140625" style="17" bestFit="1" customWidth="1"/>
    <col min="11017" max="11017" width="1.5703125" style="17" customWidth="1"/>
    <col min="11018" max="11262" width="9.140625" style="17"/>
    <col min="11263" max="11263" width="0.5703125" style="17" customWidth="1"/>
    <col min="11264" max="11264" width="30.140625" style="17" bestFit="1" customWidth="1"/>
    <col min="11265" max="11265" width="27.7109375" style="17" bestFit="1" customWidth="1"/>
    <col min="11266" max="11266" width="18.5703125" style="17" bestFit="1" customWidth="1"/>
    <col min="11267" max="11267" width="19.28515625" style="17" bestFit="1" customWidth="1"/>
    <col min="11268" max="11269" width="11.28515625" style="17" bestFit="1" customWidth="1"/>
    <col min="11270" max="11270" width="28.140625" style="17" bestFit="1" customWidth="1"/>
    <col min="11271" max="11271" width="13.42578125" style="17" bestFit="1" customWidth="1"/>
    <col min="11272" max="11272" width="21.140625" style="17" bestFit="1" customWidth="1"/>
    <col min="11273" max="11273" width="1.5703125" style="17" customWidth="1"/>
    <col min="11274" max="11518" width="9.140625" style="17"/>
    <col min="11519" max="11519" width="0.5703125" style="17" customWidth="1"/>
    <col min="11520" max="11520" width="30.140625" style="17" bestFit="1" customWidth="1"/>
    <col min="11521" max="11521" width="27.7109375" style="17" bestFit="1" customWidth="1"/>
    <col min="11522" max="11522" width="18.5703125" style="17" bestFit="1" customWidth="1"/>
    <col min="11523" max="11523" width="19.28515625" style="17" bestFit="1" customWidth="1"/>
    <col min="11524" max="11525" width="11.28515625" style="17" bestFit="1" customWidth="1"/>
    <col min="11526" max="11526" width="28.140625" style="17" bestFit="1" customWidth="1"/>
    <col min="11527" max="11527" width="13.42578125" style="17" bestFit="1" customWidth="1"/>
    <col min="11528" max="11528" width="21.140625" style="17" bestFit="1" customWidth="1"/>
    <col min="11529" max="11529" width="1.5703125" style="17" customWidth="1"/>
    <col min="11530" max="11774" width="9.140625" style="17"/>
    <col min="11775" max="11775" width="0.5703125" style="17" customWidth="1"/>
    <col min="11776" max="11776" width="30.140625" style="17" bestFit="1" customWidth="1"/>
    <col min="11777" max="11777" width="27.7109375" style="17" bestFit="1" customWidth="1"/>
    <col min="11778" max="11778" width="18.5703125" style="17" bestFit="1" customWidth="1"/>
    <col min="11779" max="11779" width="19.28515625" style="17" bestFit="1" customWidth="1"/>
    <col min="11780" max="11781" width="11.28515625" style="17" bestFit="1" customWidth="1"/>
    <col min="11782" max="11782" width="28.140625" style="17" bestFit="1" customWidth="1"/>
    <col min="11783" max="11783" width="13.42578125" style="17" bestFit="1" customWidth="1"/>
    <col min="11784" max="11784" width="21.140625" style="17" bestFit="1" customWidth="1"/>
    <col min="11785" max="11785" width="1.5703125" style="17" customWidth="1"/>
    <col min="11786" max="12030" width="9.140625" style="17"/>
    <col min="12031" max="12031" width="0.5703125" style="17" customWidth="1"/>
    <col min="12032" max="12032" width="30.140625" style="17" bestFit="1" customWidth="1"/>
    <col min="12033" max="12033" width="27.7109375" style="17" bestFit="1" customWidth="1"/>
    <col min="12034" max="12034" width="18.5703125" style="17" bestFit="1" customWidth="1"/>
    <col min="12035" max="12035" width="19.28515625" style="17" bestFit="1" customWidth="1"/>
    <col min="12036" max="12037" width="11.28515625" style="17" bestFit="1" customWidth="1"/>
    <col min="12038" max="12038" width="28.140625" style="17" bestFit="1" customWidth="1"/>
    <col min="12039" max="12039" width="13.42578125" style="17" bestFit="1" customWidth="1"/>
    <col min="12040" max="12040" width="21.140625" style="17" bestFit="1" customWidth="1"/>
    <col min="12041" max="12041" width="1.5703125" style="17" customWidth="1"/>
    <col min="12042" max="12286" width="9.140625" style="17"/>
    <col min="12287" max="12287" width="0.5703125" style="17" customWidth="1"/>
    <col min="12288" max="12288" width="30.140625" style="17" bestFit="1" customWidth="1"/>
    <col min="12289" max="12289" width="27.7109375" style="17" bestFit="1" customWidth="1"/>
    <col min="12290" max="12290" width="18.5703125" style="17" bestFit="1" customWidth="1"/>
    <col min="12291" max="12291" width="19.28515625" style="17" bestFit="1" customWidth="1"/>
    <col min="12292" max="12293" width="11.28515625" style="17" bestFit="1" customWidth="1"/>
    <col min="12294" max="12294" width="28.140625" style="17" bestFit="1" customWidth="1"/>
    <col min="12295" max="12295" width="13.42578125" style="17" bestFit="1" customWidth="1"/>
    <col min="12296" max="12296" width="21.140625" style="17" bestFit="1" customWidth="1"/>
    <col min="12297" max="12297" width="1.5703125" style="17" customWidth="1"/>
    <col min="12298" max="12542" width="9.140625" style="17"/>
    <col min="12543" max="12543" width="0.5703125" style="17" customWidth="1"/>
    <col min="12544" max="12544" width="30.140625" style="17" bestFit="1" customWidth="1"/>
    <col min="12545" max="12545" width="27.7109375" style="17" bestFit="1" customWidth="1"/>
    <col min="12546" max="12546" width="18.5703125" style="17" bestFit="1" customWidth="1"/>
    <col min="12547" max="12547" width="19.28515625" style="17" bestFit="1" customWidth="1"/>
    <col min="12548" max="12549" width="11.28515625" style="17" bestFit="1" customWidth="1"/>
    <col min="12550" max="12550" width="28.140625" style="17" bestFit="1" customWidth="1"/>
    <col min="12551" max="12551" width="13.42578125" style="17" bestFit="1" customWidth="1"/>
    <col min="12552" max="12552" width="21.140625" style="17" bestFit="1" customWidth="1"/>
    <col min="12553" max="12553" width="1.5703125" style="17" customWidth="1"/>
    <col min="12554" max="12798" width="9.140625" style="17"/>
    <col min="12799" max="12799" width="0.5703125" style="17" customWidth="1"/>
    <col min="12800" max="12800" width="30.140625" style="17" bestFit="1" customWidth="1"/>
    <col min="12801" max="12801" width="27.7109375" style="17" bestFit="1" customWidth="1"/>
    <col min="12802" max="12802" width="18.5703125" style="17" bestFit="1" customWidth="1"/>
    <col min="12803" max="12803" width="19.28515625" style="17" bestFit="1" customWidth="1"/>
    <col min="12804" max="12805" width="11.28515625" style="17" bestFit="1" customWidth="1"/>
    <col min="12806" max="12806" width="28.140625" style="17" bestFit="1" customWidth="1"/>
    <col min="12807" max="12807" width="13.42578125" style="17" bestFit="1" customWidth="1"/>
    <col min="12808" max="12808" width="21.140625" style="17" bestFit="1" customWidth="1"/>
    <col min="12809" max="12809" width="1.5703125" style="17" customWidth="1"/>
    <col min="12810" max="13054" width="9.140625" style="17"/>
    <col min="13055" max="13055" width="0.5703125" style="17" customWidth="1"/>
    <col min="13056" max="13056" width="30.140625" style="17" bestFit="1" customWidth="1"/>
    <col min="13057" max="13057" width="27.7109375" style="17" bestFit="1" customWidth="1"/>
    <col min="13058" max="13058" width="18.5703125" style="17" bestFit="1" customWidth="1"/>
    <col min="13059" max="13059" width="19.28515625" style="17" bestFit="1" customWidth="1"/>
    <col min="13060" max="13061" width="11.28515625" style="17" bestFit="1" customWidth="1"/>
    <col min="13062" max="13062" width="28.140625" style="17" bestFit="1" customWidth="1"/>
    <col min="13063" max="13063" width="13.42578125" style="17" bestFit="1" customWidth="1"/>
    <col min="13064" max="13064" width="21.140625" style="17" bestFit="1" customWidth="1"/>
    <col min="13065" max="13065" width="1.5703125" style="17" customWidth="1"/>
    <col min="13066" max="13310" width="9.140625" style="17"/>
    <col min="13311" max="13311" width="0.5703125" style="17" customWidth="1"/>
    <col min="13312" max="13312" width="30.140625" style="17" bestFit="1" customWidth="1"/>
    <col min="13313" max="13313" width="27.7109375" style="17" bestFit="1" customWidth="1"/>
    <col min="13314" max="13314" width="18.5703125" style="17" bestFit="1" customWidth="1"/>
    <col min="13315" max="13315" width="19.28515625" style="17" bestFit="1" customWidth="1"/>
    <col min="13316" max="13317" width="11.28515625" style="17" bestFit="1" customWidth="1"/>
    <col min="13318" max="13318" width="28.140625" style="17" bestFit="1" customWidth="1"/>
    <col min="13319" max="13319" width="13.42578125" style="17" bestFit="1" customWidth="1"/>
    <col min="13320" max="13320" width="21.140625" style="17" bestFit="1" customWidth="1"/>
    <col min="13321" max="13321" width="1.5703125" style="17" customWidth="1"/>
    <col min="13322" max="13566" width="9.140625" style="17"/>
    <col min="13567" max="13567" width="0.5703125" style="17" customWidth="1"/>
    <col min="13568" max="13568" width="30.140625" style="17" bestFit="1" customWidth="1"/>
    <col min="13569" max="13569" width="27.7109375" style="17" bestFit="1" customWidth="1"/>
    <col min="13570" max="13570" width="18.5703125" style="17" bestFit="1" customWidth="1"/>
    <col min="13571" max="13571" width="19.28515625" style="17" bestFit="1" customWidth="1"/>
    <col min="13572" max="13573" width="11.28515625" style="17" bestFit="1" customWidth="1"/>
    <col min="13574" max="13574" width="28.140625" style="17" bestFit="1" customWidth="1"/>
    <col min="13575" max="13575" width="13.42578125" style="17" bestFit="1" customWidth="1"/>
    <col min="13576" max="13576" width="21.140625" style="17" bestFit="1" customWidth="1"/>
    <col min="13577" max="13577" width="1.5703125" style="17" customWidth="1"/>
    <col min="13578" max="13822" width="9.140625" style="17"/>
    <col min="13823" max="13823" width="0.5703125" style="17" customWidth="1"/>
    <col min="13824" max="13824" width="30.140625" style="17" bestFit="1" customWidth="1"/>
    <col min="13825" max="13825" width="27.7109375" style="17" bestFit="1" customWidth="1"/>
    <col min="13826" max="13826" width="18.5703125" style="17" bestFit="1" customWidth="1"/>
    <col min="13827" max="13827" width="19.28515625" style="17" bestFit="1" customWidth="1"/>
    <col min="13828" max="13829" width="11.28515625" style="17" bestFit="1" customWidth="1"/>
    <col min="13830" max="13830" width="28.140625" style="17" bestFit="1" customWidth="1"/>
    <col min="13831" max="13831" width="13.42578125" style="17" bestFit="1" customWidth="1"/>
    <col min="13832" max="13832" width="21.140625" style="17" bestFit="1" customWidth="1"/>
    <col min="13833" max="13833" width="1.5703125" style="17" customWidth="1"/>
    <col min="13834" max="14078" width="9.140625" style="17"/>
    <col min="14079" max="14079" width="0.5703125" style="17" customWidth="1"/>
    <col min="14080" max="14080" width="30.140625" style="17" bestFit="1" customWidth="1"/>
    <col min="14081" max="14081" width="27.7109375" style="17" bestFit="1" customWidth="1"/>
    <col min="14082" max="14082" width="18.5703125" style="17" bestFit="1" customWidth="1"/>
    <col min="14083" max="14083" width="19.28515625" style="17" bestFit="1" customWidth="1"/>
    <col min="14084" max="14085" width="11.28515625" style="17" bestFit="1" customWidth="1"/>
    <col min="14086" max="14086" width="28.140625" style="17" bestFit="1" customWidth="1"/>
    <col min="14087" max="14087" width="13.42578125" style="17" bestFit="1" customWidth="1"/>
    <col min="14088" max="14088" width="21.140625" style="17" bestFit="1" customWidth="1"/>
    <col min="14089" max="14089" width="1.5703125" style="17" customWidth="1"/>
    <col min="14090" max="14334" width="9.140625" style="17"/>
    <col min="14335" max="14335" width="0.5703125" style="17" customWidth="1"/>
    <col min="14336" max="14336" width="30.140625" style="17" bestFit="1" customWidth="1"/>
    <col min="14337" max="14337" width="27.7109375" style="17" bestFit="1" customWidth="1"/>
    <col min="14338" max="14338" width="18.5703125" style="17" bestFit="1" customWidth="1"/>
    <col min="14339" max="14339" width="19.28515625" style="17" bestFit="1" customWidth="1"/>
    <col min="14340" max="14341" width="11.28515625" style="17" bestFit="1" customWidth="1"/>
    <col min="14342" max="14342" width="28.140625" style="17" bestFit="1" customWidth="1"/>
    <col min="14343" max="14343" width="13.42578125" style="17" bestFit="1" customWidth="1"/>
    <col min="14344" max="14344" width="21.140625" style="17" bestFit="1" customWidth="1"/>
    <col min="14345" max="14345" width="1.5703125" style="17" customWidth="1"/>
    <col min="14346" max="14590" width="9.140625" style="17"/>
    <col min="14591" max="14591" width="0.5703125" style="17" customWidth="1"/>
    <col min="14592" max="14592" width="30.140625" style="17" bestFit="1" customWidth="1"/>
    <col min="14593" max="14593" width="27.7109375" style="17" bestFit="1" customWidth="1"/>
    <col min="14594" max="14594" width="18.5703125" style="17" bestFit="1" customWidth="1"/>
    <col min="14595" max="14595" width="19.28515625" style="17" bestFit="1" customWidth="1"/>
    <col min="14596" max="14597" width="11.28515625" style="17" bestFit="1" customWidth="1"/>
    <col min="14598" max="14598" width="28.140625" style="17" bestFit="1" customWidth="1"/>
    <col min="14599" max="14599" width="13.42578125" style="17" bestFit="1" customWidth="1"/>
    <col min="14600" max="14600" width="21.140625" style="17" bestFit="1" customWidth="1"/>
    <col min="14601" max="14601" width="1.5703125" style="17" customWidth="1"/>
    <col min="14602" max="14846" width="9.140625" style="17"/>
    <col min="14847" max="14847" width="0.5703125" style="17" customWidth="1"/>
    <col min="14848" max="14848" width="30.140625" style="17" bestFit="1" customWidth="1"/>
    <col min="14849" max="14849" width="27.7109375" style="17" bestFit="1" customWidth="1"/>
    <col min="14850" max="14850" width="18.5703125" style="17" bestFit="1" customWidth="1"/>
    <col min="14851" max="14851" width="19.28515625" style="17" bestFit="1" customWidth="1"/>
    <col min="14852" max="14853" width="11.28515625" style="17" bestFit="1" customWidth="1"/>
    <col min="14854" max="14854" width="28.140625" style="17" bestFit="1" customWidth="1"/>
    <col min="14855" max="14855" width="13.42578125" style="17" bestFit="1" customWidth="1"/>
    <col min="14856" max="14856" width="21.140625" style="17" bestFit="1" customWidth="1"/>
    <col min="14857" max="14857" width="1.5703125" style="17" customWidth="1"/>
    <col min="14858" max="15102" width="9.140625" style="17"/>
    <col min="15103" max="15103" width="0.5703125" style="17" customWidth="1"/>
    <col min="15104" max="15104" width="30.140625" style="17" bestFit="1" customWidth="1"/>
    <col min="15105" max="15105" width="27.7109375" style="17" bestFit="1" customWidth="1"/>
    <col min="15106" max="15106" width="18.5703125" style="17" bestFit="1" customWidth="1"/>
    <col min="15107" max="15107" width="19.28515625" style="17" bestFit="1" customWidth="1"/>
    <col min="15108" max="15109" width="11.28515625" style="17" bestFit="1" customWidth="1"/>
    <col min="15110" max="15110" width="28.140625" style="17" bestFit="1" customWidth="1"/>
    <col min="15111" max="15111" width="13.42578125" style="17" bestFit="1" customWidth="1"/>
    <col min="15112" max="15112" width="21.140625" style="17" bestFit="1" customWidth="1"/>
    <col min="15113" max="15113" width="1.5703125" style="17" customWidth="1"/>
    <col min="15114" max="15358" width="9.140625" style="17"/>
    <col min="15359" max="15359" width="0.5703125" style="17" customWidth="1"/>
    <col min="15360" max="15360" width="30.140625" style="17" bestFit="1" customWidth="1"/>
    <col min="15361" max="15361" width="27.7109375" style="17" bestFit="1" customWidth="1"/>
    <col min="15362" max="15362" width="18.5703125" style="17" bestFit="1" customWidth="1"/>
    <col min="15363" max="15363" width="19.28515625" style="17" bestFit="1" customWidth="1"/>
    <col min="15364" max="15365" width="11.28515625" style="17" bestFit="1" customWidth="1"/>
    <col min="15366" max="15366" width="28.140625" style="17" bestFit="1" customWidth="1"/>
    <col min="15367" max="15367" width="13.42578125" style="17" bestFit="1" customWidth="1"/>
    <col min="15368" max="15368" width="21.140625" style="17" bestFit="1" customWidth="1"/>
    <col min="15369" max="15369" width="1.5703125" style="17" customWidth="1"/>
    <col min="15370" max="15614" width="9.140625" style="17"/>
    <col min="15615" max="15615" width="0.5703125" style="17" customWidth="1"/>
    <col min="15616" max="15616" width="30.140625" style="17" bestFit="1" customWidth="1"/>
    <col min="15617" max="15617" width="27.7109375" style="17" bestFit="1" customWidth="1"/>
    <col min="15618" max="15618" width="18.5703125" style="17" bestFit="1" customWidth="1"/>
    <col min="15619" max="15619" width="19.28515625" style="17" bestFit="1" customWidth="1"/>
    <col min="15620" max="15621" width="11.28515625" style="17" bestFit="1" customWidth="1"/>
    <col min="15622" max="15622" width="28.140625" style="17" bestFit="1" customWidth="1"/>
    <col min="15623" max="15623" width="13.42578125" style="17" bestFit="1" customWidth="1"/>
    <col min="15624" max="15624" width="21.140625" style="17" bestFit="1" customWidth="1"/>
    <col min="15625" max="15625" width="1.5703125" style="17" customWidth="1"/>
    <col min="15626" max="15870" width="9.140625" style="17"/>
    <col min="15871" max="15871" width="0.5703125" style="17" customWidth="1"/>
    <col min="15872" max="15872" width="30.140625" style="17" bestFit="1" customWidth="1"/>
    <col min="15873" max="15873" width="27.7109375" style="17" bestFit="1" customWidth="1"/>
    <col min="15874" max="15874" width="18.5703125" style="17" bestFit="1" customWidth="1"/>
    <col min="15875" max="15875" width="19.28515625" style="17" bestFit="1" customWidth="1"/>
    <col min="15876" max="15877" width="11.28515625" style="17" bestFit="1" customWidth="1"/>
    <col min="15878" max="15878" width="28.140625" style="17" bestFit="1" customWidth="1"/>
    <col min="15879" max="15879" width="13.42578125" style="17" bestFit="1" customWidth="1"/>
    <col min="15880" max="15880" width="21.140625" style="17" bestFit="1" customWidth="1"/>
    <col min="15881" max="15881" width="1.5703125" style="17" customWidth="1"/>
    <col min="15882" max="16126" width="9.140625" style="17"/>
    <col min="16127" max="16127" width="0.5703125" style="17" customWidth="1"/>
    <col min="16128" max="16128" width="30.140625" style="17" bestFit="1" customWidth="1"/>
    <col min="16129" max="16129" width="27.7109375" style="17" bestFit="1" customWidth="1"/>
    <col min="16130" max="16130" width="18.5703125" style="17" bestFit="1" customWidth="1"/>
    <col min="16131" max="16131" width="19.28515625" style="17" bestFit="1" customWidth="1"/>
    <col min="16132" max="16133" width="11.28515625" style="17" bestFit="1" customWidth="1"/>
    <col min="16134" max="16134" width="28.140625" style="17" bestFit="1" customWidth="1"/>
    <col min="16135" max="16135" width="13.42578125" style="17" bestFit="1" customWidth="1"/>
    <col min="16136" max="16136" width="21.140625" style="17" bestFit="1" customWidth="1"/>
    <col min="16137" max="16137" width="1.5703125" style="17" customWidth="1"/>
    <col min="16138" max="16384" width="9.140625" style="17"/>
  </cols>
  <sheetData>
    <row r="1" spans="1:9" ht="16.5" customHeight="1" thickBot="1">
      <c r="A1" s="1181" t="s">
        <v>144</v>
      </c>
      <c r="B1" s="1182"/>
      <c r="C1" s="1182"/>
      <c r="D1" s="1182"/>
      <c r="E1" s="1182"/>
      <c r="F1" s="1182"/>
      <c r="G1" s="1182"/>
      <c r="H1" s="1182"/>
      <c r="I1" s="1183"/>
    </row>
    <row r="2" spans="1:9" ht="15.75">
      <c r="A2" s="1184" t="s">
        <v>110</v>
      </c>
      <c r="B2" s="1185"/>
      <c r="C2" s="1185"/>
      <c r="D2" s="1185"/>
      <c r="E2" s="1186"/>
      <c r="F2" s="133" t="s">
        <v>111</v>
      </c>
      <c r="G2" s="1184" t="s">
        <v>112</v>
      </c>
      <c r="H2" s="1185"/>
      <c r="I2" s="1186"/>
    </row>
    <row r="3" spans="1:9" ht="15.75">
      <c r="A3" s="107" t="s">
        <v>113</v>
      </c>
      <c r="B3" s="107" t="s">
        <v>114</v>
      </c>
      <c r="C3" s="107" t="s">
        <v>115</v>
      </c>
      <c r="D3" s="107" t="s">
        <v>116</v>
      </c>
      <c r="E3" s="108" t="s">
        <v>117</v>
      </c>
      <c r="F3" s="109" t="s">
        <v>118</v>
      </c>
      <c r="G3" s="107" t="s">
        <v>119</v>
      </c>
      <c r="H3" s="108" t="s">
        <v>120</v>
      </c>
      <c r="I3" s="107" t="s">
        <v>121</v>
      </c>
    </row>
    <row r="4" spans="1:9">
      <c r="A4" s="110"/>
      <c r="B4" s="110" t="s">
        <v>122</v>
      </c>
      <c r="C4" s="605"/>
      <c r="D4" s="606"/>
      <c r="E4" s="112">
        <f>C4*D4*2</f>
        <v>0</v>
      </c>
      <c r="F4" s="1187" t="s">
        <v>123</v>
      </c>
      <c r="G4" s="110">
        <v>8</v>
      </c>
      <c r="H4" s="113">
        <v>0</v>
      </c>
      <c r="I4" s="1188" t="s">
        <v>124</v>
      </c>
    </row>
    <row r="5" spans="1:9">
      <c r="A5" s="110"/>
      <c r="B5" s="110" t="s">
        <v>227</v>
      </c>
      <c r="C5" s="605"/>
      <c r="D5" s="606"/>
      <c r="E5" s="341">
        <f>C5*D5/2</f>
        <v>0</v>
      </c>
      <c r="F5" s="1187"/>
      <c r="G5" s="110">
        <v>2</v>
      </c>
      <c r="H5" s="113">
        <v>0</v>
      </c>
      <c r="I5" s="1188"/>
    </row>
    <row r="6" spans="1:9">
      <c r="A6" s="110"/>
      <c r="B6" s="114" t="s">
        <v>125</v>
      </c>
      <c r="C6" s="605"/>
      <c r="D6" s="606"/>
      <c r="E6" s="112">
        <v>0</v>
      </c>
      <c r="F6" s="112" t="s">
        <v>126</v>
      </c>
      <c r="G6" s="110" t="s">
        <v>109</v>
      </c>
      <c r="H6" s="115">
        <v>0</v>
      </c>
      <c r="I6" s="110" t="s">
        <v>127</v>
      </c>
    </row>
    <row r="7" spans="1:9" ht="15">
      <c r="A7" s="110"/>
      <c r="B7" s="114" t="s">
        <v>128</v>
      </c>
      <c r="C7" s="607"/>
      <c r="D7" s="606"/>
      <c r="E7" s="116">
        <f>D7*C7</f>
        <v>0</v>
      </c>
      <c r="F7" s="112" t="s">
        <v>126</v>
      </c>
      <c r="G7" s="110" t="s">
        <v>109</v>
      </c>
      <c r="H7" s="113"/>
      <c r="I7" s="110"/>
    </row>
    <row r="8" spans="1:9" ht="15">
      <c r="A8" s="1160"/>
      <c r="B8" s="1160"/>
      <c r="C8" s="1161"/>
      <c r="D8" s="117" t="s">
        <v>129</v>
      </c>
      <c r="E8" s="112">
        <f>ROUNDUP(SUM(E4:E5),0)</f>
        <v>0</v>
      </c>
      <c r="F8" s="1164"/>
      <c r="G8" s="107" t="s">
        <v>130</v>
      </c>
      <c r="H8" s="113">
        <f>SUM(H4:H5)</f>
        <v>0</v>
      </c>
      <c r="I8" s="118"/>
    </row>
    <row r="9" spans="1:9" ht="15">
      <c r="A9" s="1162"/>
      <c r="B9" s="1162"/>
      <c r="C9" s="1163"/>
      <c r="D9" s="117" t="s">
        <v>131</v>
      </c>
      <c r="E9" s="112">
        <f>ROUNDUP(SUM(E6:E7),0)</f>
        <v>0</v>
      </c>
      <c r="F9" s="1165"/>
      <c r="G9" s="107" t="s">
        <v>132</v>
      </c>
      <c r="H9" s="113">
        <f>H6</f>
        <v>0</v>
      </c>
      <c r="I9" s="119"/>
    </row>
    <row r="10" spans="1:9" ht="15">
      <c r="A10" s="1162"/>
      <c r="B10" s="1162"/>
      <c r="C10" s="1163"/>
      <c r="D10" s="117" t="s">
        <v>133</v>
      </c>
      <c r="E10" s="112">
        <f>SUM(E8:E9)</f>
        <v>0</v>
      </c>
      <c r="F10" s="1166"/>
      <c r="G10" s="107" t="s">
        <v>134</v>
      </c>
      <c r="H10" s="120">
        <f>SUM(H8:H9)</f>
        <v>0</v>
      </c>
      <c r="I10" s="121"/>
    </row>
    <row r="11" spans="1:9" ht="15.75">
      <c r="A11" s="1167" t="s">
        <v>135</v>
      </c>
      <c r="B11" s="1168"/>
      <c r="C11" s="1168"/>
      <c r="D11" s="1168"/>
      <c r="E11" s="1169"/>
      <c r="F11" s="106" t="s">
        <v>111</v>
      </c>
      <c r="G11" s="1170" t="s">
        <v>136</v>
      </c>
      <c r="H11" s="1170"/>
      <c r="I11" s="1170"/>
    </row>
    <row r="12" spans="1:9" ht="15.75">
      <c r="A12" s="107" t="s">
        <v>113</v>
      </c>
      <c r="B12" s="107" t="s">
        <v>114</v>
      </c>
      <c r="C12" s="107" t="s">
        <v>115</v>
      </c>
      <c r="D12" s="107" t="s">
        <v>116</v>
      </c>
      <c r="E12" s="108" t="s">
        <v>117</v>
      </c>
      <c r="F12" s="109" t="s">
        <v>118</v>
      </c>
      <c r="G12" s="107" t="s">
        <v>119</v>
      </c>
      <c r="H12" s="108" t="s">
        <v>120</v>
      </c>
      <c r="I12" s="107" t="s">
        <v>121</v>
      </c>
    </row>
    <row r="13" spans="1:9" ht="15">
      <c r="A13" s="110"/>
      <c r="B13" s="110" t="s">
        <v>137</v>
      </c>
      <c r="C13" s="111">
        <v>0.1</v>
      </c>
      <c r="D13" s="406">
        <v>847</v>
      </c>
      <c r="E13" s="112">
        <f>(C13*D13)</f>
        <v>84.7</v>
      </c>
      <c r="F13" s="1180" t="s">
        <v>123</v>
      </c>
      <c r="G13" s="110">
        <v>6</v>
      </c>
      <c r="H13" s="113">
        <f>D13/G13</f>
        <v>141.16666666666666</v>
      </c>
      <c r="I13" s="1171" t="s">
        <v>138</v>
      </c>
    </row>
    <row r="14" spans="1:9" ht="15">
      <c r="A14" s="110"/>
      <c r="B14" s="343" t="s">
        <v>137</v>
      </c>
      <c r="C14" s="335"/>
      <c r="D14" s="406"/>
      <c r="E14" s="341">
        <f>(C14*D14)</f>
        <v>0</v>
      </c>
      <c r="F14" s="1175"/>
      <c r="G14" s="110">
        <v>1</v>
      </c>
      <c r="H14" s="113">
        <f>D14/G14</f>
        <v>0</v>
      </c>
      <c r="I14" s="1172"/>
    </row>
    <row r="15" spans="1:9" ht="15">
      <c r="A15" s="110"/>
      <c r="B15" s="343" t="s">
        <v>236</v>
      </c>
      <c r="C15" s="111">
        <v>0.2</v>
      </c>
      <c r="D15" s="132">
        <v>77</v>
      </c>
      <c r="E15" s="112">
        <f>(C15*D15)</f>
        <v>15.4</v>
      </c>
      <c r="F15" s="1175"/>
      <c r="G15" s="342">
        <v>4</v>
      </c>
      <c r="H15" s="113">
        <f>D15/G15</f>
        <v>19.25</v>
      </c>
      <c r="I15" s="1172"/>
    </row>
    <row r="16" spans="1:9" ht="15">
      <c r="A16" s="189"/>
      <c r="B16" s="189"/>
      <c r="C16" s="111"/>
      <c r="D16" s="132"/>
      <c r="E16" s="188">
        <f>(C16*D16)/4</f>
        <v>0</v>
      </c>
      <c r="F16" s="1175"/>
      <c r="G16" s="342">
        <v>8</v>
      </c>
      <c r="H16" s="113">
        <f>D16/G16</f>
        <v>0</v>
      </c>
      <c r="I16" s="1172"/>
    </row>
    <row r="17" spans="1:9">
      <c r="A17" s="110"/>
      <c r="B17" s="829" t="s">
        <v>4681</v>
      </c>
      <c r="C17" s="111">
        <v>0.1</v>
      </c>
      <c r="D17" s="110">
        <v>250</v>
      </c>
      <c r="E17" s="341">
        <v>8.4</v>
      </c>
      <c r="F17" s="1176"/>
      <c r="G17" s="110">
        <v>6</v>
      </c>
      <c r="H17" s="113">
        <v>41</v>
      </c>
      <c r="I17" s="1172"/>
    </row>
    <row r="18" spans="1:9" ht="15">
      <c r="A18" s="122"/>
      <c r="B18" s="867" t="s">
        <v>4682</v>
      </c>
      <c r="C18" s="123"/>
      <c r="D18" s="124"/>
      <c r="E18" s="869">
        <v>13.2</v>
      </c>
      <c r="F18" s="1174" t="s">
        <v>126</v>
      </c>
      <c r="G18" s="110"/>
      <c r="H18" s="134"/>
      <c r="I18" s="1172"/>
    </row>
    <row r="19" spans="1:9" ht="15">
      <c r="A19" s="110"/>
      <c r="B19" s="868" t="s">
        <v>4683</v>
      </c>
      <c r="C19" s="56"/>
      <c r="D19" s="110" t="s">
        <v>13</v>
      </c>
      <c r="E19" s="869">
        <v>8.7200000000000006</v>
      </c>
      <c r="F19" s="1175"/>
      <c r="G19" s="110"/>
      <c r="H19" s="113"/>
      <c r="I19" s="1172"/>
    </row>
    <row r="20" spans="1:9" ht="15">
      <c r="A20" s="125"/>
      <c r="B20" s="868" t="s">
        <v>139</v>
      </c>
      <c r="C20" s="56"/>
      <c r="D20" s="126">
        <v>0</v>
      </c>
      <c r="E20" s="869">
        <v>8.1</v>
      </c>
      <c r="F20" s="1175"/>
      <c r="G20" s="128"/>
      <c r="H20" s="129"/>
      <c r="I20" s="1172"/>
    </row>
    <row r="21" spans="1:9" ht="15">
      <c r="A21" s="125"/>
      <c r="B21" s="868" t="s">
        <v>4684</v>
      </c>
      <c r="C21" s="130">
        <v>0</v>
      </c>
      <c r="D21" s="126">
        <v>0</v>
      </c>
      <c r="E21" s="869">
        <v>48</v>
      </c>
      <c r="F21" s="1175"/>
      <c r="G21" s="128"/>
      <c r="H21" s="129"/>
      <c r="I21" s="1172"/>
    </row>
    <row r="22" spans="1:9">
      <c r="A22" s="125"/>
      <c r="B22" s="110"/>
      <c r="C22" s="130"/>
      <c r="D22" s="126"/>
      <c r="E22" s="127"/>
      <c r="F22" s="1175"/>
      <c r="G22" s="128"/>
      <c r="H22" s="129"/>
      <c r="I22" s="1172"/>
    </row>
    <row r="23" spans="1:9">
      <c r="A23" s="125"/>
      <c r="B23" s="110"/>
      <c r="C23" s="130"/>
      <c r="D23" s="126"/>
      <c r="E23" s="127"/>
      <c r="F23" s="1176"/>
      <c r="G23" s="128"/>
      <c r="H23" s="129"/>
      <c r="I23" s="1172"/>
    </row>
    <row r="24" spans="1:9" ht="15">
      <c r="A24" s="1160"/>
      <c r="B24" s="1160"/>
      <c r="C24" s="1161"/>
      <c r="D24" s="117" t="s">
        <v>129</v>
      </c>
      <c r="E24" s="193">
        <f>SUM(E13:E17)</f>
        <v>108.50000000000001</v>
      </c>
      <c r="F24" s="1164"/>
      <c r="G24" s="1177" t="s">
        <v>140</v>
      </c>
      <c r="H24" s="1157">
        <f>ROUNDUP(SUM(H13:H18),0)</f>
        <v>202</v>
      </c>
      <c r="I24" s="1172"/>
    </row>
    <row r="25" spans="1:9" ht="15">
      <c r="A25" s="1162"/>
      <c r="B25" s="1162"/>
      <c r="C25" s="1163"/>
      <c r="D25" s="117" t="s">
        <v>131</v>
      </c>
      <c r="E25" s="193">
        <f>(SUM(E18:E23))</f>
        <v>78.02000000000001</v>
      </c>
      <c r="F25" s="1165"/>
      <c r="G25" s="1178"/>
      <c r="H25" s="1158"/>
      <c r="I25" s="1172"/>
    </row>
    <row r="26" spans="1:9" ht="15">
      <c r="A26" s="1162"/>
      <c r="B26" s="1162"/>
      <c r="C26" s="1163"/>
      <c r="D26" s="117" t="s">
        <v>141</v>
      </c>
      <c r="E26" s="193">
        <f>SUM(E24:E24:E25)</f>
        <v>186.52000000000004</v>
      </c>
      <c r="F26" s="1165"/>
      <c r="G26" s="1179"/>
      <c r="H26" s="1159"/>
      <c r="I26" s="1173"/>
    </row>
    <row r="28" spans="1:9">
      <c r="B28" s="194" t="s">
        <v>158</v>
      </c>
      <c r="C28" s="195"/>
      <c r="D28" s="195"/>
      <c r="E28" s="195"/>
    </row>
    <row r="29" spans="1:9">
      <c r="B29" s="194" t="s">
        <v>159</v>
      </c>
      <c r="C29" s="194">
        <v>0.2</v>
      </c>
      <c r="D29" s="194"/>
      <c r="E29" s="194">
        <f>C29*D29</f>
        <v>0</v>
      </c>
    </row>
    <row r="30" spans="1:9">
      <c r="B30" s="194" t="s">
        <v>160</v>
      </c>
      <c r="C30" s="194">
        <v>0.2</v>
      </c>
      <c r="D30" s="194"/>
      <c r="E30" s="194">
        <f>(D30*C30)/2</f>
        <v>0</v>
      </c>
    </row>
    <row r="31" spans="1:9" ht="13.5" thickBot="1"/>
    <row r="32" spans="1:9" ht="13.5" thickBot="1">
      <c r="A32" s="1118" t="s">
        <v>31</v>
      </c>
      <c r="B32" s="1119"/>
      <c r="C32" s="1119"/>
      <c r="D32" s="1119"/>
      <c r="E32" s="1120"/>
    </row>
    <row r="33" spans="1:9" ht="13.5" thickBot="1">
      <c r="A33" s="131" t="s">
        <v>145</v>
      </c>
      <c r="B33" s="135" t="s">
        <v>32</v>
      </c>
      <c r="C33" s="136"/>
      <c r="D33" s="137"/>
      <c r="E33" s="138"/>
      <c r="F33" s="33" t="s">
        <v>142</v>
      </c>
      <c r="G33" s="33" t="s">
        <v>143</v>
      </c>
      <c r="H33" s="400" t="s">
        <v>177</v>
      </c>
      <c r="I33" s="402">
        <f>E26+E10+H10+H24-SUM(G34:G47)</f>
        <v>0</v>
      </c>
    </row>
    <row r="34" spans="1:9" ht="15" customHeight="1">
      <c r="A34" s="583" t="s">
        <v>361</v>
      </c>
      <c r="B34" s="597" t="s">
        <v>362</v>
      </c>
      <c r="C34" s="608"/>
      <c r="D34" s="608"/>
      <c r="E34" s="608"/>
      <c r="F34" s="586" t="s">
        <v>256</v>
      </c>
      <c r="G34" s="610"/>
      <c r="H34" s="464">
        <f>SUMIF(Orçamento!$B$1:$B$88,A34,Orçamento!$F$1:$F$88)-G34</f>
        <v>0</v>
      </c>
      <c r="I34" s="407"/>
    </row>
    <row r="35" spans="1:9" ht="15" customHeight="1">
      <c r="A35" s="448" t="s">
        <v>363</v>
      </c>
      <c r="B35" s="449" t="s">
        <v>364</v>
      </c>
      <c r="C35" s="609"/>
      <c r="D35" s="609"/>
      <c r="E35" s="609"/>
      <c r="F35" s="452" t="s">
        <v>256</v>
      </c>
      <c r="G35" s="611"/>
      <c r="H35" s="464">
        <f>SUMIF(Orçamento!$B$1:$B$88,A35,Orçamento!$F$1:$F$88)-G35</f>
        <v>0</v>
      </c>
      <c r="I35" s="407"/>
    </row>
    <row r="36" spans="1:9" ht="15" customHeight="1">
      <c r="A36" s="448" t="s">
        <v>365</v>
      </c>
      <c r="B36" s="451" t="s">
        <v>433</v>
      </c>
      <c r="C36" s="609"/>
      <c r="D36" s="609"/>
      <c r="E36" s="609"/>
      <c r="F36" s="452" t="s">
        <v>256</v>
      </c>
      <c r="G36" s="611"/>
      <c r="H36" s="464">
        <f>SUMIF(Orçamento!$B$1:$B$88,A36,Orçamento!$F$1:$F$88)-G36</f>
        <v>0</v>
      </c>
      <c r="I36" s="407"/>
    </row>
    <row r="37" spans="1:9" ht="15" customHeight="1">
      <c r="A37" s="448" t="s">
        <v>366</v>
      </c>
      <c r="B37" s="451" t="s">
        <v>434</v>
      </c>
      <c r="C37" s="609"/>
      <c r="D37" s="609"/>
      <c r="E37" s="609"/>
      <c r="F37" s="452" t="s">
        <v>256</v>
      </c>
      <c r="G37" s="611"/>
      <c r="H37" s="464">
        <f>SUMIF(Orçamento!$B$1:$B$88,A37,Orçamento!$F$1:$F$88)-G37</f>
        <v>0</v>
      </c>
      <c r="I37" s="407"/>
    </row>
    <row r="38" spans="1:9" ht="15" customHeight="1">
      <c r="A38" s="448" t="s">
        <v>367</v>
      </c>
      <c r="B38" s="451" t="s">
        <v>435</v>
      </c>
      <c r="C38" s="609"/>
      <c r="D38" s="609"/>
      <c r="E38" s="609"/>
      <c r="F38" s="452" t="s">
        <v>256</v>
      </c>
      <c r="G38" s="611"/>
      <c r="H38" s="464">
        <f>SUMIF(Orçamento!$B$1:$B$88,A38,Orçamento!$F$1:$F$88)-G38</f>
        <v>0</v>
      </c>
      <c r="I38" s="407"/>
    </row>
    <row r="39" spans="1:9" ht="15" customHeight="1">
      <c r="A39" s="448" t="s">
        <v>368</v>
      </c>
      <c r="B39" s="451" t="s">
        <v>436</v>
      </c>
      <c r="C39" s="609"/>
      <c r="D39" s="609"/>
      <c r="E39" s="609"/>
      <c r="F39" s="452" t="s">
        <v>256</v>
      </c>
      <c r="G39" s="611"/>
      <c r="H39" s="464">
        <f>SUMIF(Orçamento!$B$1:$B$88,A39,Orçamento!$F$1:$F$88)-G39</f>
        <v>0</v>
      </c>
      <c r="I39" s="407"/>
    </row>
    <row r="40" spans="1:9" ht="15" customHeight="1">
      <c r="A40" s="448" t="s">
        <v>369</v>
      </c>
      <c r="B40" s="451" t="s">
        <v>437</v>
      </c>
      <c r="C40" s="609"/>
      <c r="D40" s="609"/>
      <c r="E40" s="609"/>
      <c r="F40" s="452" t="s">
        <v>256</v>
      </c>
      <c r="G40" s="612">
        <f>E21+E20</f>
        <v>56.1</v>
      </c>
      <c r="H40" s="464">
        <f>SUMIF(Orçamento!$B$1:$B$88,A40,Orçamento!$F$1:$F$88)-G40</f>
        <v>0</v>
      </c>
      <c r="I40" s="407"/>
    </row>
    <row r="41" spans="1:9" ht="15" customHeight="1">
      <c r="A41" s="448" t="s">
        <v>370</v>
      </c>
      <c r="B41" s="449" t="s">
        <v>371</v>
      </c>
      <c r="C41" s="609"/>
      <c r="D41" s="609"/>
      <c r="E41" s="609"/>
      <c r="F41" s="452" t="s">
        <v>256</v>
      </c>
      <c r="G41" s="612"/>
      <c r="H41" s="464">
        <f>SUMIF(Orçamento!$B$1:$B$88,A41,Orçamento!$F$1:$F$88)-G41</f>
        <v>0</v>
      </c>
      <c r="I41" s="407"/>
    </row>
    <row r="42" spans="1:9" ht="15" customHeight="1">
      <c r="A42" s="448" t="s">
        <v>372</v>
      </c>
      <c r="B42" s="449" t="s">
        <v>373</v>
      </c>
      <c r="C42" s="609"/>
      <c r="D42" s="609"/>
      <c r="E42" s="609"/>
      <c r="F42" s="452" t="s">
        <v>256</v>
      </c>
      <c r="G42" s="614">
        <f>E18+E19</f>
        <v>21.92</v>
      </c>
      <c r="H42" s="464">
        <f>SUMIF(Orçamento!$B$1:$B$88,A42,Orçamento!$F$1:$F$88)-G42</f>
        <v>0</v>
      </c>
      <c r="I42" s="407"/>
    </row>
    <row r="43" spans="1:9" ht="15" customHeight="1">
      <c r="A43" s="448" t="s">
        <v>374</v>
      </c>
      <c r="B43" s="451" t="s">
        <v>438</v>
      </c>
      <c r="C43" s="609"/>
      <c r="D43" s="609"/>
      <c r="E43" s="609"/>
      <c r="F43" s="452" t="s">
        <v>256</v>
      </c>
      <c r="G43" s="612">
        <f>SUM(E13:E17)</f>
        <v>108.50000000000001</v>
      </c>
      <c r="H43" s="464">
        <f>SUMIF(Orçamento!$B$1:$B$88,A43,Orçamento!$F$1:$F$88)-G43</f>
        <v>0</v>
      </c>
      <c r="I43" s="407"/>
    </row>
    <row r="44" spans="1:9" ht="15" customHeight="1">
      <c r="A44" s="448" t="s">
        <v>398</v>
      </c>
      <c r="B44" s="449" t="s">
        <v>399</v>
      </c>
      <c r="C44" s="609"/>
      <c r="D44" s="609"/>
      <c r="E44" s="609"/>
      <c r="F44" s="452" t="s">
        <v>255</v>
      </c>
      <c r="G44" s="611"/>
      <c r="H44" s="464">
        <f>SUMIF(Orçamento!$B$1:$B$88,A44,Orçamento!$F$1:$F$88)-G44</f>
        <v>0</v>
      </c>
    </row>
    <row r="45" spans="1:9" ht="15" customHeight="1">
      <c r="A45" s="448" t="s">
        <v>400</v>
      </c>
      <c r="B45" s="449" t="s">
        <v>401</v>
      </c>
      <c r="C45" s="609"/>
      <c r="D45" s="609"/>
      <c r="E45" s="609"/>
      <c r="F45" s="452" t="s">
        <v>255</v>
      </c>
      <c r="G45" s="611"/>
      <c r="H45" s="464">
        <f>SUMIF(Orçamento!$B$1:$B$88,A45,Orçamento!$F$1:$F$88)-G45</f>
        <v>0</v>
      </c>
    </row>
    <row r="46" spans="1:9" ht="15" customHeight="1">
      <c r="A46" s="448" t="s">
        <v>402</v>
      </c>
      <c r="B46" s="449" t="s">
        <v>403</v>
      </c>
      <c r="C46" s="609"/>
      <c r="D46" s="609"/>
      <c r="E46" s="609"/>
      <c r="F46" s="452" t="s">
        <v>255</v>
      </c>
      <c r="G46" s="611"/>
      <c r="H46" s="464">
        <f>SUMIF(Orçamento!$B$1:$B$88,A46,Orçamento!$F$1:$F$88)-G46</f>
        <v>0</v>
      </c>
    </row>
    <row r="47" spans="1:9" ht="15" customHeight="1">
      <c r="A47" s="448" t="s">
        <v>404</v>
      </c>
      <c r="B47" s="449" t="s">
        <v>405</v>
      </c>
      <c r="C47" s="609"/>
      <c r="D47" s="609"/>
      <c r="E47" s="609"/>
      <c r="F47" s="452" t="s">
        <v>255</v>
      </c>
      <c r="G47" s="613">
        <f>H24</f>
        <v>202</v>
      </c>
      <c r="H47" s="464">
        <f>SUMIF(Orçamento!$B$1:$B$88,A47,Orçamento!$F$1:$F$88)-G47</f>
        <v>0</v>
      </c>
    </row>
    <row r="48" spans="1:9" ht="15" customHeight="1">
      <c r="A48" s="448" t="s">
        <v>406</v>
      </c>
      <c r="B48" s="449" t="s">
        <v>407</v>
      </c>
      <c r="C48" s="609"/>
      <c r="D48" s="609"/>
      <c r="E48" s="609"/>
      <c r="F48" s="452" t="s">
        <v>255</v>
      </c>
      <c r="G48" s="611"/>
      <c r="H48" s="464">
        <f>SUMIF(Orçamento!$B$1:$B$88,A48,Orçamento!$F$1:$F$88)-G48</f>
        <v>0</v>
      </c>
    </row>
    <row r="49" spans="1:8" ht="15" customHeight="1">
      <c r="A49" s="448" t="s">
        <v>408</v>
      </c>
      <c r="B49" s="449" t="s">
        <v>409</v>
      </c>
      <c r="C49" s="609"/>
      <c r="D49" s="609"/>
      <c r="E49" s="609"/>
      <c r="F49" s="452" t="s">
        <v>255</v>
      </c>
      <c r="G49" s="611"/>
      <c r="H49" s="464">
        <f>SUMIF(Orçamento!$B$1:$B$88,A49,Orçamento!$F$1:$F$88)-G49</f>
        <v>0</v>
      </c>
    </row>
    <row r="50" spans="1:8" ht="15" customHeight="1">
      <c r="A50" s="448" t="s">
        <v>410</v>
      </c>
      <c r="B50" s="449" t="s">
        <v>411</v>
      </c>
      <c r="C50" s="609"/>
      <c r="D50" s="609"/>
      <c r="E50" s="609"/>
      <c r="F50" s="452" t="s">
        <v>255</v>
      </c>
      <c r="G50" s="611"/>
      <c r="H50" s="464">
        <f>SUMIF(Orçamento!$B$1:$B$88,A50,Orçamento!$F$1:$F$88)-G50</f>
        <v>0</v>
      </c>
    </row>
    <row r="51" spans="1:8" ht="15" customHeight="1">
      <c r="A51" s="448" t="s">
        <v>412</v>
      </c>
      <c r="B51" s="449" t="s">
        <v>413</v>
      </c>
      <c r="C51" s="609"/>
      <c r="D51" s="609"/>
      <c r="E51" s="609"/>
      <c r="F51" s="452" t="s">
        <v>255</v>
      </c>
      <c r="G51" s="611"/>
      <c r="H51" s="464">
        <f>SUMIF(Orçamento!$B$1:$B$88,A51,Orçamento!$F$1:$F$88)-G51</f>
        <v>0</v>
      </c>
    </row>
    <row r="52" spans="1:8" ht="15" customHeight="1">
      <c r="A52" s="448" t="s">
        <v>352</v>
      </c>
      <c r="B52" s="449" t="s">
        <v>353</v>
      </c>
      <c r="C52" s="609"/>
      <c r="D52" s="609"/>
      <c r="E52" s="609"/>
      <c r="F52" s="452" t="s">
        <v>256</v>
      </c>
      <c r="G52" s="611"/>
      <c r="H52" s="464">
        <f>SUMIF(Orçamento!$B$1:$B$88,A52,Orçamento!$F$1:$F$88)-G52</f>
        <v>0</v>
      </c>
    </row>
    <row r="53" spans="1:8" ht="15" customHeight="1">
      <c r="A53" s="448" t="s">
        <v>354</v>
      </c>
      <c r="B53" s="449" t="s">
        <v>355</v>
      </c>
      <c r="C53" s="609"/>
      <c r="D53" s="609"/>
      <c r="E53" s="609"/>
      <c r="F53" s="452" t="s">
        <v>256</v>
      </c>
      <c r="G53" s="611"/>
      <c r="H53" s="464">
        <f>SUMIF(Orçamento!$B$1:$B$88,A53,Orçamento!$F$1:$F$88)-G53</f>
        <v>0</v>
      </c>
    </row>
    <row r="54" spans="1:8" ht="15" customHeight="1">
      <c r="A54" s="448" t="s">
        <v>356</v>
      </c>
      <c r="B54" s="449" t="s">
        <v>357</v>
      </c>
      <c r="C54" s="609"/>
      <c r="D54" s="609"/>
      <c r="E54" s="609"/>
      <c r="F54" s="452" t="s">
        <v>256</v>
      </c>
      <c r="G54" s="611"/>
      <c r="H54" s="464">
        <f>SUMIF(Orçamento!$B$1:$B$88,A54,Orçamento!$F$1:$F$88)-G54</f>
        <v>0</v>
      </c>
    </row>
    <row r="55" spans="1:8" ht="15" customHeight="1">
      <c r="A55" s="448"/>
      <c r="B55" s="449" t="s">
        <v>2613</v>
      </c>
      <c r="C55" s="609"/>
      <c r="D55" s="609"/>
      <c r="E55" s="609"/>
      <c r="F55" s="452" t="s">
        <v>256</v>
      </c>
      <c r="G55" s="611">
        <v>18</v>
      </c>
      <c r="H55" s="464"/>
    </row>
  </sheetData>
  <mergeCells count="17">
    <mergeCell ref="A1:I1"/>
    <mergeCell ref="A2:E2"/>
    <mergeCell ref="G2:I2"/>
    <mergeCell ref="F4:F5"/>
    <mergeCell ref="I4:I5"/>
    <mergeCell ref="H24:H26"/>
    <mergeCell ref="A32:E32"/>
    <mergeCell ref="A8:C10"/>
    <mergeCell ref="F8:F10"/>
    <mergeCell ref="A11:E11"/>
    <mergeCell ref="G11:I11"/>
    <mergeCell ref="I13:I26"/>
    <mergeCell ref="F18:F23"/>
    <mergeCell ref="A24:C26"/>
    <mergeCell ref="F24:F26"/>
    <mergeCell ref="G24:G26"/>
    <mergeCell ref="F13:F17"/>
  </mergeCells>
  <pageMargins left="0.511811024" right="0.511811024" top="0.78740157499999996" bottom="0.78740157499999996" header="0.31496062000000002" footer="0.31496062000000002"/>
  <pageSetup paperSize="9" scale="62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ilha6"/>
  <dimension ref="A1:F1048516"/>
  <sheetViews>
    <sheetView showGridLines="0" zoomScale="85" zoomScaleNormal="85" workbookViewId="0">
      <selection activeCell="U35" sqref="U35"/>
    </sheetView>
  </sheetViews>
  <sheetFormatPr defaultRowHeight="12.75"/>
  <cols>
    <col min="1" max="1" width="12.7109375" style="139" customWidth="1"/>
    <col min="2" max="2" width="62.28515625" style="17" customWidth="1"/>
    <col min="3" max="3" width="10.7109375" style="17" customWidth="1"/>
    <col min="4" max="4" width="12.85546875" style="17" bestFit="1" customWidth="1"/>
    <col min="5" max="5" width="9.140625" style="362"/>
    <col min="6" max="10" width="9.140625" style="17"/>
    <col min="11" max="11" width="11.5703125" style="17" bestFit="1" customWidth="1"/>
    <col min="12" max="16384" width="9.140625" style="17"/>
  </cols>
  <sheetData>
    <row r="1" spans="1:6" ht="13.5" thickBot="1">
      <c r="A1" s="141"/>
    </row>
    <row r="2" spans="1:6" s="143" customFormat="1" ht="15" customHeight="1">
      <c r="A2" s="196" t="s">
        <v>460</v>
      </c>
      <c r="B2" s="197"/>
      <c r="C2" s="198"/>
      <c r="D2" s="199"/>
      <c r="E2" s="362"/>
    </row>
    <row r="3" spans="1:6" s="143" customFormat="1" ht="15" customHeight="1" thickBot="1">
      <c r="A3" s="200" t="s">
        <v>9</v>
      </c>
      <c r="B3" s="201" t="s">
        <v>32</v>
      </c>
      <c r="C3" s="202" t="s">
        <v>0</v>
      </c>
      <c r="D3" s="203" t="s">
        <v>33</v>
      </c>
      <c r="E3" s="362" t="s">
        <v>177</v>
      </c>
    </row>
    <row r="4" spans="1:6" s="143" customFormat="1" ht="15" customHeight="1" thickBot="1">
      <c r="A4" s="572"/>
      <c r="B4" s="615"/>
      <c r="C4" s="616"/>
      <c r="D4" s="616"/>
      <c r="E4" s="362"/>
    </row>
    <row r="5" spans="1:6" s="143" customFormat="1" ht="15" customHeight="1">
      <c r="A5" s="448" t="s">
        <v>358</v>
      </c>
      <c r="B5" s="142" t="s">
        <v>359</v>
      </c>
      <c r="C5" s="356" t="s">
        <v>164</v>
      </c>
      <c r="D5" s="357">
        <f>SUM(D6:D6)</f>
        <v>0</v>
      </c>
      <c r="E5" s="362">
        <f ca="1">SUMIF(Orçamento!$B$1:$G$5,A5,Orçamento!$F$1:$F$5)-D5</f>
        <v>0</v>
      </c>
    </row>
    <row r="6" spans="1:6" s="143" customFormat="1" ht="12.75" customHeight="1">
      <c r="A6" s="358" t="str">
        <f>A5</f>
        <v>70.01.050</v>
      </c>
      <c r="B6" s="359" t="s">
        <v>146</v>
      </c>
      <c r="C6" s="360" t="s">
        <v>164</v>
      </c>
      <c r="D6" s="361">
        <v>0</v>
      </c>
      <c r="E6" s="362"/>
    </row>
    <row r="7" spans="1:6" s="472" customFormat="1" ht="12.75" customHeight="1">
      <c r="A7" s="467"/>
      <c r="B7" s="468" t="s">
        <v>147</v>
      </c>
      <c r="C7" s="469"/>
      <c r="D7" s="470"/>
      <c r="E7" s="471"/>
    </row>
    <row r="8" spans="1:6" s="472" customFormat="1" ht="12.75" customHeight="1">
      <c r="A8" s="467"/>
      <c r="B8" s="473" t="s">
        <v>148</v>
      </c>
      <c r="C8" s="474"/>
      <c r="D8" s="475"/>
      <c r="E8" s="471"/>
    </row>
    <row r="9" spans="1:6" s="472" customFormat="1" ht="12.75" customHeight="1">
      <c r="A9" s="467"/>
      <c r="B9" s="473" t="s">
        <v>14</v>
      </c>
      <c r="C9" s="474"/>
      <c r="D9" s="475"/>
      <c r="E9" s="471"/>
    </row>
    <row r="10" spans="1:6" s="472" customFormat="1" ht="12.75" customHeight="1">
      <c r="A10" s="467"/>
      <c r="B10" s="473" t="s">
        <v>149</v>
      </c>
      <c r="C10" s="474"/>
      <c r="D10" s="475"/>
      <c r="E10" s="471"/>
    </row>
    <row r="11" spans="1:6" s="472" customFormat="1" ht="12.75" customHeight="1">
      <c r="A11" s="467"/>
      <c r="B11" s="473" t="s">
        <v>150</v>
      </c>
      <c r="C11" s="474"/>
      <c r="D11" s="475"/>
      <c r="E11" s="471"/>
    </row>
    <row r="12" spans="1:6" s="472" customFormat="1" ht="12.75" customHeight="1">
      <c r="A12" s="467"/>
      <c r="B12" s="473" t="s">
        <v>151</v>
      </c>
      <c r="C12" s="474"/>
      <c r="D12" s="475"/>
      <c r="E12" s="471"/>
    </row>
    <row r="13" spans="1:6" s="472" customFormat="1" ht="12.75" customHeight="1">
      <c r="A13" s="476" t="s">
        <v>20</v>
      </c>
      <c r="B13" s="477" t="s">
        <v>250</v>
      </c>
      <c r="C13" s="478" t="s">
        <v>164</v>
      </c>
      <c r="D13" s="479">
        <v>456</v>
      </c>
      <c r="E13" s="471">
        <f ca="1">SUMIF(Orçamento!$B$1:$G$5,A13,Orçamento!$F$1:$F$5)-D13</f>
        <v>-456</v>
      </c>
      <c r="F13" s="480"/>
    </row>
    <row r="14" spans="1:6" s="472" customFormat="1" ht="12.75" customHeight="1">
      <c r="A14" s="476" t="s">
        <v>21</v>
      </c>
      <c r="B14" s="477" t="s">
        <v>238</v>
      </c>
      <c r="C14" s="478" t="s">
        <v>164</v>
      </c>
      <c r="D14" s="479">
        <v>0</v>
      </c>
      <c r="E14" s="471">
        <f ca="1">SUMIF(Orçamento!$B$1:$G$5,A14,Orçamento!$F$1:$F$5)-D14</f>
        <v>0</v>
      </c>
      <c r="F14" s="480"/>
    </row>
    <row r="15" spans="1:6" s="472" customFormat="1" ht="12.75" customHeight="1">
      <c r="A15" s="476" t="s">
        <v>22</v>
      </c>
      <c r="B15" s="477" t="s">
        <v>8</v>
      </c>
      <c r="C15" s="478"/>
      <c r="D15" s="479">
        <v>116</v>
      </c>
      <c r="E15" s="471">
        <f ca="1">SUMIF(Orçamento!$B$1:$G$5,A15,Orçamento!$F$1:$F$5)-D15</f>
        <v>-116</v>
      </c>
    </row>
    <row r="16" spans="1:6" s="472" customFormat="1" ht="12.75" customHeight="1">
      <c r="A16" s="476">
        <v>3713873</v>
      </c>
      <c r="B16" s="477" t="s">
        <v>162</v>
      </c>
      <c r="C16" s="478" t="s">
        <v>163</v>
      </c>
      <c r="D16" s="479">
        <v>0</v>
      </c>
      <c r="E16" s="471">
        <f ca="1">SUMIF(Orçamento!$B$1:$G$5,A16,Orçamento!$F$1:$F$5)-D16</f>
        <v>0</v>
      </c>
      <c r="F16" s="472" t="s">
        <v>237</v>
      </c>
    </row>
    <row r="17" spans="1:5" s="472" customFormat="1" ht="35.1" customHeight="1">
      <c r="A17" s="481"/>
      <c r="B17" s="482" t="s">
        <v>157</v>
      </c>
      <c r="C17" s="483" t="s">
        <v>163</v>
      </c>
      <c r="D17" s="475">
        <v>2</v>
      </c>
      <c r="E17" s="471"/>
    </row>
    <row r="18" spans="1:5" s="472" customFormat="1" ht="12.75" customHeight="1">
      <c r="A18" s="481"/>
      <c r="B18" s="482" t="s">
        <v>153</v>
      </c>
      <c r="C18" s="483"/>
      <c r="D18" s="484">
        <v>0.18729999999999999</v>
      </c>
      <c r="E18" s="471"/>
    </row>
    <row r="19" spans="1:5" s="472" customFormat="1" ht="12.75" customHeight="1">
      <c r="A19" s="485" t="s">
        <v>19</v>
      </c>
      <c r="B19" s="482" t="s">
        <v>154</v>
      </c>
      <c r="C19" s="483"/>
      <c r="D19" s="484">
        <f>(D18*D17)+((D18/2)*(D17-1))</f>
        <v>0.46825</v>
      </c>
      <c r="E19" s="471">
        <f ca="1">SUMIF(Orçamento!$B$1:$G$5,A19,Orçamento!$F$1:$F$5)-D19</f>
        <v>-0.46825</v>
      </c>
    </row>
    <row r="20" spans="1:5" s="472" customFormat="1" ht="12.75" customHeight="1">
      <c r="A20" s="485" t="s">
        <v>18</v>
      </c>
      <c r="B20" s="482" t="s">
        <v>155</v>
      </c>
      <c r="C20" s="483"/>
      <c r="D20" s="484">
        <f>(0.25*0.38)*D17</f>
        <v>0.19</v>
      </c>
      <c r="E20" s="471">
        <f ca="1">SUMIF(Orçamento!$B$1:$G$5,A20,Orçamento!$F$1:$F$5)-D20</f>
        <v>-0.19</v>
      </c>
    </row>
    <row r="21" spans="1:5" s="472" customFormat="1" ht="12.75" customHeight="1">
      <c r="A21" s="486" t="s">
        <v>17</v>
      </c>
      <c r="B21" s="487" t="s">
        <v>156</v>
      </c>
      <c r="C21" s="488"/>
      <c r="D21" s="489">
        <f>(2.21+(2.21/2))*D17</f>
        <v>6.63</v>
      </c>
      <c r="E21" s="471">
        <f ca="1">SUMIF(Orçamento!$B$1:$G$5,A21,Orçamento!$F$1:$F$5)-D21</f>
        <v>-6.63</v>
      </c>
    </row>
    <row r="22" spans="1:5" s="494" customFormat="1" ht="12.75" customHeight="1">
      <c r="A22" s="490"/>
      <c r="B22" s="491" t="s">
        <v>152</v>
      </c>
      <c r="C22" s="492"/>
      <c r="D22" s="492">
        <v>0</v>
      </c>
      <c r="E22" s="493"/>
    </row>
    <row r="23" spans="1:5" s="494" customFormat="1" ht="12.75" customHeight="1">
      <c r="A23" s="495" t="s">
        <v>13</v>
      </c>
      <c r="B23" s="496" t="s">
        <v>161</v>
      </c>
      <c r="C23" s="497"/>
      <c r="D23" s="498">
        <v>372</v>
      </c>
      <c r="E23" s="493"/>
    </row>
    <row r="24" spans="1:5" s="494" customFormat="1" ht="12.75" customHeight="1">
      <c r="A24" s="499" t="s">
        <v>15</v>
      </c>
      <c r="B24" s="500" t="s">
        <v>4</v>
      </c>
      <c r="C24" s="501" t="s">
        <v>165</v>
      </c>
      <c r="D24" s="502">
        <f>D23*0.19</f>
        <v>70.680000000000007</v>
      </c>
      <c r="E24" s="471">
        <f ca="1">SUMIF(Orçamento!$B$1:$G$5,A24,Orçamento!$F$1:$F$5)-D24</f>
        <v>-70.680000000000007</v>
      </c>
    </row>
    <row r="25" spans="1:5" s="494" customFormat="1" ht="12.75" customHeight="1">
      <c r="A25" s="503" t="s">
        <v>16</v>
      </c>
      <c r="B25" s="504" t="s">
        <v>36</v>
      </c>
      <c r="C25" s="505" t="s">
        <v>180</v>
      </c>
      <c r="D25" s="506">
        <f>D24*10</f>
        <v>706.80000000000007</v>
      </c>
      <c r="E25" s="471">
        <f ca="1">SUMIF(Orçamento!$B$1:$G$5,A25,Orçamento!$F$1:$F$5)-D25</f>
        <v>-706.80000000000007</v>
      </c>
    </row>
    <row r="26" spans="1:5" s="472" customFormat="1" ht="12.75" customHeight="1">
      <c r="A26" s="481" t="s">
        <v>23</v>
      </c>
      <c r="B26" s="473" t="s">
        <v>24</v>
      </c>
      <c r="C26" s="474" t="s">
        <v>5</v>
      </c>
      <c r="D26" s="475">
        <v>0</v>
      </c>
      <c r="E26" s="471">
        <f ca="1">SUMIF(Orçamento!$B$1:$G$5,A26,Orçamento!$F$1:$F$5)-D26</f>
        <v>0</v>
      </c>
    </row>
    <row r="1048516" spans="1:1">
      <c r="A1048516" s="140"/>
    </row>
  </sheetData>
  <pageMargins left="0.511811024" right="0.511811024" top="0.78740157499999996" bottom="0.78740157499999996" header="0.31496062000000002" footer="0.3149606200000000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ilha7">
    <pageSetUpPr fitToPage="1"/>
  </sheetPr>
  <dimension ref="A2:Z74"/>
  <sheetViews>
    <sheetView showZeros="0" topLeftCell="A46" zoomScale="85" zoomScaleNormal="85" workbookViewId="0">
      <selection activeCell="A70" sqref="A70"/>
    </sheetView>
  </sheetViews>
  <sheetFormatPr defaultRowHeight="12.75"/>
  <cols>
    <col min="1" max="1" width="17.28515625" style="17" customWidth="1"/>
    <col min="2" max="3" width="9.140625" style="17" customWidth="1"/>
    <col min="4" max="7" width="9.140625" style="17"/>
    <col min="8" max="13" width="8.7109375" style="17" customWidth="1"/>
    <col min="14" max="253" width="9.140625" style="17"/>
    <col min="254" max="254" width="17.28515625" style="17" customWidth="1"/>
    <col min="255" max="261" width="9.140625" style="17"/>
    <col min="262" max="262" width="11.5703125" style="17" bestFit="1" customWidth="1"/>
    <col min="263" max="509" width="9.140625" style="17"/>
    <col min="510" max="510" width="17.28515625" style="17" customWidth="1"/>
    <col min="511" max="517" width="9.140625" style="17"/>
    <col min="518" max="518" width="11.5703125" style="17" bestFit="1" customWidth="1"/>
    <col min="519" max="765" width="9.140625" style="17"/>
    <col min="766" max="766" width="17.28515625" style="17" customWidth="1"/>
    <col min="767" max="773" width="9.140625" style="17"/>
    <col min="774" max="774" width="11.5703125" style="17" bestFit="1" customWidth="1"/>
    <col min="775" max="1021" width="9.140625" style="17"/>
    <col min="1022" max="1022" width="17.28515625" style="17" customWidth="1"/>
    <col min="1023" max="1029" width="9.140625" style="17"/>
    <col min="1030" max="1030" width="11.5703125" style="17" bestFit="1" customWidth="1"/>
    <col min="1031" max="1277" width="9.140625" style="17"/>
    <col min="1278" max="1278" width="17.28515625" style="17" customWidth="1"/>
    <col min="1279" max="1285" width="9.140625" style="17"/>
    <col min="1286" max="1286" width="11.5703125" style="17" bestFit="1" customWidth="1"/>
    <col min="1287" max="1533" width="9.140625" style="17"/>
    <col min="1534" max="1534" width="17.28515625" style="17" customWidth="1"/>
    <col min="1535" max="1541" width="9.140625" style="17"/>
    <col min="1542" max="1542" width="11.5703125" style="17" bestFit="1" customWidth="1"/>
    <col min="1543" max="1789" width="9.140625" style="17"/>
    <col min="1790" max="1790" width="17.28515625" style="17" customWidth="1"/>
    <col min="1791" max="1797" width="9.140625" style="17"/>
    <col min="1798" max="1798" width="11.5703125" style="17" bestFit="1" customWidth="1"/>
    <col min="1799" max="2045" width="9.140625" style="17"/>
    <col min="2046" max="2046" width="17.28515625" style="17" customWidth="1"/>
    <col min="2047" max="2053" width="9.140625" style="17"/>
    <col min="2054" max="2054" width="11.5703125" style="17" bestFit="1" customWidth="1"/>
    <col min="2055" max="2301" width="9.140625" style="17"/>
    <col min="2302" max="2302" width="17.28515625" style="17" customWidth="1"/>
    <col min="2303" max="2309" width="9.140625" style="17"/>
    <col min="2310" max="2310" width="11.5703125" style="17" bestFit="1" customWidth="1"/>
    <col min="2311" max="2557" width="9.140625" style="17"/>
    <col min="2558" max="2558" width="17.28515625" style="17" customWidth="1"/>
    <col min="2559" max="2565" width="9.140625" style="17"/>
    <col min="2566" max="2566" width="11.5703125" style="17" bestFit="1" customWidth="1"/>
    <col min="2567" max="2813" width="9.140625" style="17"/>
    <col min="2814" max="2814" width="17.28515625" style="17" customWidth="1"/>
    <col min="2815" max="2821" width="9.140625" style="17"/>
    <col min="2822" max="2822" width="11.5703125" style="17" bestFit="1" customWidth="1"/>
    <col min="2823" max="3069" width="9.140625" style="17"/>
    <col min="3070" max="3070" width="17.28515625" style="17" customWidth="1"/>
    <col min="3071" max="3077" width="9.140625" style="17"/>
    <col min="3078" max="3078" width="11.5703125" style="17" bestFit="1" customWidth="1"/>
    <col min="3079" max="3325" width="9.140625" style="17"/>
    <col min="3326" max="3326" width="17.28515625" style="17" customWidth="1"/>
    <col min="3327" max="3333" width="9.140625" style="17"/>
    <col min="3334" max="3334" width="11.5703125" style="17" bestFit="1" customWidth="1"/>
    <col min="3335" max="3581" width="9.140625" style="17"/>
    <col min="3582" max="3582" width="17.28515625" style="17" customWidth="1"/>
    <col min="3583" max="3589" width="9.140625" style="17"/>
    <col min="3590" max="3590" width="11.5703125" style="17" bestFit="1" customWidth="1"/>
    <col min="3591" max="3837" width="9.140625" style="17"/>
    <col min="3838" max="3838" width="17.28515625" style="17" customWidth="1"/>
    <col min="3839" max="3845" width="9.140625" style="17"/>
    <col min="3846" max="3846" width="11.5703125" style="17" bestFit="1" customWidth="1"/>
    <col min="3847" max="4093" width="9.140625" style="17"/>
    <col min="4094" max="4094" width="17.28515625" style="17" customWidth="1"/>
    <col min="4095" max="4101" width="9.140625" style="17"/>
    <col min="4102" max="4102" width="11.5703125" style="17" bestFit="1" customWidth="1"/>
    <col min="4103" max="4349" width="9.140625" style="17"/>
    <col min="4350" max="4350" width="17.28515625" style="17" customWidth="1"/>
    <col min="4351" max="4357" width="9.140625" style="17"/>
    <col min="4358" max="4358" width="11.5703125" style="17" bestFit="1" customWidth="1"/>
    <col min="4359" max="4605" width="9.140625" style="17"/>
    <col min="4606" max="4606" width="17.28515625" style="17" customWidth="1"/>
    <col min="4607" max="4613" width="9.140625" style="17"/>
    <col min="4614" max="4614" width="11.5703125" style="17" bestFit="1" customWidth="1"/>
    <col min="4615" max="4861" width="9.140625" style="17"/>
    <col min="4862" max="4862" width="17.28515625" style="17" customWidth="1"/>
    <col min="4863" max="4869" width="9.140625" style="17"/>
    <col min="4870" max="4870" width="11.5703125" style="17" bestFit="1" customWidth="1"/>
    <col min="4871" max="5117" width="9.140625" style="17"/>
    <col min="5118" max="5118" width="17.28515625" style="17" customWidth="1"/>
    <col min="5119" max="5125" width="9.140625" style="17"/>
    <col min="5126" max="5126" width="11.5703125" style="17" bestFit="1" customWidth="1"/>
    <col min="5127" max="5373" width="9.140625" style="17"/>
    <col min="5374" max="5374" width="17.28515625" style="17" customWidth="1"/>
    <col min="5375" max="5381" width="9.140625" style="17"/>
    <col min="5382" max="5382" width="11.5703125" style="17" bestFit="1" customWidth="1"/>
    <col min="5383" max="5629" width="9.140625" style="17"/>
    <col min="5630" max="5630" width="17.28515625" style="17" customWidth="1"/>
    <col min="5631" max="5637" width="9.140625" style="17"/>
    <col min="5638" max="5638" width="11.5703125" style="17" bestFit="1" customWidth="1"/>
    <col min="5639" max="5885" width="9.140625" style="17"/>
    <col min="5886" max="5886" width="17.28515625" style="17" customWidth="1"/>
    <col min="5887" max="5893" width="9.140625" style="17"/>
    <col min="5894" max="5894" width="11.5703125" style="17" bestFit="1" customWidth="1"/>
    <col min="5895" max="6141" width="9.140625" style="17"/>
    <col min="6142" max="6142" width="17.28515625" style="17" customWidth="1"/>
    <col min="6143" max="6149" width="9.140625" style="17"/>
    <col min="6150" max="6150" width="11.5703125" style="17" bestFit="1" customWidth="1"/>
    <col min="6151" max="6397" width="9.140625" style="17"/>
    <col min="6398" max="6398" width="17.28515625" style="17" customWidth="1"/>
    <col min="6399" max="6405" width="9.140625" style="17"/>
    <col min="6406" max="6406" width="11.5703125" style="17" bestFit="1" customWidth="1"/>
    <col min="6407" max="6653" width="9.140625" style="17"/>
    <col min="6654" max="6654" width="17.28515625" style="17" customWidth="1"/>
    <col min="6655" max="6661" width="9.140625" style="17"/>
    <col min="6662" max="6662" width="11.5703125" style="17" bestFit="1" customWidth="1"/>
    <col min="6663" max="6909" width="9.140625" style="17"/>
    <col min="6910" max="6910" width="17.28515625" style="17" customWidth="1"/>
    <col min="6911" max="6917" width="9.140625" style="17"/>
    <col min="6918" max="6918" width="11.5703125" style="17" bestFit="1" customWidth="1"/>
    <col min="6919" max="7165" width="9.140625" style="17"/>
    <col min="7166" max="7166" width="17.28515625" style="17" customWidth="1"/>
    <col min="7167" max="7173" width="9.140625" style="17"/>
    <col min="7174" max="7174" width="11.5703125" style="17" bestFit="1" customWidth="1"/>
    <col min="7175" max="7421" width="9.140625" style="17"/>
    <col min="7422" max="7422" width="17.28515625" style="17" customWidth="1"/>
    <col min="7423" max="7429" width="9.140625" style="17"/>
    <col min="7430" max="7430" width="11.5703125" style="17" bestFit="1" customWidth="1"/>
    <col min="7431" max="7677" width="9.140625" style="17"/>
    <col min="7678" max="7678" width="17.28515625" style="17" customWidth="1"/>
    <col min="7679" max="7685" width="9.140625" style="17"/>
    <col min="7686" max="7686" width="11.5703125" style="17" bestFit="1" customWidth="1"/>
    <col min="7687" max="7933" width="9.140625" style="17"/>
    <col min="7934" max="7934" width="17.28515625" style="17" customWidth="1"/>
    <col min="7935" max="7941" width="9.140625" style="17"/>
    <col min="7942" max="7942" width="11.5703125" style="17" bestFit="1" customWidth="1"/>
    <col min="7943" max="8189" width="9.140625" style="17"/>
    <col min="8190" max="8190" width="17.28515625" style="17" customWidth="1"/>
    <col min="8191" max="8197" width="9.140625" style="17"/>
    <col min="8198" max="8198" width="11.5703125" style="17" bestFit="1" customWidth="1"/>
    <col min="8199" max="8445" width="9.140625" style="17"/>
    <col min="8446" max="8446" width="17.28515625" style="17" customWidth="1"/>
    <col min="8447" max="8453" width="9.140625" style="17"/>
    <col min="8454" max="8454" width="11.5703125" style="17" bestFit="1" customWidth="1"/>
    <col min="8455" max="8701" width="9.140625" style="17"/>
    <col min="8702" max="8702" width="17.28515625" style="17" customWidth="1"/>
    <col min="8703" max="8709" width="9.140625" style="17"/>
    <col min="8710" max="8710" width="11.5703125" style="17" bestFit="1" customWidth="1"/>
    <col min="8711" max="8957" width="9.140625" style="17"/>
    <col min="8958" max="8958" width="17.28515625" style="17" customWidth="1"/>
    <col min="8959" max="8965" width="9.140625" style="17"/>
    <col min="8966" max="8966" width="11.5703125" style="17" bestFit="1" customWidth="1"/>
    <col min="8967" max="9213" width="9.140625" style="17"/>
    <col min="9214" max="9214" width="17.28515625" style="17" customWidth="1"/>
    <col min="9215" max="9221" width="9.140625" style="17"/>
    <col min="9222" max="9222" width="11.5703125" style="17" bestFit="1" customWidth="1"/>
    <col min="9223" max="9469" width="9.140625" style="17"/>
    <col min="9470" max="9470" width="17.28515625" style="17" customWidth="1"/>
    <col min="9471" max="9477" width="9.140625" style="17"/>
    <col min="9478" max="9478" width="11.5703125" style="17" bestFit="1" customWidth="1"/>
    <col min="9479" max="9725" width="9.140625" style="17"/>
    <col min="9726" max="9726" width="17.28515625" style="17" customWidth="1"/>
    <col min="9727" max="9733" width="9.140625" style="17"/>
    <col min="9734" max="9734" width="11.5703125" style="17" bestFit="1" customWidth="1"/>
    <col min="9735" max="9981" width="9.140625" style="17"/>
    <col min="9982" max="9982" width="17.28515625" style="17" customWidth="1"/>
    <col min="9983" max="9989" width="9.140625" style="17"/>
    <col min="9990" max="9990" width="11.5703125" style="17" bestFit="1" customWidth="1"/>
    <col min="9991" max="10237" width="9.140625" style="17"/>
    <col min="10238" max="10238" width="17.28515625" style="17" customWidth="1"/>
    <col min="10239" max="10245" width="9.140625" style="17"/>
    <col min="10246" max="10246" width="11.5703125" style="17" bestFit="1" customWidth="1"/>
    <col min="10247" max="10493" width="9.140625" style="17"/>
    <col min="10494" max="10494" width="17.28515625" style="17" customWidth="1"/>
    <col min="10495" max="10501" width="9.140625" style="17"/>
    <col min="10502" max="10502" width="11.5703125" style="17" bestFit="1" customWidth="1"/>
    <col min="10503" max="10749" width="9.140625" style="17"/>
    <col min="10750" max="10750" width="17.28515625" style="17" customWidth="1"/>
    <col min="10751" max="10757" width="9.140625" style="17"/>
    <col min="10758" max="10758" width="11.5703125" style="17" bestFit="1" customWidth="1"/>
    <col min="10759" max="11005" width="9.140625" style="17"/>
    <col min="11006" max="11006" width="17.28515625" style="17" customWidth="1"/>
    <col min="11007" max="11013" width="9.140625" style="17"/>
    <col min="11014" max="11014" width="11.5703125" style="17" bestFit="1" customWidth="1"/>
    <col min="11015" max="11261" width="9.140625" style="17"/>
    <col min="11262" max="11262" width="17.28515625" style="17" customWidth="1"/>
    <col min="11263" max="11269" width="9.140625" style="17"/>
    <col min="11270" max="11270" width="11.5703125" style="17" bestFit="1" customWidth="1"/>
    <col min="11271" max="11517" width="9.140625" style="17"/>
    <col min="11518" max="11518" width="17.28515625" style="17" customWidth="1"/>
    <col min="11519" max="11525" width="9.140625" style="17"/>
    <col min="11526" max="11526" width="11.5703125" style="17" bestFit="1" customWidth="1"/>
    <col min="11527" max="11773" width="9.140625" style="17"/>
    <col min="11774" max="11774" width="17.28515625" style="17" customWidth="1"/>
    <col min="11775" max="11781" width="9.140625" style="17"/>
    <col min="11782" max="11782" width="11.5703125" style="17" bestFit="1" customWidth="1"/>
    <col min="11783" max="12029" width="9.140625" style="17"/>
    <col min="12030" max="12030" width="17.28515625" style="17" customWidth="1"/>
    <col min="12031" max="12037" width="9.140625" style="17"/>
    <col min="12038" max="12038" width="11.5703125" style="17" bestFit="1" customWidth="1"/>
    <col min="12039" max="12285" width="9.140625" style="17"/>
    <col min="12286" max="12286" width="17.28515625" style="17" customWidth="1"/>
    <col min="12287" max="12293" width="9.140625" style="17"/>
    <col min="12294" max="12294" width="11.5703125" style="17" bestFit="1" customWidth="1"/>
    <col min="12295" max="12541" width="9.140625" style="17"/>
    <col min="12542" max="12542" width="17.28515625" style="17" customWidth="1"/>
    <col min="12543" max="12549" width="9.140625" style="17"/>
    <col min="12550" max="12550" width="11.5703125" style="17" bestFit="1" customWidth="1"/>
    <col min="12551" max="12797" width="9.140625" style="17"/>
    <col min="12798" max="12798" width="17.28515625" style="17" customWidth="1"/>
    <col min="12799" max="12805" width="9.140625" style="17"/>
    <col min="12806" max="12806" width="11.5703125" style="17" bestFit="1" customWidth="1"/>
    <col min="12807" max="13053" width="9.140625" style="17"/>
    <col min="13054" max="13054" width="17.28515625" style="17" customWidth="1"/>
    <col min="13055" max="13061" width="9.140625" style="17"/>
    <col min="13062" max="13062" width="11.5703125" style="17" bestFit="1" customWidth="1"/>
    <col min="13063" max="13309" width="9.140625" style="17"/>
    <col min="13310" max="13310" width="17.28515625" style="17" customWidth="1"/>
    <col min="13311" max="13317" width="9.140625" style="17"/>
    <col min="13318" max="13318" width="11.5703125" style="17" bestFit="1" customWidth="1"/>
    <col min="13319" max="13565" width="9.140625" style="17"/>
    <col min="13566" max="13566" width="17.28515625" style="17" customWidth="1"/>
    <col min="13567" max="13573" width="9.140625" style="17"/>
    <col min="13574" max="13574" width="11.5703125" style="17" bestFit="1" customWidth="1"/>
    <col min="13575" max="13821" width="9.140625" style="17"/>
    <col min="13822" max="13822" width="17.28515625" style="17" customWidth="1"/>
    <col min="13823" max="13829" width="9.140625" style="17"/>
    <col min="13830" max="13830" width="11.5703125" style="17" bestFit="1" customWidth="1"/>
    <col min="13831" max="14077" width="9.140625" style="17"/>
    <col min="14078" max="14078" width="17.28515625" style="17" customWidth="1"/>
    <col min="14079" max="14085" width="9.140625" style="17"/>
    <col min="14086" max="14086" width="11.5703125" style="17" bestFit="1" customWidth="1"/>
    <col min="14087" max="14333" width="9.140625" style="17"/>
    <col min="14334" max="14334" width="17.28515625" style="17" customWidth="1"/>
    <col min="14335" max="14341" width="9.140625" style="17"/>
    <col min="14342" max="14342" width="11.5703125" style="17" bestFit="1" customWidth="1"/>
    <col min="14343" max="14589" width="9.140625" style="17"/>
    <col min="14590" max="14590" width="17.28515625" style="17" customWidth="1"/>
    <col min="14591" max="14597" width="9.140625" style="17"/>
    <col min="14598" max="14598" width="11.5703125" style="17" bestFit="1" customWidth="1"/>
    <col min="14599" max="14845" width="9.140625" style="17"/>
    <col min="14846" max="14846" width="17.28515625" style="17" customWidth="1"/>
    <col min="14847" max="14853" width="9.140625" style="17"/>
    <col min="14854" max="14854" width="11.5703125" style="17" bestFit="1" customWidth="1"/>
    <col min="14855" max="15101" width="9.140625" style="17"/>
    <col min="15102" max="15102" width="17.28515625" style="17" customWidth="1"/>
    <col min="15103" max="15109" width="9.140625" style="17"/>
    <col min="15110" max="15110" width="11.5703125" style="17" bestFit="1" customWidth="1"/>
    <col min="15111" max="15357" width="9.140625" style="17"/>
    <col min="15358" max="15358" width="17.28515625" style="17" customWidth="1"/>
    <col min="15359" max="15365" width="9.140625" style="17"/>
    <col min="15366" max="15366" width="11.5703125" style="17" bestFit="1" customWidth="1"/>
    <col min="15367" max="15613" width="9.140625" style="17"/>
    <col min="15614" max="15614" width="17.28515625" style="17" customWidth="1"/>
    <col min="15615" max="15621" width="9.140625" style="17"/>
    <col min="15622" max="15622" width="11.5703125" style="17" bestFit="1" customWidth="1"/>
    <col min="15623" max="15869" width="9.140625" style="17"/>
    <col min="15870" max="15870" width="17.28515625" style="17" customWidth="1"/>
    <col min="15871" max="15877" width="9.140625" style="17"/>
    <col min="15878" max="15878" width="11.5703125" style="17" bestFit="1" customWidth="1"/>
    <col min="15879" max="16125" width="9.140625" style="17"/>
    <col min="16126" max="16126" width="17.28515625" style="17" customWidth="1"/>
    <col min="16127" max="16133" width="9.140625" style="17"/>
    <col min="16134" max="16134" width="11.5703125" style="17" bestFit="1" customWidth="1"/>
    <col min="16135" max="16384" width="9.140625" style="17"/>
  </cols>
  <sheetData>
    <row r="2" spans="1:26" ht="15">
      <c r="A2" s="1140" t="s">
        <v>45</v>
      </c>
      <c r="B2" s="1140"/>
      <c r="C2" s="1140"/>
      <c r="D2" s="1140"/>
      <c r="E2" s="1140"/>
      <c r="F2" s="1140"/>
      <c r="G2" s="1140"/>
      <c r="H2" s="1140"/>
      <c r="I2" s="1140"/>
      <c r="J2" s="1140"/>
      <c r="K2" s="1140"/>
      <c r="L2" s="1140"/>
      <c r="M2" s="1140"/>
      <c r="N2" s="1140"/>
      <c r="O2" s="1140"/>
      <c r="P2" s="1140"/>
      <c r="Q2" s="1140"/>
      <c r="R2" s="1140"/>
      <c r="S2" s="1140"/>
      <c r="T2" s="1140"/>
      <c r="U2" s="1140"/>
      <c r="V2" s="1140"/>
      <c r="W2" s="1140"/>
      <c r="X2" s="1140"/>
      <c r="Y2" s="1140"/>
      <c r="Z2" s="1140"/>
    </row>
    <row r="3" spans="1:26" ht="15.75" thickBot="1">
      <c r="A3" s="1141" t="s">
        <v>166</v>
      </c>
      <c r="B3" s="1141"/>
      <c r="C3" s="1141"/>
      <c r="D3" s="1141"/>
      <c r="E3" s="1141"/>
      <c r="F3" s="1141"/>
      <c r="G3" s="1141"/>
      <c r="H3" s="1141"/>
      <c r="I3" s="1141"/>
      <c r="J3" s="1141"/>
      <c r="K3" s="1141"/>
      <c r="L3" s="1141"/>
      <c r="M3" s="1141"/>
      <c r="N3" s="1141"/>
      <c r="O3" s="1141"/>
      <c r="P3" s="1141"/>
      <c r="Q3" s="1141"/>
      <c r="R3" s="1141"/>
      <c r="S3" s="1141"/>
      <c r="T3" s="1141"/>
      <c r="U3" s="1141"/>
      <c r="V3" s="1141"/>
      <c r="W3" s="1141"/>
      <c r="X3" s="1141"/>
      <c r="Y3" s="1141"/>
      <c r="Z3" s="1141"/>
    </row>
    <row r="4" spans="1:26">
      <c r="A4" s="1142" t="s">
        <v>47</v>
      </c>
      <c r="B4" s="1143"/>
      <c r="C4" s="1143"/>
      <c r="D4" s="1143"/>
      <c r="E4" s="1143"/>
      <c r="F4" s="1143"/>
      <c r="G4" s="1143"/>
      <c r="H4" s="1143"/>
      <c r="I4" s="1143"/>
      <c r="J4" s="1143"/>
      <c r="K4" s="1144"/>
      <c r="L4" s="340"/>
      <c r="M4" s="340"/>
      <c r="N4" s="1145" t="s">
        <v>48</v>
      </c>
      <c r="O4" s="1146"/>
      <c r="P4" s="1146"/>
      <c r="Q4" s="1146"/>
      <c r="R4" s="1146"/>
      <c r="S4" s="1146"/>
      <c r="T4" s="1146"/>
      <c r="U4" s="1146"/>
      <c r="V4" s="1146"/>
      <c r="W4" s="1146"/>
      <c r="X4" s="1146"/>
      <c r="Y4" s="1146"/>
      <c r="Z4" s="1147"/>
    </row>
    <row r="5" spans="1:26" ht="12.75" customHeight="1">
      <c r="A5" s="204"/>
      <c r="B5" s="205"/>
      <c r="C5" s="205"/>
      <c r="D5" s="205"/>
      <c r="E5" s="206"/>
      <c r="F5" s="1199" t="s">
        <v>239</v>
      </c>
      <c r="G5" s="1200"/>
      <c r="H5" s="211" t="s">
        <v>185</v>
      </c>
      <c r="I5" s="211"/>
      <c r="J5" s="211"/>
      <c r="K5" s="211"/>
      <c r="L5" s="211"/>
      <c r="M5" s="211"/>
      <c r="N5" s="207"/>
      <c r="O5" s="208"/>
      <c r="P5" s="208"/>
      <c r="Q5" s="209"/>
      <c r="R5" s="209"/>
      <c r="S5" s="209"/>
      <c r="T5" s="209"/>
      <c r="U5" s="209"/>
      <c r="V5" s="209"/>
      <c r="W5" s="209"/>
      <c r="X5" s="209"/>
      <c r="Y5" s="209"/>
      <c r="Z5" s="210"/>
    </row>
    <row r="6" spans="1:26">
      <c r="A6" s="1196" t="s">
        <v>9</v>
      </c>
      <c r="B6" s="1197" t="s">
        <v>49</v>
      </c>
      <c r="C6" s="1197"/>
      <c r="D6" s="1197"/>
      <c r="E6" s="1198" t="s">
        <v>50</v>
      </c>
      <c r="F6" s="1201"/>
      <c r="G6" s="1202"/>
      <c r="H6" s="368" t="s">
        <v>183</v>
      </c>
      <c r="I6" s="369"/>
      <c r="J6" s="370" t="s">
        <v>184</v>
      </c>
      <c r="K6" s="370"/>
      <c r="L6" s="370" t="s">
        <v>186</v>
      </c>
      <c r="M6" s="370"/>
      <c r="N6" s="1189" t="s">
        <v>54</v>
      </c>
      <c r="O6" s="371" t="s">
        <v>55</v>
      </c>
      <c r="P6" s="371" t="s">
        <v>6</v>
      </c>
      <c r="Q6" s="1156" t="s">
        <v>51</v>
      </c>
      <c r="R6" s="1156"/>
      <c r="S6" s="1156"/>
      <c r="T6" s="1156"/>
      <c r="U6" s="1156"/>
      <c r="V6" s="1190" t="s">
        <v>53</v>
      </c>
      <c r="W6" s="1191"/>
      <c r="X6" s="1191"/>
      <c r="Y6" s="1191"/>
      <c r="Z6" s="1192"/>
    </row>
    <row r="7" spans="1:26">
      <c r="A7" s="1149"/>
      <c r="B7" s="372" t="s">
        <v>56</v>
      </c>
      <c r="C7" s="373" t="s">
        <v>57</v>
      </c>
      <c r="D7" s="373" t="s">
        <v>58</v>
      </c>
      <c r="E7" s="1152"/>
      <c r="F7" s="374" t="s">
        <v>59</v>
      </c>
      <c r="G7" s="375" t="s">
        <v>42</v>
      </c>
      <c r="H7" s="376" t="s">
        <v>59</v>
      </c>
      <c r="I7" s="375" t="s">
        <v>42</v>
      </c>
      <c r="J7" s="376" t="s">
        <v>59</v>
      </c>
      <c r="K7" s="375" t="s">
        <v>42</v>
      </c>
      <c r="L7" s="376" t="s">
        <v>59</v>
      </c>
      <c r="M7" s="375" t="s">
        <v>42</v>
      </c>
      <c r="N7" s="1189"/>
      <c r="O7" s="51" t="s">
        <v>60</v>
      </c>
      <c r="P7" s="51" t="s">
        <v>60</v>
      </c>
      <c r="Q7" s="377" t="s">
        <v>61</v>
      </c>
      <c r="R7" s="376" t="s">
        <v>62</v>
      </c>
      <c r="S7" s="376" t="s">
        <v>63</v>
      </c>
      <c r="T7" s="376" t="s">
        <v>64</v>
      </c>
      <c r="U7" s="376" t="s">
        <v>65</v>
      </c>
      <c r="V7" s="377" t="s">
        <v>61</v>
      </c>
      <c r="W7" s="376" t="s">
        <v>62</v>
      </c>
      <c r="X7" s="376" t="s">
        <v>63</v>
      </c>
      <c r="Y7" s="376" t="s">
        <v>64</v>
      </c>
      <c r="Z7" s="378" t="s">
        <v>65</v>
      </c>
    </row>
    <row r="8" spans="1:26" s="143" customFormat="1">
      <c r="A8" s="379"/>
      <c r="B8" s="363"/>
      <c r="C8" s="364"/>
      <c r="D8" s="364"/>
      <c r="E8" s="353">
        <f>IF((LEFT(A8,1))="A",(C8*2)/2,IF(A8="R-2",(C8*(C8*1.15475)/2),IF(D8="",B8*C8,IF(A8&lt;&gt;"R-1",(D8/2)^2*3.14,IF(A8="R-1",TAN(22.5*PI()/180)*(D8/2)*(D8/2)*8)))))</f>
        <v>0</v>
      </c>
      <c r="F8" s="352"/>
      <c r="G8" s="365">
        <f t="shared" ref="G8:G19" si="0">F8*E8</f>
        <v>0</v>
      </c>
      <c r="H8" s="352"/>
      <c r="I8" s="365">
        <f>$H8*$E8</f>
        <v>0</v>
      </c>
      <c r="J8" s="365"/>
      <c r="K8" s="365">
        <f>$J8*$E8</f>
        <v>0</v>
      </c>
      <c r="L8" s="365"/>
      <c r="M8" s="365">
        <f>$L8*$E8</f>
        <v>0</v>
      </c>
      <c r="N8" s="366" t="s">
        <v>66</v>
      </c>
      <c r="O8" s="363">
        <f>0.7+1.5+SUM(C8:D8)</f>
        <v>2.2000000000000002</v>
      </c>
      <c r="P8" s="367">
        <v>0</v>
      </c>
      <c r="Q8" s="355">
        <f>F8</f>
        <v>0</v>
      </c>
      <c r="R8" s="365" t="str">
        <f>IFERROR(IF(SEARCH($N8,R$7),$O8,"")*$Q8,"")</f>
        <v/>
      </c>
      <c r="S8" s="365">
        <f t="shared" ref="S8:U19" si="1">IFERROR(IF(SEARCH($N8,S$7),$O8,"")*$Q8,"")</f>
        <v>0</v>
      </c>
      <c r="T8" s="365" t="str">
        <f t="shared" si="1"/>
        <v/>
      </c>
      <c r="U8" s="365" t="str">
        <f t="shared" si="1"/>
        <v/>
      </c>
      <c r="V8" s="355">
        <f>H8+J8+L8</f>
        <v>0</v>
      </c>
      <c r="W8" s="365" t="str">
        <f t="shared" ref="W8:Z18" si="2">IFERROR(IF(SEARCH($N8,W$7),$O8,"")*$V8,"")</f>
        <v/>
      </c>
      <c r="X8" s="365">
        <f t="shared" si="2"/>
        <v>0</v>
      </c>
      <c r="Y8" s="365" t="str">
        <f t="shared" si="2"/>
        <v/>
      </c>
      <c r="Z8" s="380" t="str">
        <f t="shared" si="2"/>
        <v/>
      </c>
    </row>
    <row r="9" spans="1:26" s="143" customFormat="1">
      <c r="A9" s="379"/>
      <c r="B9" s="363"/>
      <c r="C9" s="364"/>
      <c r="D9" s="364"/>
      <c r="E9" s="353">
        <f t="shared" ref="E9" si="3">IF((LEFT(A9,1))="A",(C9*2)/2,IF(A9="R-2",(C9*(C9*1.15475)/2),IF(D9="",B9*C9,IF(A9&lt;&gt;"R-1",(D9/2)^2*3.14,IF(A9="R-1",TAN(22.5*PI()/180)*(D9/2)*(D9/2)*8)))))</f>
        <v>0</v>
      </c>
      <c r="F9" s="352"/>
      <c r="G9" s="365">
        <f t="shared" ref="G9" si="4">F9*E9</f>
        <v>0</v>
      </c>
      <c r="H9" s="352"/>
      <c r="I9" s="365">
        <f>H9*E9</f>
        <v>0</v>
      </c>
      <c r="J9" s="365"/>
      <c r="K9" s="365">
        <f t="shared" ref="K9:K19" si="5">$J9*$E9</f>
        <v>0</v>
      </c>
      <c r="L9" s="365"/>
      <c r="M9" s="365">
        <f t="shared" ref="M9:M19" si="6">$L9*$E9</f>
        <v>0</v>
      </c>
      <c r="N9" s="366" t="s">
        <v>66</v>
      </c>
      <c r="O9" s="363">
        <f t="shared" ref="O9" si="7">0.7+1.5+SUM(C9:D9)</f>
        <v>2.2000000000000002</v>
      </c>
      <c r="P9" s="367">
        <v>0</v>
      </c>
      <c r="Q9" s="355">
        <f t="shared" ref="Q9" si="8">F9</f>
        <v>0</v>
      </c>
      <c r="R9" s="365" t="str">
        <f t="shared" ref="R9:R14" si="9">IFERROR(IF(SEARCH($N9,R$7),$O9,"")*$Q9,"")</f>
        <v/>
      </c>
      <c r="S9" s="365">
        <f t="shared" si="1"/>
        <v>0</v>
      </c>
      <c r="T9" s="365" t="str">
        <f t="shared" si="1"/>
        <v/>
      </c>
      <c r="U9" s="365" t="str">
        <f t="shared" si="1"/>
        <v/>
      </c>
      <c r="V9" s="355">
        <f t="shared" ref="V9:V13" si="10">H9+J9+L9</f>
        <v>0</v>
      </c>
      <c r="W9" s="365" t="str">
        <f t="shared" si="2"/>
        <v/>
      </c>
      <c r="X9" s="365">
        <f t="shared" si="2"/>
        <v>0</v>
      </c>
      <c r="Y9" s="365" t="str">
        <f t="shared" si="2"/>
        <v/>
      </c>
      <c r="Z9" s="380" t="str">
        <f t="shared" si="2"/>
        <v/>
      </c>
    </row>
    <row r="10" spans="1:26" s="143" customFormat="1">
      <c r="A10" s="379"/>
      <c r="B10" s="363"/>
      <c r="C10" s="364"/>
      <c r="D10" s="364"/>
      <c r="E10" s="353">
        <f t="shared" ref="E10:E19" si="11">IF((LEFT(A10,1))="A",(C10*2)/2,IF(A10="R-2",(C10*(C10*1.15475)/2),IF(D10="",B10*C10,IF(A10&lt;&gt;"R-1",(D10/2)^2*3.14,IF(A10="R-1",TAN(22.5*PI()/180)*(D10/2)*(D10/2)*8)))))</f>
        <v>0</v>
      </c>
      <c r="F10" s="352"/>
      <c r="G10" s="365">
        <f t="shared" si="0"/>
        <v>0</v>
      </c>
      <c r="H10" s="352"/>
      <c r="I10" s="365">
        <f t="shared" ref="I10:I13" si="12">H10*E10</f>
        <v>0</v>
      </c>
      <c r="J10" s="365"/>
      <c r="K10" s="365">
        <f t="shared" si="5"/>
        <v>0</v>
      </c>
      <c r="L10" s="365"/>
      <c r="M10" s="365">
        <f t="shared" si="6"/>
        <v>0</v>
      </c>
      <c r="N10" s="366" t="s">
        <v>66</v>
      </c>
      <c r="O10" s="363">
        <f t="shared" ref="O10:O19" si="13">0.7+1.5+SUM(C10:D10)</f>
        <v>2.2000000000000002</v>
      </c>
      <c r="P10" s="367">
        <v>0</v>
      </c>
      <c r="Q10" s="355">
        <f t="shared" ref="Q10:Q13" si="14">F10</f>
        <v>0</v>
      </c>
      <c r="R10" s="365" t="str">
        <f t="shared" si="9"/>
        <v/>
      </c>
      <c r="S10" s="365">
        <f t="shared" si="1"/>
        <v>0</v>
      </c>
      <c r="T10" s="365" t="str">
        <f t="shared" si="1"/>
        <v/>
      </c>
      <c r="U10" s="365" t="str">
        <f t="shared" si="1"/>
        <v/>
      </c>
      <c r="V10" s="355">
        <f t="shared" si="10"/>
        <v>0</v>
      </c>
      <c r="W10" s="365" t="str">
        <f t="shared" si="2"/>
        <v/>
      </c>
      <c r="X10" s="365">
        <f t="shared" si="2"/>
        <v>0</v>
      </c>
      <c r="Y10" s="365" t="str">
        <f t="shared" si="2"/>
        <v/>
      </c>
      <c r="Z10" s="380" t="str">
        <f t="shared" si="2"/>
        <v/>
      </c>
    </row>
    <row r="11" spans="1:26" s="143" customFormat="1">
      <c r="A11" s="379"/>
      <c r="B11" s="363"/>
      <c r="C11" s="364"/>
      <c r="D11" s="364"/>
      <c r="E11" s="353">
        <f t="shared" si="11"/>
        <v>0</v>
      </c>
      <c r="F11" s="352"/>
      <c r="G11" s="365">
        <f t="shared" si="0"/>
        <v>0</v>
      </c>
      <c r="H11" s="352"/>
      <c r="I11" s="365">
        <f t="shared" si="12"/>
        <v>0</v>
      </c>
      <c r="J11" s="365"/>
      <c r="K11" s="365">
        <f t="shared" si="5"/>
        <v>0</v>
      </c>
      <c r="L11" s="365"/>
      <c r="M11" s="365">
        <f t="shared" si="6"/>
        <v>0</v>
      </c>
      <c r="N11" s="366" t="s">
        <v>66</v>
      </c>
      <c r="O11" s="363">
        <f t="shared" si="13"/>
        <v>2.2000000000000002</v>
      </c>
      <c r="P11" s="367"/>
      <c r="Q11" s="355">
        <f t="shared" si="14"/>
        <v>0</v>
      </c>
      <c r="R11" s="365"/>
      <c r="S11" s="365">
        <f t="shared" si="1"/>
        <v>0</v>
      </c>
      <c r="T11" s="365"/>
      <c r="U11" s="365"/>
      <c r="V11" s="355">
        <f t="shared" si="10"/>
        <v>0</v>
      </c>
      <c r="W11" s="365"/>
      <c r="X11" s="365">
        <f t="shared" si="2"/>
        <v>0</v>
      </c>
      <c r="Y11" s="365"/>
      <c r="Z11" s="380"/>
    </row>
    <row r="12" spans="1:26" s="143" customFormat="1">
      <c r="A12" s="379"/>
      <c r="B12" s="363"/>
      <c r="C12" s="364"/>
      <c r="D12" s="364"/>
      <c r="E12" s="353">
        <f t="shared" si="11"/>
        <v>0</v>
      </c>
      <c r="F12" s="352"/>
      <c r="G12" s="365">
        <f t="shared" si="0"/>
        <v>0</v>
      </c>
      <c r="H12" s="352"/>
      <c r="I12" s="365">
        <f t="shared" si="12"/>
        <v>0</v>
      </c>
      <c r="J12" s="365"/>
      <c r="K12" s="365">
        <f t="shared" si="5"/>
        <v>0</v>
      </c>
      <c r="L12" s="365"/>
      <c r="M12" s="365">
        <f t="shared" si="6"/>
        <v>0</v>
      </c>
      <c r="N12" s="366" t="s">
        <v>66</v>
      </c>
      <c r="O12" s="363">
        <f t="shared" si="13"/>
        <v>2.2000000000000002</v>
      </c>
      <c r="P12" s="367"/>
      <c r="Q12" s="355">
        <f t="shared" si="14"/>
        <v>0</v>
      </c>
      <c r="R12" s="365"/>
      <c r="S12" s="365">
        <f t="shared" si="1"/>
        <v>0</v>
      </c>
      <c r="T12" s="365"/>
      <c r="U12" s="365"/>
      <c r="V12" s="355">
        <f t="shared" si="10"/>
        <v>0</v>
      </c>
      <c r="W12" s="365"/>
      <c r="X12" s="365">
        <f t="shared" si="2"/>
        <v>0</v>
      </c>
      <c r="Y12" s="365"/>
      <c r="Z12" s="380"/>
    </row>
    <row r="13" spans="1:26" s="143" customFormat="1">
      <c r="A13" s="379"/>
      <c r="B13" s="363"/>
      <c r="C13" s="364"/>
      <c r="D13" s="364"/>
      <c r="E13" s="353">
        <f t="shared" si="11"/>
        <v>0</v>
      </c>
      <c r="F13" s="352"/>
      <c r="G13" s="365">
        <f t="shared" si="0"/>
        <v>0</v>
      </c>
      <c r="H13" s="352"/>
      <c r="I13" s="365">
        <f t="shared" si="12"/>
        <v>0</v>
      </c>
      <c r="J13" s="365"/>
      <c r="K13" s="365"/>
      <c r="L13" s="365"/>
      <c r="M13" s="365">
        <f t="shared" si="6"/>
        <v>0</v>
      </c>
      <c r="N13" s="366" t="s">
        <v>66</v>
      </c>
      <c r="O13" s="363">
        <f t="shared" si="13"/>
        <v>2.2000000000000002</v>
      </c>
      <c r="P13" s="367"/>
      <c r="Q13" s="355">
        <f t="shared" si="14"/>
        <v>0</v>
      </c>
      <c r="R13" s="365"/>
      <c r="S13" s="365">
        <f t="shared" si="1"/>
        <v>0</v>
      </c>
      <c r="T13" s="365"/>
      <c r="U13" s="365"/>
      <c r="V13" s="355">
        <f t="shared" si="10"/>
        <v>0</v>
      </c>
      <c r="W13" s="365"/>
      <c r="X13" s="365">
        <f t="shared" si="2"/>
        <v>0</v>
      </c>
      <c r="Y13" s="365"/>
      <c r="Z13" s="380"/>
    </row>
    <row r="14" spans="1:26" s="143" customFormat="1">
      <c r="A14" s="379"/>
      <c r="B14" s="363"/>
      <c r="C14" s="364"/>
      <c r="D14" s="364"/>
      <c r="E14" s="353">
        <f t="shared" si="11"/>
        <v>0</v>
      </c>
      <c r="F14" s="352"/>
      <c r="G14" s="365">
        <f t="shared" si="0"/>
        <v>0</v>
      </c>
      <c r="H14" s="352"/>
      <c r="I14" s="365">
        <f>H14*E14</f>
        <v>0</v>
      </c>
      <c r="J14" s="365"/>
      <c r="K14" s="365">
        <f t="shared" si="5"/>
        <v>0</v>
      </c>
      <c r="L14" s="365"/>
      <c r="M14" s="365">
        <f t="shared" si="6"/>
        <v>0</v>
      </c>
      <c r="N14" s="366" t="s">
        <v>66</v>
      </c>
      <c r="O14" s="363">
        <f t="shared" si="13"/>
        <v>2.2000000000000002</v>
      </c>
      <c r="P14" s="367">
        <v>0</v>
      </c>
      <c r="Q14" s="355">
        <f>F14*2</f>
        <v>0</v>
      </c>
      <c r="R14" s="365" t="str">
        <f t="shared" si="9"/>
        <v/>
      </c>
      <c r="S14" s="365">
        <f t="shared" si="1"/>
        <v>0</v>
      </c>
      <c r="T14" s="365" t="str">
        <f t="shared" si="1"/>
        <v/>
      </c>
      <c r="U14" s="365" t="str">
        <f t="shared" si="1"/>
        <v/>
      </c>
      <c r="V14" s="355">
        <f>(H14+J14+L14)*2</f>
        <v>0</v>
      </c>
      <c r="W14" s="365" t="str">
        <f>IFERROR(IF(SEARCH($N14,W$7),$O14,"")*$V14,"")</f>
        <v/>
      </c>
      <c r="X14" s="365">
        <f t="shared" si="2"/>
        <v>0</v>
      </c>
      <c r="Y14" s="365" t="str">
        <f>IFERROR(IF(SEARCH($N14,Y$7),$O14,"")*$V14,"")</f>
        <v/>
      </c>
      <c r="Z14" s="380" t="str">
        <f>IFERROR(IF(SEARCH($N14,Z$7),$O14,"")*$V14,"")</f>
        <v/>
      </c>
    </row>
    <row r="15" spans="1:26" s="143" customFormat="1">
      <c r="A15" s="379"/>
      <c r="B15" s="363"/>
      <c r="C15" s="364"/>
      <c r="D15" s="364"/>
      <c r="E15" s="353">
        <f t="shared" si="11"/>
        <v>0</v>
      </c>
      <c r="F15" s="366"/>
      <c r="G15" s="365">
        <f t="shared" si="0"/>
        <v>0</v>
      </c>
      <c r="H15" s="352"/>
      <c r="I15" s="365"/>
      <c r="J15" s="365"/>
      <c r="K15" s="365"/>
      <c r="L15" s="365"/>
      <c r="M15" s="365"/>
      <c r="N15" s="366" t="s">
        <v>66</v>
      </c>
      <c r="O15" s="363">
        <f t="shared" si="13"/>
        <v>2.2000000000000002</v>
      </c>
      <c r="P15" s="367"/>
      <c r="Q15" s="355">
        <f t="shared" ref="Q15:Q19" si="15">F15*2</f>
        <v>0</v>
      </c>
      <c r="R15" s="365"/>
      <c r="S15" s="365">
        <f t="shared" si="1"/>
        <v>0</v>
      </c>
      <c r="T15" s="365"/>
      <c r="U15" s="365"/>
      <c r="V15" s="355">
        <f t="shared" ref="V15:V19" si="16">(H15+J15+L15)*2</f>
        <v>0</v>
      </c>
      <c r="W15" s="365"/>
      <c r="X15" s="365">
        <f t="shared" si="2"/>
        <v>0</v>
      </c>
      <c r="Y15" s="365"/>
      <c r="Z15" s="380"/>
    </row>
    <row r="16" spans="1:26" s="143" customFormat="1">
      <c r="A16" s="379"/>
      <c r="B16" s="363"/>
      <c r="C16" s="364"/>
      <c r="D16" s="364"/>
      <c r="E16" s="353">
        <f t="shared" si="11"/>
        <v>0</v>
      </c>
      <c r="F16" s="366"/>
      <c r="G16" s="365">
        <f t="shared" si="0"/>
        <v>0</v>
      </c>
      <c r="H16" s="352"/>
      <c r="I16" s="365">
        <f t="shared" ref="I16:I19" si="17">H16*E16</f>
        <v>0</v>
      </c>
      <c r="J16" s="365"/>
      <c r="K16" s="365">
        <f t="shared" si="5"/>
        <v>0</v>
      </c>
      <c r="L16" s="365"/>
      <c r="M16" s="365">
        <f t="shared" si="6"/>
        <v>0</v>
      </c>
      <c r="N16" s="366" t="s">
        <v>66</v>
      </c>
      <c r="O16" s="363">
        <f t="shared" si="13"/>
        <v>2.2000000000000002</v>
      </c>
      <c r="P16" s="367"/>
      <c r="Q16" s="355">
        <f t="shared" si="15"/>
        <v>0</v>
      </c>
      <c r="R16" s="365"/>
      <c r="S16" s="365">
        <f t="shared" si="1"/>
        <v>0</v>
      </c>
      <c r="T16" s="365"/>
      <c r="U16" s="365"/>
      <c r="V16" s="355">
        <f t="shared" si="16"/>
        <v>0</v>
      </c>
      <c r="W16" s="365"/>
      <c r="X16" s="365">
        <f t="shared" si="2"/>
        <v>0</v>
      </c>
      <c r="Y16" s="365"/>
      <c r="Z16" s="380"/>
    </row>
    <row r="17" spans="1:26" s="143" customFormat="1">
      <c r="A17" s="379"/>
      <c r="B17" s="363"/>
      <c r="C17" s="364"/>
      <c r="D17" s="364"/>
      <c r="E17" s="353">
        <f t="shared" si="11"/>
        <v>0</v>
      </c>
      <c r="F17" s="366"/>
      <c r="G17" s="365">
        <f t="shared" si="0"/>
        <v>0</v>
      </c>
      <c r="H17" s="352"/>
      <c r="I17" s="365">
        <f t="shared" si="17"/>
        <v>0</v>
      </c>
      <c r="J17" s="365"/>
      <c r="K17" s="365"/>
      <c r="L17" s="365"/>
      <c r="M17" s="365"/>
      <c r="N17" s="366" t="s">
        <v>66</v>
      </c>
      <c r="O17" s="363">
        <f t="shared" si="13"/>
        <v>2.2000000000000002</v>
      </c>
      <c r="P17" s="367"/>
      <c r="Q17" s="355">
        <f t="shared" si="15"/>
        <v>0</v>
      </c>
      <c r="R17" s="365"/>
      <c r="S17" s="365">
        <f t="shared" si="1"/>
        <v>0</v>
      </c>
      <c r="T17" s="365"/>
      <c r="U17" s="365"/>
      <c r="V17" s="355">
        <f t="shared" si="16"/>
        <v>0</v>
      </c>
      <c r="W17" s="365"/>
      <c r="X17" s="365">
        <f t="shared" si="2"/>
        <v>0</v>
      </c>
      <c r="Y17" s="365"/>
      <c r="Z17" s="380"/>
    </row>
    <row r="18" spans="1:26" s="143" customFormat="1">
      <c r="A18" s="379"/>
      <c r="B18" s="363"/>
      <c r="C18" s="364"/>
      <c r="D18" s="364"/>
      <c r="E18" s="353">
        <f t="shared" si="11"/>
        <v>0</v>
      </c>
      <c r="F18" s="366"/>
      <c r="G18" s="365">
        <f t="shared" si="0"/>
        <v>0</v>
      </c>
      <c r="H18" s="352"/>
      <c r="I18" s="365">
        <f t="shared" si="17"/>
        <v>0</v>
      </c>
      <c r="J18" s="365"/>
      <c r="K18" s="365">
        <f t="shared" si="5"/>
        <v>0</v>
      </c>
      <c r="L18" s="365"/>
      <c r="M18" s="365">
        <f t="shared" si="6"/>
        <v>0</v>
      </c>
      <c r="N18" s="366" t="s">
        <v>66</v>
      </c>
      <c r="O18" s="363">
        <f t="shared" si="13"/>
        <v>2.2000000000000002</v>
      </c>
      <c r="P18" s="367"/>
      <c r="Q18" s="355">
        <f t="shared" si="15"/>
        <v>0</v>
      </c>
      <c r="R18" s="365"/>
      <c r="S18" s="365">
        <f t="shared" si="1"/>
        <v>0</v>
      </c>
      <c r="T18" s="365"/>
      <c r="U18" s="365"/>
      <c r="V18" s="355">
        <f t="shared" si="16"/>
        <v>0</v>
      </c>
      <c r="W18" s="365"/>
      <c r="X18" s="365">
        <f t="shared" si="2"/>
        <v>0</v>
      </c>
      <c r="Y18" s="365"/>
      <c r="Z18" s="380"/>
    </row>
    <row r="19" spans="1:26" s="143" customFormat="1" ht="13.5" thickBot="1">
      <c r="A19" s="379"/>
      <c r="B19" s="363"/>
      <c r="C19" s="364"/>
      <c r="D19" s="364"/>
      <c r="E19" s="353">
        <f t="shared" si="11"/>
        <v>0</v>
      </c>
      <c r="F19" s="366"/>
      <c r="G19" s="365">
        <f t="shared" si="0"/>
        <v>0</v>
      </c>
      <c r="H19" s="352"/>
      <c r="I19" s="365">
        <f t="shared" si="17"/>
        <v>0</v>
      </c>
      <c r="J19" s="365"/>
      <c r="K19" s="365">
        <f t="shared" si="5"/>
        <v>0</v>
      </c>
      <c r="L19" s="365"/>
      <c r="M19" s="365">
        <f t="shared" si="6"/>
        <v>0</v>
      </c>
      <c r="N19" s="366" t="s">
        <v>66</v>
      </c>
      <c r="O19" s="363">
        <f t="shared" si="13"/>
        <v>2.2000000000000002</v>
      </c>
      <c r="P19" s="367"/>
      <c r="Q19" s="355">
        <f t="shared" si="15"/>
        <v>0</v>
      </c>
      <c r="R19" s="365"/>
      <c r="S19" s="365">
        <f t="shared" si="1"/>
        <v>0</v>
      </c>
      <c r="T19" s="365"/>
      <c r="U19" s="365"/>
      <c r="V19" s="355">
        <f t="shared" si="16"/>
        <v>0</v>
      </c>
      <c r="W19" s="365"/>
      <c r="X19" s="365">
        <f t="shared" ref="X19" si="18">IFERROR(IF(SEARCH($N19,X$7),$O19,"")*$V19,"")</f>
        <v>0</v>
      </c>
      <c r="Y19" s="365"/>
      <c r="Z19" s="380"/>
    </row>
    <row r="20" spans="1:26" ht="13.5" thickBot="1">
      <c r="A20" s="1193" t="s">
        <v>68</v>
      </c>
      <c r="B20" s="1194"/>
      <c r="C20" s="1194"/>
      <c r="D20" s="1194"/>
      <c r="E20" s="1194"/>
      <c r="F20" s="215">
        <f>SUM(F8:F19)</f>
        <v>0</v>
      </c>
      <c r="G20" s="216">
        <f>SUM(G8:G19)</f>
        <v>0</v>
      </c>
      <c r="H20" s="215">
        <f>SUM(H8:H19)</f>
        <v>0</v>
      </c>
      <c r="I20" s="216">
        <f>SUM(I8:I19)</f>
        <v>0</v>
      </c>
      <c r="J20" s="216"/>
      <c r="K20" s="216">
        <f>SUM(K8:K19)</f>
        <v>0</v>
      </c>
      <c r="L20" s="216"/>
      <c r="M20" s="216">
        <f>SUM(M8:M19)</f>
        <v>0</v>
      </c>
      <c r="N20" s="1195" t="s">
        <v>14</v>
      </c>
      <c r="O20" s="1194"/>
      <c r="P20" s="1194"/>
      <c r="Q20" s="216">
        <f t="shared" ref="Q20:Z20" si="19">SUM(Q8:Q19)</f>
        <v>0</v>
      </c>
      <c r="R20" s="216">
        <f t="shared" si="19"/>
        <v>0</v>
      </c>
      <c r="S20" s="217">
        <f t="shared" si="19"/>
        <v>0</v>
      </c>
      <c r="T20" s="217">
        <f t="shared" si="19"/>
        <v>0</v>
      </c>
      <c r="U20" s="217">
        <f t="shared" si="19"/>
        <v>0</v>
      </c>
      <c r="V20" s="215">
        <f t="shared" si="19"/>
        <v>0</v>
      </c>
      <c r="W20" s="216">
        <f t="shared" si="19"/>
        <v>0</v>
      </c>
      <c r="X20" s="217">
        <f t="shared" si="19"/>
        <v>0</v>
      </c>
      <c r="Y20" s="217">
        <f t="shared" si="19"/>
        <v>0</v>
      </c>
      <c r="Z20" s="218">
        <f t="shared" si="19"/>
        <v>0</v>
      </c>
    </row>
    <row r="22" spans="1:26">
      <c r="C22" s="212" t="s">
        <v>189</v>
      </c>
      <c r="D22" s="213"/>
      <c r="E22" s="213"/>
      <c r="F22" s="213"/>
      <c r="G22" s="213"/>
      <c r="H22" s="213"/>
      <c r="I22" s="213"/>
    </row>
    <row r="23" spans="1:26">
      <c r="C23" s="212" t="s">
        <v>190</v>
      </c>
      <c r="D23" s="213"/>
      <c r="E23" s="214" t="s">
        <v>14</v>
      </c>
      <c r="F23" s="214" t="s">
        <v>182</v>
      </c>
      <c r="G23" s="214" t="s">
        <v>183</v>
      </c>
      <c r="H23" s="214" t="s">
        <v>184</v>
      </c>
      <c r="I23" s="214" t="s">
        <v>186</v>
      </c>
    </row>
    <row r="24" spans="1:26">
      <c r="C24" s="389" t="s">
        <v>187</v>
      </c>
      <c r="D24" s="390"/>
      <c r="E24" s="336">
        <f>MAX(F24:I24)</f>
        <v>0</v>
      </c>
      <c r="F24" s="381"/>
      <c r="G24" s="381"/>
      <c r="H24" s="381">
        <v>0</v>
      </c>
      <c r="I24" s="382"/>
    </row>
    <row r="25" spans="1:26">
      <c r="C25" s="391" t="s">
        <v>188</v>
      </c>
      <c r="D25" s="392"/>
      <c r="E25" s="337">
        <f>MAX(F25:I25)</f>
        <v>0</v>
      </c>
      <c r="F25" s="383"/>
      <c r="G25" s="383"/>
      <c r="H25" s="383"/>
      <c r="I25" s="384"/>
    </row>
    <row r="26" spans="1:26">
      <c r="C26" s="391" t="s">
        <v>228</v>
      </c>
      <c r="D26" s="392"/>
      <c r="E26" s="337">
        <f>MAX(F26:I26)</f>
        <v>0</v>
      </c>
      <c r="F26" s="383"/>
      <c r="G26" s="383"/>
      <c r="H26" s="383"/>
      <c r="I26" s="384"/>
    </row>
    <row r="27" spans="1:26">
      <c r="C27" s="391" t="s">
        <v>191</v>
      </c>
      <c r="D27" s="392"/>
      <c r="E27" s="337">
        <f>MAX(F27:I27)</f>
        <v>0</v>
      </c>
      <c r="F27" s="385"/>
      <c r="G27" s="385"/>
      <c r="H27" s="385">
        <v>0</v>
      </c>
      <c r="I27" s="386"/>
    </row>
    <row r="28" spans="1:26">
      <c r="A28" s="190"/>
      <c r="C28" s="393" t="s">
        <v>230</v>
      </c>
      <c r="D28" s="394"/>
      <c r="E28" s="338">
        <f>MAX(F28:I28)</f>
        <v>0</v>
      </c>
      <c r="F28" s="387"/>
      <c r="G28" s="387">
        <v>0</v>
      </c>
      <c r="H28" s="387"/>
      <c r="I28" s="388"/>
    </row>
    <row r="29" spans="1:26">
      <c r="A29" s="187"/>
    </row>
    <row r="30" spans="1:26">
      <c r="A30" s="187"/>
    </row>
    <row r="31" spans="1:26" ht="13.5" thickBot="1"/>
    <row r="32" spans="1:26" ht="13.5" thickBot="1">
      <c r="B32" s="1130" t="s">
        <v>31</v>
      </c>
      <c r="C32" s="1131"/>
      <c r="D32" s="1131"/>
      <c r="E32" s="1131"/>
      <c r="F32" s="1131"/>
      <c r="G32" s="1131"/>
      <c r="H32" s="1131"/>
      <c r="I32" s="1131"/>
      <c r="J32" s="1132"/>
    </row>
    <row r="33" spans="1:15" ht="13.5" thickBot="1">
      <c r="A33" s="33" t="s">
        <v>9</v>
      </c>
      <c r="B33" s="1118" t="s">
        <v>32</v>
      </c>
      <c r="C33" s="1119"/>
      <c r="D33" s="1119"/>
      <c r="E33" s="1119"/>
      <c r="F33" s="1119"/>
      <c r="G33" s="1119"/>
      <c r="H33" s="1120"/>
      <c r="I33" s="74" t="s">
        <v>0</v>
      </c>
      <c r="J33" s="74" t="s">
        <v>108</v>
      </c>
      <c r="K33" s="187" t="s">
        <v>177</v>
      </c>
    </row>
    <row r="34" spans="1:15" ht="15">
      <c r="A34" s="89"/>
      <c r="B34" s="95" t="s">
        <v>105</v>
      </c>
      <c r="C34" s="75"/>
      <c r="D34" s="75"/>
      <c r="E34" s="75"/>
      <c r="F34" s="75"/>
      <c r="G34" s="75"/>
      <c r="H34" s="75"/>
      <c r="I34" s="76" t="s">
        <v>71</v>
      </c>
      <c r="J34" s="77">
        <f>SUM(G8:G13)</f>
        <v>0</v>
      </c>
      <c r="K34" s="144">
        <f>SUMIF(Orçamento!$B$1:$B$5,A34,Orçamento!$F$1:$F$5)-J34</f>
        <v>0</v>
      </c>
    </row>
    <row r="35" spans="1:15" ht="15">
      <c r="A35" s="90"/>
      <c r="B35" s="96" t="s">
        <v>72</v>
      </c>
      <c r="C35" s="91"/>
      <c r="D35" s="91"/>
      <c r="E35" s="91"/>
      <c r="F35" s="91"/>
      <c r="G35" s="91"/>
      <c r="H35" s="91"/>
      <c r="I35" s="92" t="s">
        <v>71</v>
      </c>
      <c r="J35" s="79">
        <f>SUM(G14:G19)</f>
        <v>0</v>
      </c>
      <c r="K35" s="144">
        <f>SUMIF(Orçamento!$B$1:$B$5,A35,Orçamento!$F$1:$F$5)-J35</f>
        <v>0</v>
      </c>
      <c r="L35" s="144"/>
      <c r="M35" s="144"/>
      <c r="O35" s="38"/>
    </row>
    <row r="36" spans="1:15" ht="15">
      <c r="A36" s="90"/>
      <c r="B36" s="96" t="s">
        <v>73</v>
      </c>
      <c r="C36" s="91"/>
      <c r="D36" s="91"/>
      <c r="E36" s="91"/>
      <c r="F36" s="91"/>
      <c r="G36" s="91"/>
      <c r="H36" s="91"/>
      <c r="I36" s="92" t="s">
        <v>71</v>
      </c>
      <c r="J36" s="80"/>
    </row>
    <row r="37" spans="1:15" ht="15">
      <c r="A37" s="90"/>
      <c r="B37" s="96" t="s">
        <v>106</v>
      </c>
      <c r="C37" s="91"/>
      <c r="D37" s="91"/>
      <c r="E37" s="91"/>
      <c r="F37" s="91"/>
      <c r="G37" s="91"/>
      <c r="H37" s="91"/>
      <c r="I37" s="92" t="s">
        <v>71</v>
      </c>
      <c r="J37" s="80"/>
    </row>
    <row r="38" spans="1:15" ht="15">
      <c r="A38" s="90"/>
      <c r="B38" s="96" t="s">
        <v>74</v>
      </c>
      <c r="C38" s="91"/>
      <c r="D38" s="91"/>
      <c r="E38" s="91"/>
      <c r="F38" s="91"/>
      <c r="G38" s="91"/>
      <c r="H38" s="91"/>
      <c r="I38" s="92" t="s">
        <v>71</v>
      </c>
      <c r="J38" s="81">
        <f>G20+I20+K20+M20</f>
        <v>0</v>
      </c>
      <c r="K38" s="144">
        <f>SUMIF(Orçamento!$B$1:$B$5,A38,Orçamento!$F$1:$F$5)-J38</f>
        <v>0</v>
      </c>
      <c r="L38" s="144"/>
      <c r="M38" s="144"/>
    </row>
    <row r="39" spans="1:15" ht="15">
      <c r="A39" s="90"/>
      <c r="B39" s="96" t="s">
        <v>75</v>
      </c>
      <c r="C39" s="91"/>
      <c r="D39" s="91"/>
      <c r="E39" s="91"/>
      <c r="F39" s="91"/>
      <c r="G39" s="91"/>
      <c r="H39" s="91"/>
      <c r="I39" s="92" t="s">
        <v>71</v>
      </c>
      <c r="J39" s="80"/>
    </row>
    <row r="40" spans="1:15" ht="15">
      <c r="A40" s="90"/>
      <c r="B40" s="96" t="s">
        <v>76</v>
      </c>
      <c r="C40" s="91"/>
      <c r="D40" s="91"/>
      <c r="E40" s="91"/>
      <c r="F40" s="91"/>
      <c r="G40" s="91"/>
      <c r="H40" s="91"/>
      <c r="I40" s="92" t="s">
        <v>71</v>
      </c>
      <c r="J40" s="81">
        <f>J38</f>
        <v>0</v>
      </c>
      <c r="K40" s="144">
        <f>SUMIF(Orçamento!$B$1:$B$5,A40,Orçamento!$F$1:$F$5)-J40</f>
        <v>0</v>
      </c>
    </row>
    <row r="41" spans="1:15" ht="15">
      <c r="A41" s="90"/>
      <c r="B41" s="96" t="s">
        <v>77</v>
      </c>
      <c r="C41" s="91"/>
      <c r="D41" s="91"/>
      <c r="E41" s="91"/>
      <c r="F41" s="91"/>
      <c r="G41" s="91"/>
      <c r="H41" s="91"/>
      <c r="I41" s="92" t="s">
        <v>71</v>
      </c>
      <c r="J41" s="80"/>
    </row>
    <row r="42" spans="1:15" ht="15">
      <c r="A42" s="13"/>
      <c r="B42" s="96" t="s">
        <v>7</v>
      </c>
      <c r="C42" s="145"/>
      <c r="D42" s="145"/>
      <c r="E42" s="145"/>
      <c r="F42" s="145"/>
      <c r="G42" s="145"/>
      <c r="H42" s="145"/>
      <c r="I42" s="92" t="s">
        <v>164</v>
      </c>
      <c r="J42" s="146">
        <f>S20</f>
        <v>0</v>
      </c>
      <c r="K42" s="144">
        <f>SUMIF(Orçamento!$B$1:$B$5,A42,Orçamento!$F$1:$F$5)-J42</f>
        <v>0</v>
      </c>
    </row>
    <row r="43" spans="1:15" ht="14.25">
      <c r="A43" s="104"/>
      <c r="B43" s="96" t="s">
        <v>107</v>
      </c>
      <c r="C43" s="91"/>
      <c r="D43" s="91"/>
      <c r="E43" s="91"/>
      <c r="F43" s="91"/>
      <c r="G43" s="91"/>
      <c r="H43" s="91"/>
      <c r="I43" s="92" t="s">
        <v>71</v>
      </c>
      <c r="J43" s="80"/>
    </row>
    <row r="44" spans="1:15" ht="14.25">
      <c r="A44" s="104"/>
      <c r="B44" s="96" t="s">
        <v>78</v>
      </c>
      <c r="C44" s="91"/>
      <c r="D44" s="91"/>
      <c r="E44" s="91"/>
      <c r="F44" s="91"/>
      <c r="G44" s="91"/>
      <c r="H44" s="91"/>
      <c r="I44" s="92" t="s">
        <v>71</v>
      </c>
      <c r="J44" s="80"/>
    </row>
    <row r="45" spans="1:15" ht="14.25">
      <c r="A45" s="104"/>
      <c r="B45" s="96" t="s">
        <v>79</v>
      </c>
      <c r="C45" s="91"/>
      <c r="D45" s="91"/>
      <c r="E45" s="91"/>
      <c r="F45" s="91"/>
      <c r="G45" s="91"/>
      <c r="H45" s="91"/>
      <c r="I45" s="92" t="s">
        <v>71</v>
      </c>
      <c r="J45" s="80"/>
    </row>
    <row r="46" spans="1:15">
      <c r="A46" s="104"/>
      <c r="B46" s="96" t="s">
        <v>80</v>
      </c>
      <c r="C46" s="91"/>
      <c r="D46" s="91"/>
      <c r="E46" s="91"/>
      <c r="F46" s="91"/>
      <c r="G46" s="91"/>
      <c r="H46" s="91"/>
      <c r="I46" s="92" t="s">
        <v>35</v>
      </c>
      <c r="J46" s="80"/>
    </row>
    <row r="47" spans="1:15">
      <c r="A47" s="104"/>
      <c r="B47" s="96" t="s">
        <v>81</v>
      </c>
      <c r="C47" s="91"/>
      <c r="D47" s="91"/>
      <c r="E47" s="91"/>
      <c r="F47" s="91"/>
      <c r="G47" s="91"/>
      <c r="H47" s="91"/>
      <c r="I47" s="92" t="s">
        <v>35</v>
      </c>
      <c r="J47" s="80"/>
    </row>
    <row r="48" spans="1:15">
      <c r="A48" s="104"/>
      <c r="B48" s="96" t="s">
        <v>82</v>
      </c>
      <c r="C48" s="91"/>
      <c r="D48" s="91"/>
      <c r="E48" s="91"/>
      <c r="F48" s="91"/>
      <c r="G48" s="91"/>
      <c r="H48" s="91"/>
      <c r="I48" s="92" t="s">
        <v>35</v>
      </c>
      <c r="J48" s="80"/>
    </row>
    <row r="49" spans="1:11">
      <c r="A49" s="104"/>
      <c r="B49" s="96" t="s">
        <v>83</v>
      </c>
      <c r="C49" s="91"/>
      <c r="D49" s="91"/>
      <c r="E49" s="91"/>
      <c r="F49" s="91"/>
      <c r="G49" s="91"/>
      <c r="H49" s="91"/>
      <c r="I49" s="92" t="s">
        <v>35</v>
      </c>
      <c r="J49" s="80"/>
    </row>
    <row r="50" spans="1:11">
      <c r="A50" s="104"/>
      <c r="B50" s="96" t="s">
        <v>84</v>
      </c>
      <c r="C50" s="91"/>
      <c r="D50" s="91"/>
      <c r="E50" s="91"/>
      <c r="F50" s="91"/>
      <c r="G50" s="91"/>
      <c r="H50" s="91"/>
      <c r="I50" s="92" t="s">
        <v>35</v>
      </c>
      <c r="J50" s="80"/>
    </row>
    <row r="51" spans="1:11">
      <c r="A51" s="104"/>
      <c r="B51" s="96" t="s">
        <v>85</v>
      </c>
      <c r="C51" s="91"/>
      <c r="D51" s="91"/>
      <c r="E51" s="91"/>
      <c r="F51" s="91"/>
      <c r="G51" s="91"/>
      <c r="H51" s="91"/>
      <c r="I51" s="92" t="s">
        <v>35</v>
      </c>
      <c r="J51" s="80"/>
    </row>
    <row r="52" spans="1:11">
      <c r="A52" s="104"/>
      <c r="B52" s="96" t="s">
        <v>86</v>
      </c>
      <c r="C52" s="91"/>
      <c r="D52" s="91"/>
      <c r="E52" s="91"/>
      <c r="F52" s="91"/>
      <c r="G52" s="91"/>
      <c r="H52" s="91"/>
      <c r="I52" s="92" t="s">
        <v>35</v>
      </c>
      <c r="J52" s="80"/>
    </row>
    <row r="53" spans="1:11">
      <c r="A53" s="104"/>
      <c r="B53" s="96" t="s">
        <v>87</v>
      </c>
      <c r="C53" s="91"/>
      <c r="D53" s="91"/>
      <c r="E53" s="91"/>
      <c r="F53" s="91"/>
      <c r="G53" s="91"/>
      <c r="H53" s="91"/>
      <c r="I53" s="92" t="s">
        <v>35</v>
      </c>
      <c r="J53" s="80"/>
    </row>
    <row r="54" spans="1:11">
      <c r="A54" s="104"/>
      <c r="B54" s="96" t="s">
        <v>88</v>
      </c>
      <c r="C54" s="91"/>
      <c r="D54" s="91"/>
      <c r="E54" s="91"/>
      <c r="F54" s="91"/>
      <c r="G54" s="91"/>
      <c r="H54" s="91"/>
      <c r="I54" s="92" t="s">
        <v>35</v>
      </c>
      <c r="J54" s="80"/>
    </row>
    <row r="55" spans="1:11">
      <c r="A55" s="104"/>
      <c r="B55" s="96" t="s">
        <v>89</v>
      </c>
      <c r="C55" s="91"/>
      <c r="D55" s="91"/>
      <c r="E55" s="91"/>
      <c r="F55" s="91"/>
      <c r="G55" s="91"/>
      <c r="H55" s="91"/>
      <c r="I55" s="92" t="s">
        <v>35</v>
      </c>
      <c r="J55" s="80"/>
    </row>
    <row r="56" spans="1:11">
      <c r="A56" s="104"/>
      <c r="B56" s="96" t="s">
        <v>90</v>
      </c>
      <c r="C56" s="91"/>
      <c r="D56" s="91"/>
      <c r="E56" s="91"/>
      <c r="F56" s="91"/>
      <c r="G56" s="91"/>
      <c r="H56" s="91"/>
      <c r="I56" s="92" t="s">
        <v>35</v>
      </c>
      <c r="J56" s="80"/>
    </row>
    <row r="57" spans="1:11">
      <c r="A57" s="104"/>
      <c r="B57" s="96" t="s">
        <v>91</v>
      </c>
      <c r="C57" s="91"/>
      <c r="D57" s="91"/>
      <c r="E57" s="91"/>
      <c r="F57" s="91"/>
      <c r="G57" s="91"/>
      <c r="H57" s="91"/>
      <c r="I57" s="92" t="s">
        <v>35</v>
      </c>
      <c r="J57" s="80"/>
    </row>
    <row r="58" spans="1:11">
      <c r="A58" s="104"/>
      <c r="B58" s="96" t="s">
        <v>92</v>
      </c>
      <c r="C58" s="91"/>
      <c r="D58" s="91"/>
      <c r="E58" s="91"/>
      <c r="F58" s="91"/>
      <c r="G58" s="91"/>
      <c r="H58" s="91"/>
      <c r="I58" s="92" t="s">
        <v>35</v>
      </c>
      <c r="J58" s="80"/>
    </row>
    <row r="59" spans="1:11">
      <c r="A59" s="104"/>
      <c r="B59" s="96" t="s">
        <v>93</v>
      </c>
      <c r="C59" s="91"/>
      <c r="D59" s="91"/>
      <c r="E59" s="91"/>
      <c r="F59" s="91"/>
      <c r="G59" s="91"/>
      <c r="H59" s="91"/>
      <c r="I59" s="92" t="s">
        <v>35</v>
      </c>
      <c r="J59" s="80"/>
    </row>
    <row r="60" spans="1:11" ht="13.5" thickBot="1">
      <c r="A60" s="105"/>
      <c r="B60" s="97" t="s">
        <v>94</v>
      </c>
      <c r="C60" s="82"/>
      <c r="D60" s="82"/>
      <c r="E60" s="82"/>
      <c r="F60" s="82"/>
      <c r="G60" s="82"/>
      <c r="H60" s="82"/>
      <c r="I60" s="83" t="s">
        <v>35</v>
      </c>
      <c r="J60" s="84"/>
    </row>
    <row r="61" spans="1:11">
      <c r="A61" s="101"/>
      <c r="B61" s="102" t="s">
        <v>95</v>
      </c>
      <c r="C61" s="75"/>
      <c r="D61" s="75"/>
      <c r="E61" s="75"/>
      <c r="F61" s="75"/>
      <c r="G61" s="75"/>
      <c r="H61" s="75"/>
      <c r="I61" s="76" t="s">
        <v>37</v>
      </c>
      <c r="J61" s="103">
        <f>S20+X20</f>
        <v>0</v>
      </c>
      <c r="K61" s="144">
        <f>SUMIF(Orçamento!$B$1:$B$5,A61,Orçamento!$F$1:$F$5)-J61</f>
        <v>0</v>
      </c>
    </row>
    <row r="62" spans="1:11">
      <c r="A62" s="104"/>
      <c r="B62" s="98" t="s">
        <v>96</v>
      </c>
      <c r="C62" s="91"/>
      <c r="D62" s="91"/>
      <c r="E62" s="91"/>
      <c r="F62" s="91"/>
      <c r="G62" s="91"/>
      <c r="H62" s="91"/>
      <c r="I62" s="92" t="s">
        <v>37</v>
      </c>
      <c r="J62" s="85"/>
    </row>
    <row r="63" spans="1:11">
      <c r="A63" s="93"/>
      <c r="B63" s="98" t="s">
        <v>97</v>
      </c>
      <c r="C63" s="91"/>
      <c r="D63" s="91"/>
      <c r="E63" s="91"/>
      <c r="F63" s="91"/>
      <c r="G63" s="91"/>
      <c r="H63" s="91"/>
      <c r="I63" s="92" t="s">
        <v>98</v>
      </c>
      <c r="J63" s="85"/>
    </row>
    <row r="64" spans="1:11">
      <c r="A64" s="93"/>
      <c r="B64" s="98" t="s">
        <v>99</v>
      </c>
      <c r="C64" s="91"/>
      <c r="D64" s="91"/>
      <c r="E64" s="91"/>
      <c r="F64" s="91"/>
      <c r="G64" s="91"/>
      <c r="H64" s="91"/>
      <c r="I64" s="92" t="s">
        <v>37</v>
      </c>
      <c r="J64" s="85"/>
    </row>
    <row r="65" spans="1:12">
      <c r="A65" s="93"/>
      <c r="B65" s="98" t="s">
        <v>100</v>
      </c>
      <c r="C65" s="91"/>
      <c r="D65" s="91"/>
      <c r="E65" s="91"/>
      <c r="F65" s="91"/>
      <c r="G65" s="91"/>
      <c r="H65" s="91"/>
      <c r="I65" s="92" t="s">
        <v>37</v>
      </c>
      <c r="J65" s="85"/>
    </row>
    <row r="66" spans="1:12">
      <c r="A66" s="93"/>
      <c r="B66" s="98" t="s">
        <v>101</v>
      </c>
      <c r="C66" s="91"/>
      <c r="D66" s="91"/>
      <c r="E66" s="91"/>
      <c r="F66" s="91"/>
      <c r="G66" s="91"/>
      <c r="H66" s="91"/>
      <c r="I66" s="92" t="s">
        <v>37</v>
      </c>
      <c r="J66" s="85"/>
    </row>
    <row r="67" spans="1:12">
      <c r="A67" s="93"/>
      <c r="B67" s="98" t="s">
        <v>102</v>
      </c>
      <c r="C67" s="91"/>
      <c r="D67" s="91"/>
      <c r="E67" s="91"/>
      <c r="F67" s="91"/>
      <c r="G67" s="91"/>
      <c r="H67" s="91"/>
      <c r="I67" s="92" t="s">
        <v>37</v>
      </c>
      <c r="J67" s="85"/>
    </row>
    <row r="68" spans="1:12" ht="14.25">
      <c r="A68" s="93"/>
      <c r="B68" s="98" t="s">
        <v>103</v>
      </c>
      <c r="C68" s="91"/>
      <c r="D68" s="91"/>
      <c r="E68" s="91"/>
      <c r="F68" s="91"/>
      <c r="G68" s="91"/>
      <c r="H68" s="91"/>
      <c r="I68" s="92" t="s">
        <v>71</v>
      </c>
      <c r="J68" s="85"/>
    </row>
    <row r="69" spans="1:12" ht="15" thickBot="1">
      <c r="A69" s="94"/>
      <c r="B69" s="99" t="s">
        <v>104</v>
      </c>
      <c r="C69" s="82"/>
      <c r="D69" s="82"/>
      <c r="E69" s="82"/>
      <c r="F69" s="82"/>
      <c r="G69" s="82"/>
      <c r="H69" s="82"/>
      <c r="I69" s="83" t="s">
        <v>71</v>
      </c>
      <c r="J69" s="86"/>
    </row>
    <row r="70" spans="1:12">
      <c r="A70" s="408">
        <v>5213835</v>
      </c>
      <c r="B70" s="96" t="s">
        <v>191</v>
      </c>
      <c r="C70" s="91"/>
      <c r="D70" s="91"/>
      <c r="E70" s="91"/>
      <c r="F70" s="91"/>
      <c r="G70" s="91"/>
      <c r="H70" s="91"/>
      <c r="I70" s="92" t="s">
        <v>3</v>
      </c>
      <c r="J70" s="80"/>
      <c r="K70" s="144">
        <f>SUMIF(Orçamento!$B$1:$B$5,A70,Orçamento!$F$1:$F$5)-J70</f>
        <v>0</v>
      </c>
    </row>
    <row r="71" spans="1:12">
      <c r="A71" s="408" t="s">
        <v>244</v>
      </c>
      <c r="B71" s="96" t="s">
        <v>243</v>
      </c>
      <c r="C71" s="91"/>
      <c r="D71" s="91"/>
      <c r="E71" s="91"/>
      <c r="F71" s="91"/>
      <c r="G71" s="91"/>
      <c r="H71" s="91"/>
      <c r="I71" s="92" t="s">
        <v>3</v>
      </c>
      <c r="J71" s="80">
        <f>E28</f>
        <v>0</v>
      </c>
      <c r="K71" s="144">
        <f>SUMIF(Orçamento!$B$1:$B$5,A71,Orçamento!$F$1:$F$5)-J71</f>
        <v>0</v>
      </c>
    </row>
    <row r="72" spans="1:12">
      <c r="A72" s="408">
        <v>5213840</v>
      </c>
      <c r="B72" s="96" t="s">
        <v>188</v>
      </c>
      <c r="C72" s="91"/>
      <c r="D72" s="91"/>
      <c r="E72" s="91"/>
      <c r="F72" s="91"/>
      <c r="G72" s="91"/>
      <c r="H72" s="91"/>
      <c r="I72" s="92" t="s">
        <v>2</v>
      </c>
      <c r="J72" s="80">
        <f>E25</f>
        <v>0</v>
      </c>
      <c r="K72" s="144">
        <f>SUMIF(Orçamento!$B$1:$B$5,A72,Orçamento!$F$1:$F$5)-J72</f>
        <v>0</v>
      </c>
    </row>
    <row r="73" spans="1:12">
      <c r="A73" s="409" t="s">
        <v>246</v>
      </c>
      <c r="B73" s="96" t="s">
        <v>192</v>
      </c>
      <c r="C73" s="91"/>
      <c r="D73" s="91"/>
      <c r="E73" s="91"/>
      <c r="F73" s="91"/>
      <c r="G73" s="91"/>
      <c r="H73" s="91"/>
      <c r="I73" s="92" t="s">
        <v>2</v>
      </c>
      <c r="J73" s="80">
        <f>E26</f>
        <v>0</v>
      </c>
      <c r="K73" s="144">
        <f>SUMIF(Orçamento!$B$1:$B$5,A73,Orçamento!$F$1:$F$5)-J73</f>
        <v>0</v>
      </c>
    </row>
    <row r="74" spans="1:12">
      <c r="A74" s="408" t="s">
        <v>245</v>
      </c>
      <c r="B74" s="96" t="s">
        <v>241</v>
      </c>
      <c r="C74" s="91"/>
      <c r="D74" s="91"/>
      <c r="E74" s="91"/>
      <c r="F74" s="91"/>
      <c r="G74" s="91"/>
      <c r="H74" s="91"/>
      <c r="I74" s="92" t="s">
        <v>3</v>
      </c>
      <c r="J74" s="80">
        <f>E24</f>
        <v>0</v>
      </c>
      <c r="K74" s="144">
        <f>SUMIF(Orçamento!$B$1:$B$5,A74,Orçamento!$F$1:$F$5)-J74</f>
        <v>0</v>
      </c>
      <c r="L74" s="17" t="s">
        <v>242</v>
      </c>
    </row>
  </sheetData>
  <mergeCells count="15">
    <mergeCell ref="A2:Z2"/>
    <mergeCell ref="A3:Z3"/>
    <mergeCell ref="A4:K4"/>
    <mergeCell ref="N4:Z4"/>
    <mergeCell ref="A6:A7"/>
    <mergeCell ref="B6:D6"/>
    <mergeCell ref="E6:E7"/>
    <mergeCell ref="F5:G6"/>
    <mergeCell ref="B32:J32"/>
    <mergeCell ref="B33:H33"/>
    <mergeCell ref="N6:N7"/>
    <mergeCell ref="Q6:U6"/>
    <mergeCell ref="V6:Z6"/>
    <mergeCell ref="A20:E20"/>
    <mergeCell ref="N20:P20"/>
  </mergeCells>
  <phoneticPr fontId="54" type="noConversion"/>
  <conditionalFormatting sqref="I7 Q6:Q7 W8:Z8 R7:V8 G7:G8 O8 I8:M8 J10:J13 I14:J19 P14:P19 W10:W19 K9:K19 M9:M19 L10:L19 O10:O19 Q10:U19 V9:V19 Y10:Z19 X9:X19 G10:G19">
    <cfRule type="cellIs" dxfId="31" priority="357" stopIfTrue="1" operator="equal">
      <formula>"SUB"</formula>
    </cfRule>
    <cfRule type="cellIs" dxfId="30" priority="358" stopIfTrue="1" operator="equal">
      <formula>"RET"</formula>
    </cfRule>
  </conditionalFormatting>
  <conditionalFormatting sqref="I7 Q6:Q7 W8:Z8 R7:V8 G7:G8 O8 I8:M8 J10:J13 I14:J19 W10:W19 K9:K19 M9:M19 L10:L19 O10:O19 Q10:U19 V9:V19 Y10:Z19 X9:X19 G10:G19">
    <cfRule type="cellIs" dxfId="29" priority="355" operator="equal">
      <formula>"SUB"</formula>
    </cfRule>
    <cfRule type="cellIs" dxfId="28" priority="356" operator="equal">
      <formula>"RET"</formula>
    </cfRule>
  </conditionalFormatting>
  <conditionalFormatting sqref="W7:Z7">
    <cfRule type="cellIs" dxfId="27" priority="349" stopIfTrue="1" operator="equal">
      <formula>"SUB"</formula>
    </cfRule>
    <cfRule type="cellIs" dxfId="26" priority="350" stopIfTrue="1" operator="equal">
      <formula>"RET"</formula>
    </cfRule>
  </conditionalFormatting>
  <conditionalFormatting sqref="W7:Z7">
    <cfRule type="cellIs" dxfId="25" priority="347" operator="equal">
      <formula>"SUB"</formula>
    </cfRule>
    <cfRule type="cellIs" dxfId="24" priority="348" operator="equal">
      <formula>"RET"</formula>
    </cfRule>
  </conditionalFormatting>
  <conditionalFormatting sqref="P10:P13 P8:U8 L10:L13 I8:M8 J10:J13">
    <cfRule type="cellIs" dxfId="23" priority="307" stopIfTrue="1" operator="equal">
      <formula>"SUB"</formula>
    </cfRule>
    <cfRule type="cellIs" dxfId="22" priority="308" stopIfTrue="1" operator="equal">
      <formula>"RET"</formula>
    </cfRule>
  </conditionalFormatting>
  <conditionalFormatting sqref="Q8:U8">
    <cfRule type="cellIs" dxfId="21" priority="305" operator="equal">
      <formula>"SUB"</formula>
    </cfRule>
    <cfRule type="cellIs" dxfId="20" priority="306" operator="equal">
      <formula>"RET"</formula>
    </cfRule>
  </conditionalFormatting>
  <conditionalFormatting sqref="K7">
    <cfRule type="cellIs" dxfId="19" priority="25" stopIfTrue="1" operator="equal">
      <formula>"SUB"</formula>
    </cfRule>
    <cfRule type="cellIs" dxfId="18" priority="26" stopIfTrue="1" operator="equal">
      <formula>"RET"</formula>
    </cfRule>
  </conditionalFormatting>
  <conditionalFormatting sqref="K7">
    <cfRule type="cellIs" dxfId="17" priority="23" operator="equal">
      <formula>"SUB"</formula>
    </cfRule>
    <cfRule type="cellIs" dxfId="16" priority="24" operator="equal">
      <formula>"RET"</formula>
    </cfRule>
  </conditionalFormatting>
  <conditionalFormatting sqref="M7">
    <cfRule type="cellIs" dxfId="15" priority="21" stopIfTrue="1" operator="equal">
      <formula>"SUB"</formula>
    </cfRule>
    <cfRule type="cellIs" dxfId="14" priority="22" stopIfTrue="1" operator="equal">
      <formula>"RET"</formula>
    </cfRule>
  </conditionalFormatting>
  <conditionalFormatting sqref="M7">
    <cfRule type="cellIs" dxfId="13" priority="19" operator="equal">
      <formula>"SUB"</formula>
    </cfRule>
    <cfRule type="cellIs" dxfId="12" priority="20" operator="equal">
      <formula>"RET"</formula>
    </cfRule>
  </conditionalFormatting>
  <conditionalFormatting sqref="I9:J9 G9 O9 R9:U9 L9 W9 Y9:Z9 I10:I13">
    <cfRule type="cellIs" dxfId="11" priority="11" stopIfTrue="1" operator="equal">
      <formula>"SUB"</formula>
    </cfRule>
    <cfRule type="cellIs" dxfId="10" priority="12" stopIfTrue="1" operator="equal">
      <formula>"RET"</formula>
    </cfRule>
  </conditionalFormatting>
  <conditionalFormatting sqref="I9:J9 G9 O9 R9:U9 L9 W9 Y9:Z9 I10:I13">
    <cfRule type="cellIs" dxfId="9" priority="9" operator="equal">
      <formula>"SUB"</formula>
    </cfRule>
    <cfRule type="cellIs" dxfId="8" priority="10" operator="equal">
      <formula>"RET"</formula>
    </cfRule>
  </conditionalFormatting>
  <conditionalFormatting sqref="I9:J9 P9:Q9 S9 L9 I10:I13">
    <cfRule type="cellIs" dxfId="7" priority="7" stopIfTrue="1" operator="equal">
      <formula>"SUB"</formula>
    </cfRule>
    <cfRule type="cellIs" dxfId="6" priority="8" stopIfTrue="1" operator="equal">
      <formula>"RET"</formula>
    </cfRule>
  </conditionalFormatting>
  <conditionalFormatting sqref="Q9 S9">
    <cfRule type="cellIs" dxfId="5" priority="5" operator="equal">
      <formula>"SUB"</formula>
    </cfRule>
    <cfRule type="cellIs" dxfId="4" priority="6" operator="equal">
      <formula>"RET"</formula>
    </cfRule>
  </conditionalFormatting>
  <conditionalFormatting sqref="E8:E19">
    <cfRule type="cellIs" dxfId="3" priority="4" operator="lessThanOrEqual">
      <formula>0</formula>
    </cfRule>
  </conditionalFormatting>
  <conditionalFormatting sqref="A72">
    <cfRule type="containsErrors" dxfId="2" priority="3" stopIfTrue="1">
      <formula>ISERROR(A72)</formula>
    </cfRule>
  </conditionalFormatting>
  <conditionalFormatting sqref="A70:A71">
    <cfRule type="containsErrors" dxfId="1" priority="2" stopIfTrue="1">
      <formula>ISERROR(A70)</formula>
    </cfRule>
  </conditionalFormatting>
  <conditionalFormatting sqref="A74">
    <cfRule type="containsErrors" dxfId="0" priority="1" stopIfTrue="1">
      <formula>ISERROR(A74)</formula>
    </cfRule>
  </conditionalFormatting>
  <dataValidations disablePrompts="1" count="1">
    <dataValidation type="list" allowBlank="1" showInputMessage="1" showErrorMessage="1" sqref="A65538:A65546 IT65538:IT65546 SP65538:SP65546 ACL65538:ACL65546 AMH65538:AMH65546 AWD65538:AWD65546 BFZ65538:BFZ65546 BPV65538:BPV65546 BZR65538:BZR65546 CJN65538:CJN65546 CTJ65538:CTJ65546 DDF65538:DDF65546 DNB65538:DNB65546 DWX65538:DWX65546 EGT65538:EGT65546 EQP65538:EQP65546 FAL65538:FAL65546 FKH65538:FKH65546 FUD65538:FUD65546 GDZ65538:GDZ65546 GNV65538:GNV65546 GXR65538:GXR65546 HHN65538:HHN65546 HRJ65538:HRJ65546 IBF65538:IBF65546 ILB65538:ILB65546 IUX65538:IUX65546 JET65538:JET65546 JOP65538:JOP65546 JYL65538:JYL65546 KIH65538:KIH65546 KSD65538:KSD65546 LBZ65538:LBZ65546 LLV65538:LLV65546 LVR65538:LVR65546 MFN65538:MFN65546 MPJ65538:MPJ65546 MZF65538:MZF65546 NJB65538:NJB65546 NSX65538:NSX65546 OCT65538:OCT65546 OMP65538:OMP65546 OWL65538:OWL65546 PGH65538:PGH65546 PQD65538:PQD65546 PZZ65538:PZZ65546 QJV65538:QJV65546 QTR65538:QTR65546 RDN65538:RDN65546 RNJ65538:RNJ65546 RXF65538:RXF65546 SHB65538:SHB65546 SQX65538:SQX65546 TAT65538:TAT65546 TKP65538:TKP65546 TUL65538:TUL65546 UEH65538:UEH65546 UOD65538:UOD65546 UXZ65538:UXZ65546 VHV65538:VHV65546 VRR65538:VRR65546 WBN65538:WBN65546 WLJ65538:WLJ65546 WVF65538:WVF65546 A131074:A131082 IT131074:IT131082 SP131074:SP131082 ACL131074:ACL131082 AMH131074:AMH131082 AWD131074:AWD131082 BFZ131074:BFZ131082 BPV131074:BPV131082 BZR131074:BZR131082 CJN131074:CJN131082 CTJ131074:CTJ131082 DDF131074:DDF131082 DNB131074:DNB131082 DWX131074:DWX131082 EGT131074:EGT131082 EQP131074:EQP131082 FAL131074:FAL131082 FKH131074:FKH131082 FUD131074:FUD131082 GDZ131074:GDZ131082 GNV131074:GNV131082 GXR131074:GXR131082 HHN131074:HHN131082 HRJ131074:HRJ131082 IBF131074:IBF131082 ILB131074:ILB131082 IUX131074:IUX131082 JET131074:JET131082 JOP131074:JOP131082 JYL131074:JYL131082 KIH131074:KIH131082 KSD131074:KSD131082 LBZ131074:LBZ131082 LLV131074:LLV131082 LVR131074:LVR131082 MFN131074:MFN131082 MPJ131074:MPJ131082 MZF131074:MZF131082 NJB131074:NJB131082 NSX131074:NSX131082 OCT131074:OCT131082 OMP131074:OMP131082 OWL131074:OWL131082 PGH131074:PGH131082 PQD131074:PQD131082 PZZ131074:PZZ131082 QJV131074:QJV131082 QTR131074:QTR131082 RDN131074:RDN131082 RNJ131074:RNJ131082 RXF131074:RXF131082 SHB131074:SHB131082 SQX131074:SQX131082 TAT131074:TAT131082 TKP131074:TKP131082 TUL131074:TUL131082 UEH131074:UEH131082 UOD131074:UOD131082 UXZ131074:UXZ131082 VHV131074:VHV131082 VRR131074:VRR131082 WBN131074:WBN131082 WLJ131074:WLJ131082 WVF131074:WVF131082 A196610:A196618 IT196610:IT196618 SP196610:SP196618 ACL196610:ACL196618 AMH196610:AMH196618 AWD196610:AWD196618 BFZ196610:BFZ196618 BPV196610:BPV196618 BZR196610:BZR196618 CJN196610:CJN196618 CTJ196610:CTJ196618 DDF196610:DDF196618 DNB196610:DNB196618 DWX196610:DWX196618 EGT196610:EGT196618 EQP196610:EQP196618 FAL196610:FAL196618 FKH196610:FKH196618 FUD196610:FUD196618 GDZ196610:GDZ196618 GNV196610:GNV196618 GXR196610:GXR196618 HHN196610:HHN196618 HRJ196610:HRJ196618 IBF196610:IBF196618 ILB196610:ILB196618 IUX196610:IUX196618 JET196610:JET196618 JOP196610:JOP196618 JYL196610:JYL196618 KIH196610:KIH196618 KSD196610:KSD196618 LBZ196610:LBZ196618 LLV196610:LLV196618 LVR196610:LVR196618 MFN196610:MFN196618 MPJ196610:MPJ196618 MZF196610:MZF196618 NJB196610:NJB196618 NSX196610:NSX196618 OCT196610:OCT196618 OMP196610:OMP196618 OWL196610:OWL196618 PGH196610:PGH196618 PQD196610:PQD196618 PZZ196610:PZZ196618 QJV196610:QJV196618 QTR196610:QTR196618 RDN196610:RDN196618 RNJ196610:RNJ196618 RXF196610:RXF196618 SHB196610:SHB196618 SQX196610:SQX196618 TAT196610:TAT196618 TKP196610:TKP196618 TUL196610:TUL196618 UEH196610:UEH196618 UOD196610:UOD196618 UXZ196610:UXZ196618 VHV196610:VHV196618 VRR196610:VRR196618 WBN196610:WBN196618 WLJ196610:WLJ196618 WVF196610:WVF196618 A262146:A262154 IT262146:IT262154 SP262146:SP262154 ACL262146:ACL262154 AMH262146:AMH262154 AWD262146:AWD262154 BFZ262146:BFZ262154 BPV262146:BPV262154 BZR262146:BZR262154 CJN262146:CJN262154 CTJ262146:CTJ262154 DDF262146:DDF262154 DNB262146:DNB262154 DWX262146:DWX262154 EGT262146:EGT262154 EQP262146:EQP262154 FAL262146:FAL262154 FKH262146:FKH262154 FUD262146:FUD262154 GDZ262146:GDZ262154 GNV262146:GNV262154 GXR262146:GXR262154 HHN262146:HHN262154 HRJ262146:HRJ262154 IBF262146:IBF262154 ILB262146:ILB262154 IUX262146:IUX262154 JET262146:JET262154 JOP262146:JOP262154 JYL262146:JYL262154 KIH262146:KIH262154 KSD262146:KSD262154 LBZ262146:LBZ262154 LLV262146:LLV262154 LVR262146:LVR262154 MFN262146:MFN262154 MPJ262146:MPJ262154 MZF262146:MZF262154 NJB262146:NJB262154 NSX262146:NSX262154 OCT262146:OCT262154 OMP262146:OMP262154 OWL262146:OWL262154 PGH262146:PGH262154 PQD262146:PQD262154 PZZ262146:PZZ262154 QJV262146:QJV262154 QTR262146:QTR262154 RDN262146:RDN262154 RNJ262146:RNJ262154 RXF262146:RXF262154 SHB262146:SHB262154 SQX262146:SQX262154 TAT262146:TAT262154 TKP262146:TKP262154 TUL262146:TUL262154 UEH262146:UEH262154 UOD262146:UOD262154 UXZ262146:UXZ262154 VHV262146:VHV262154 VRR262146:VRR262154 WBN262146:WBN262154 WLJ262146:WLJ262154 WVF262146:WVF262154 A327682:A327690 IT327682:IT327690 SP327682:SP327690 ACL327682:ACL327690 AMH327682:AMH327690 AWD327682:AWD327690 BFZ327682:BFZ327690 BPV327682:BPV327690 BZR327682:BZR327690 CJN327682:CJN327690 CTJ327682:CTJ327690 DDF327682:DDF327690 DNB327682:DNB327690 DWX327682:DWX327690 EGT327682:EGT327690 EQP327682:EQP327690 FAL327682:FAL327690 FKH327682:FKH327690 FUD327682:FUD327690 GDZ327682:GDZ327690 GNV327682:GNV327690 GXR327682:GXR327690 HHN327682:HHN327690 HRJ327682:HRJ327690 IBF327682:IBF327690 ILB327682:ILB327690 IUX327682:IUX327690 JET327682:JET327690 JOP327682:JOP327690 JYL327682:JYL327690 KIH327682:KIH327690 KSD327682:KSD327690 LBZ327682:LBZ327690 LLV327682:LLV327690 LVR327682:LVR327690 MFN327682:MFN327690 MPJ327682:MPJ327690 MZF327682:MZF327690 NJB327682:NJB327690 NSX327682:NSX327690 OCT327682:OCT327690 OMP327682:OMP327690 OWL327682:OWL327690 PGH327682:PGH327690 PQD327682:PQD327690 PZZ327682:PZZ327690 QJV327682:QJV327690 QTR327682:QTR327690 RDN327682:RDN327690 RNJ327682:RNJ327690 RXF327682:RXF327690 SHB327682:SHB327690 SQX327682:SQX327690 TAT327682:TAT327690 TKP327682:TKP327690 TUL327682:TUL327690 UEH327682:UEH327690 UOD327682:UOD327690 UXZ327682:UXZ327690 VHV327682:VHV327690 VRR327682:VRR327690 WBN327682:WBN327690 WLJ327682:WLJ327690 WVF327682:WVF327690 A393218:A393226 IT393218:IT393226 SP393218:SP393226 ACL393218:ACL393226 AMH393218:AMH393226 AWD393218:AWD393226 BFZ393218:BFZ393226 BPV393218:BPV393226 BZR393218:BZR393226 CJN393218:CJN393226 CTJ393218:CTJ393226 DDF393218:DDF393226 DNB393218:DNB393226 DWX393218:DWX393226 EGT393218:EGT393226 EQP393218:EQP393226 FAL393218:FAL393226 FKH393218:FKH393226 FUD393218:FUD393226 GDZ393218:GDZ393226 GNV393218:GNV393226 GXR393218:GXR393226 HHN393218:HHN393226 HRJ393218:HRJ393226 IBF393218:IBF393226 ILB393218:ILB393226 IUX393218:IUX393226 JET393218:JET393226 JOP393218:JOP393226 JYL393218:JYL393226 KIH393218:KIH393226 KSD393218:KSD393226 LBZ393218:LBZ393226 LLV393218:LLV393226 LVR393218:LVR393226 MFN393218:MFN393226 MPJ393218:MPJ393226 MZF393218:MZF393226 NJB393218:NJB393226 NSX393218:NSX393226 OCT393218:OCT393226 OMP393218:OMP393226 OWL393218:OWL393226 PGH393218:PGH393226 PQD393218:PQD393226 PZZ393218:PZZ393226 QJV393218:QJV393226 QTR393218:QTR393226 RDN393218:RDN393226 RNJ393218:RNJ393226 RXF393218:RXF393226 SHB393218:SHB393226 SQX393218:SQX393226 TAT393218:TAT393226 TKP393218:TKP393226 TUL393218:TUL393226 UEH393218:UEH393226 UOD393218:UOD393226 UXZ393218:UXZ393226 VHV393218:VHV393226 VRR393218:VRR393226 WBN393218:WBN393226 WLJ393218:WLJ393226 WVF393218:WVF393226 A458754:A458762 IT458754:IT458762 SP458754:SP458762 ACL458754:ACL458762 AMH458754:AMH458762 AWD458754:AWD458762 BFZ458754:BFZ458762 BPV458754:BPV458762 BZR458754:BZR458762 CJN458754:CJN458762 CTJ458754:CTJ458762 DDF458754:DDF458762 DNB458754:DNB458762 DWX458754:DWX458762 EGT458754:EGT458762 EQP458754:EQP458762 FAL458754:FAL458762 FKH458754:FKH458762 FUD458754:FUD458762 GDZ458754:GDZ458762 GNV458754:GNV458762 GXR458754:GXR458762 HHN458754:HHN458762 HRJ458754:HRJ458762 IBF458754:IBF458762 ILB458754:ILB458762 IUX458754:IUX458762 JET458754:JET458762 JOP458754:JOP458762 JYL458754:JYL458762 KIH458754:KIH458762 KSD458754:KSD458762 LBZ458754:LBZ458762 LLV458754:LLV458762 LVR458754:LVR458762 MFN458754:MFN458762 MPJ458754:MPJ458762 MZF458754:MZF458762 NJB458754:NJB458762 NSX458754:NSX458762 OCT458754:OCT458762 OMP458754:OMP458762 OWL458754:OWL458762 PGH458754:PGH458762 PQD458754:PQD458762 PZZ458754:PZZ458762 QJV458754:QJV458762 QTR458754:QTR458762 RDN458754:RDN458762 RNJ458754:RNJ458762 RXF458754:RXF458762 SHB458754:SHB458762 SQX458754:SQX458762 TAT458754:TAT458762 TKP458754:TKP458762 TUL458754:TUL458762 UEH458754:UEH458762 UOD458754:UOD458762 UXZ458754:UXZ458762 VHV458754:VHV458762 VRR458754:VRR458762 WBN458754:WBN458762 WLJ458754:WLJ458762 WVF458754:WVF458762 A524290:A524298 IT524290:IT524298 SP524290:SP524298 ACL524290:ACL524298 AMH524290:AMH524298 AWD524290:AWD524298 BFZ524290:BFZ524298 BPV524290:BPV524298 BZR524290:BZR524298 CJN524290:CJN524298 CTJ524290:CTJ524298 DDF524290:DDF524298 DNB524290:DNB524298 DWX524290:DWX524298 EGT524290:EGT524298 EQP524290:EQP524298 FAL524290:FAL524298 FKH524290:FKH524298 FUD524290:FUD524298 GDZ524290:GDZ524298 GNV524290:GNV524298 GXR524290:GXR524298 HHN524290:HHN524298 HRJ524290:HRJ524298 IBF524290:IBF524298 ILB524290:ILB524298 IUX524290:IUX524298 JET524290:JET524298 JOP524290:JOP524298 JYL524290:JYL524298 KIH524290:KIH524298 KSD524290:KSD524298 LBZ524290:LBZ524298 LLV524290:LLV524298 LVR524290:LVR524298 MFN524290:MFN524298 MPJ524290:MPJ524298 MZF524290:MZF524298 NJB524290:NJB524298 NSX524290:NSX524298 OCT524290:OCT524298 OMP524290:OMP524298 OWL524290:OWL524298 PGH524290:PGH524298 PQD524290:PQD524298 PZZ524290:PZZ524298 QJV524290:QJV524298 QTR524290:QTR524298 RDN524290:RDN524298 RNJ524290:RNJ524298 RXF524290:RXF524298 SHB524290:SHB524298 SQX524290:SQX524298 TAT524290:TAT524298 TKP524290:TKP524298 TUL524290:TUL524298 UEH524290:UEH524298 UOD524290:UOD524298 UXZ524290:UXZ524298 VHV524290:VHV524298 VRR524290:VRR524298 WBN524290:WBN524298 WLJ524290:WLJ524298 WVF524290:WVF524298 A589826:A589834 IT589826:IT589834 SP589826:SP589834 ACL589826:ACL589834 AMH589826:AMH589834 AWD589826:AWD589834 BFZ589826:BFZ589834 BPV589826:BPV589834 BZR589826:BZR589834 CJN589826:CJN589834 CTJ589826:CTJ589834 DDF589826:DDF589834 DNB589826:DNB589834 DWX589826:DWX589834 EGT589826:EGT589834 EQP589826:EQP589834 FAL589826:FAL589834 FKH589826:FKH589834 FUD589826:FUD589834 GDZ589826:GDZ589834 GNV589826:GNV589834 GXR589826:GXR589834 HHN589826:HHN589834 HRJ589826:HRJ589834 IBF589826:IBF589834 ILB589826:ILB589834 IUX589826:IUX589834 JET589826:JET589834 JOP589826:JOP589834 JYL589826:JYL589834 KIH589826:KIH589834 KSD589826:KSD589834 LBZ589826:LBZ589834 LLV589826:LLV589834 LVR589826:LVR589834 MFN589826:MFN589834 MPJ589826:MPJ589834 MZF589826:MZF589834 NJB589826:NJB589834 NSX589826:NSX589834 OCT589826:OCT589834 OMP589826:OMP589834 OWL589826:OWL589834 PGH589826:PGH589834 PQD589826:PQD589834 PZZ589826:PZZ589834 QJV589826:QJV589834 QTR589826:QTR589834 RDN589826:RDN589834 RNJ589826:RNJ589834 RXF589826:RXF589834 SHB589826:SHB589834 SQX589826:SQX589834 TAT589826:TAT589834 TKP589826:TKP589834 TUL589826:TUL589834 UEH589826:UEH589834 UOD589826:UOD589834 UXZ589826:UXZ589834 VHV589826:VHV589834 VRR589826:VRR589834 WBN589826:WBN589834 WLJ589826:WLJ589834 WVF589826:WVF589834 A655362:A655370 IT655362:IT655370 SP655362:SP655370 ACL655362:ACL655370 AMH655362:AMH655370 AWD655362:AWD655370 BFZ655362:BFZ655370 BPV655362:BPV655370 BZR655362:BZR655370 CJN655362:CJN655370 CTJ655362:CTJ655370 DDF655362:DDF655370 DNB655362:DNB655370 DWX655362:DWX655370 EGT655362:EGT655370 EQP655362:EQP655370 FAL655362:FAL655370 FKH655362:FKH655370 FUD655362:FUD655370 GDZ655362:GDZ655370 GNV655362:GNV655370 GXR655362:GXR655370 HHN655362:HHN655370 HRJ655362:HRJ655370 IBF655362:IBF655370 ILB655362:ILB655370 IUX655362:IUX655370 JET655362:JET655370 JOP655362:JOP655370 JYL655362:JYL655370 KIH655362:KIH655370 KSD655362:KSD655370 LBZ655362:LBZ655370 LLV655362:LLV655370 LVR655362:LVR655370 MFN655362:MFN655370 MPJ655362:MPJ655370 MZF655362:MZF655370 NJB655362:NJB655370 NSX655362:NSX655370 OCT655362:OCT655370 OMP655362:OMP655370 OWL655362:OWL655370 PGH655362:PGH655370 PQD655362:PQD655370 PZZ655362:PZZ655370 QJV655362:QJV655370 QTR655362:QTR655370 RDN655362:RDN655370 RNJ655362:RNJ655370 RXF655362:RXF655370 SHB655362:SHB655370 SQX655362:SQX655370 TAT655362:TAT655370 TKP655362:TKP655370 TUL655362:TUL655370 UEH655362:UEH655370 UOD655362:UOD655370 UXZ655362:UXZ655370 VHV655362:VHV655370 VRR655362:VRR655370 WBN655362:WBN655370 WLJ655362:WLJ655370 WVF655362:WVF655370 A720898:A720906 IT720898:IT720906 SP720898:SP720906 ACL720898:ACL720906 AMH720898:AMH720906 AWD720898:AWD720906 BFZ720898:BFZ720906 BPV720898:BPV720906 BZR720898:BZR720906 CJN720898:CJN720906 CTJ720898:CTJ720906 DDF720898:DDF720906 DNB720898:DNB720906 DWX720898:DWX720906 EGT720898:EGT720906 EQP720898:EQP720906 FAL720898:FAL720906 FKH720898:FKH720906 FUD720898:FUD720906 GDZ720898:GDZ720906 GNV720898:GNV720906 GXR720898:GXR720906 HHN720898:HHN720906 HRJ720898:HRJ720906 IBF720898:IBF720906 ILB720898:ILB720906 IUX720898:IUX720906 JET720898:JET720906 JOP720898:JOP720906 JYL720898:JYL720906 KIH720898:KIH720906 KSD720898:KSD720906 LBZ720898:LBZ720906 LLV720898:LLV720906 LVR720898:LVR720906 MFN720898:MFN720906 MPJ720898:MPJ720906 MZF720898:MZF720906 NJB720898:NJB720906 NSX720898:NSX720906 OCT720898:OCT720906 OMP720898:OMP720906 OWL720898:OWL720906 PGH720898:PGH720906 PQD720898:PQD720906 PZZ720898:PZZ720906 QJV720898:QJV720906 QTR720898:QTR720906 RDN720898:RDN720906 RNJ720898:RNJ720906 RXF720898:RXF720906 SHB720898:SHB720906 SQX720898:SQX720906 TAT720898:TAT720906 TKP720898:TKP720906 TUL720898:TUL720906 UEH720898:UEH720906 UOD720898:UOD720906 UXZ720898:UXZ720906 VHV720898:VHV720906 VRR720898:VRR720906 WBN720898:WBN720906 WLJ720898:WLJ720906 WVF720898:WVF720906 A786434:A786442 IT786434:IT786442 SP786434:SP786442 ACL786434:ACL786442 AMH786434:AMH786442 AWD786434:AWD786442 BFZ786434:BFZ786442 BPV786434:BPV786442 BZR786434:BZR786442 CJN786434:CJN786442 CTJ786434:CTJ786442 DDF786434:DDF786442 DNB786434:DNB786442 DWX786434:DWX786442 EGT786434:EGT786442 EQP786434:EQP786442 FAL786434:FAL786442 FKH786434:FKH786442 FUD786434:FUD786442 GDZ786434:GDZ786442 GNV786434:GNV786442 GXR786434:GXR786442 HHN786434:HHN786442 HRJ786434:HRJ786442 IBF786434:IBF786442 ILB786434:ILB786442 IUX786434:IUX786442 JET786434:JET786442 JOP786434:JOP786442 JYL786434:JYL786442 KIH786434:KIH786442 KSD786434:KSD786442 LBZ786434:LBZ786442 LLV786434:LLV786442 LVR786434:LVR786442 MFN786434:MFN786442 MPJ786434:MPJ786442 MZF786434:MZF786442 NJB786434:NJB786442 NSX786434:NSX786442 OCT786434:OCT786442 OMP786434:OMP786442 OWL786434:OWL786442 PGH786434:PGH786442 PQD786434:PQD786442 PZZ786434:PZZ786442 QJV786434:QJV786442 QTR786434:QTR786442 RDN786434:RDN786442 RNJ786434:RNJ786442 RXF786434:RXF786442 SHB786434:SHB786442 SQX786434:SQX786442 TAT786434:TAT786442 TKP786434:TKP786442 TUL786434:TUL786442 UEH786434:UEH786442 UOD786434:UOD786442 UXZ786434:UXZ786442 VHV786434:VHV786442 VRR786434:VRR786442 WBN786434:WBN786442 WLJ786434:WLJ786442 WVF786434:WVF786442 A851970:A851978 IT851970:IT851978 SP851970:SP851978 ACL851970:ACL851978 AMH851970:AMH851978 AWD851970:AWD851978 BFZ851970:BFZ851978 BPV851970:BPV851978 BZR851970:BZR851978 CJN851970:CJN851978 CTJ851970:CTJ851978 DDF851970:DDF851978 DNB851970:DNB851978 DWX851970:DWX851978 EGT851970:EGT851978 EQP851970:EQP851978 FAL851970:FAL851978 FKH851970:FKH851978 FUD851970:FUD851978 GDZ851970:GDZ851978 GNV851970:GNV851978 GXR851970:GXR851978 HHN851970:HHN851978 HRJ851970:HRJ851978 IBF851970:IBF851978 ILB851970:ILB851978 IUX851970:IUX851978 JET851970:JET851978 JOP851970:JOP851978 JYL851970:JYL851978 KIH851970:KIH851978 KSD851970:KSD851978 LBZ851970:LBZ851978 LLV851970:LLV851978 LVR851970:LVR851978 MFN851970:MFN851978 MPJ851970:MPJ851978 MZF851970:MZF851978 NJB851970:NJB851978 NSX851970:NSX851978 OCT851970:OCT851978 OMP851970:OMP851978 OWL851970:OWL851978 PGH851970:PGH851978 PQD851970:PQD851978 PZZ851970:PZZ851978 QJV851970:QJV851978 QTR851970:QTR851978 RDN851970:RDN851978 RNJ851970:RNJ851978 RXF851970:RXF851978 SHB851970:SHB851978 SQX851970:SQX851978 TAT851970:TAT851978 TKP851970:TKP851978 TUL851970:TUL851978 UEH851970:UEH851978 UOD851970:UOD851978 UXZ851970:UXZ851978 VHV851970:VHV851978 VRR851970:VRR851978 WBN851970:WBN851978 WLJ851970:WLJ851978 WVF851970:WVF851978 A917506:A917514 IT917506:IT917514 SP917506:SP917514 ACL917506:ACL917514 AMH917506:AMH917514 AWD917506:AWD917514 BFZ917506:BFZ917514 BPV917506:BPV917514 BZR917506:BZR917514 CJN917506:CJN917514 CTJ917506:CTJ917514 DDF917506:DDF917514 DNB917506:DNB917514 DWX917506:DWX917514 EGT917506:EGT917514 EQP917506:EQP917514 FAL917506:FAL917514 FKH917506:FKH917514 FUD917506:FUD917514 GDZ917506:GDZ917514 GNV917506:GNV917514 GXR917506:GXR917514 HHN917506:HHN917514 HRJ917506:HRJ917514 IBF917506:IBF917514 ILB917506:ILB917514 IUX917506:IUX917514 JET917506:JET917514 JOP917506:JOP917514 JYL917506:JYL917514 KIH917506:KIH917514 KSD917506:KSD917514 LBZ917506:LBZ917514 LLV917506:LLV917514 LVR917506:LVR917514 MFN917506:MFN917514 MPJ917506:MPJ917514 MZF917506:MZF917514 NJB917506:NJB917514 NSX917506:NSX917514 OCT917506:OCT917514 OMP917506:OMP917514 OWL917506:OWL917514 PGH917506:PGH917514 PQD917506:PQD917514 PZZ917506:PZZ917514 QJV917506:QJV917514 QTR917506:QTR917514 RDN917506:RDN917514 RNJ917506:RNJ917514 RXF917506:RXF917514 SHB917506:SHB917514 SQX917506:SQX917514 TAT917506:TAT917514 TKP917506:TKP917514 TUL917506:TUL917514 UEH917506:UEH917514 UOD917506:UOD917514 UXZ917506:UXZ917514 VHV917506:VHV917514 VRR917506:VRR917514 WBN917506:WBN917514 WLJ917506:WLJ917514 WVF917506:WVF917514 A983042:A983050 IT983042:IT983050 SP983042:SP983050 ACL983042:ACL983050 AMH983042:AMH983050 AWD983042:AWD983050 BFZ983042:BFZ983050 BPV983042:BPV983050 BZR983042:BZR983050 CJN983042:CJN983050 CTJ983042:CTJ983050 DDF983042:DDF983050 DNB983042:DNB983050 DWX983042:DWX983050 EGT983042:EGT983050 EQP983042:EQP983050 FAL983042:FAL983050 FKH983042:FKH983050 FUD983042:FUD983050 GDZ983042:GDZ983050 GNV983042:GNV983050 GXR983042:GXR983050 HHN983042:HHN983050 HRJ983042:HRJ983050 IBF983042:IBF983050 ILB983042:ILB983050 IUX983042:IUX983050 JET983042:JET983050 JOP983042:JOP983050 JYL983042:JYL983050 KIH983042:KIH983050 KSD983042:KSD983050 LBZ983042:LBZ983050 LLV983042:LLV983050 LVR983042:LVR983050 MFN983042:MFN983050 MPJ983042:MPJ983050 MZF983042:MZF983050 NJB983042:NJB983050 NSX983042:NSX983050 OCT983042:OCT983050 OMP983042:OMP983050 OWL983042:OWL983050 PGH983042:PGH983050 PQD983042:PQD983050 PZZ983042:PZZ983050 QJV983042:QJV983050 QTR983042:QTR983050 RDN983042:RDN983050 RNJ983042:RNJ983050 RXF983042:RXF983050 SHB983042:SHB983050 SQX983042:SQX983050 TAT983042:TAT983050 TKP983042:TKP983050 TUL983042:TUL983050 UEH983042:UEH983050 UOD983042:UOD983050 UXZ983042:UXZ983050 VHV983042:VHV983050 VRR983042:VRR983050 WBN983042:WBN983050 WLJ983042:WLJ983050 WVF983042:WVF983050" xr:uid="{00000000-0002-0000-0800-000000000000}">
      <formula1>TIPOS</formula1>
    </dataValidation>
  </dataValidations>
  <pageMargins left="0.511811024" right="0.511811024" top="0.78740157499999996" bottom="0.78740157499999996" header="0.31496062000000002" footer="0.31496062000000002"/>
  <pageSetup paperSize="9" scale="83" fitToHeight="0" orientation="portrait" r:id="rId1"/>
  <ignoredErrors>
    <ignoredError sqref="O8 O14 O15 O16:O19" formulaRange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Planilha8"/>
  <dimension ref="A1:O19"/>
  <sheetViews>
    <sheetView view="pageBreakPreview" zoomScaleNormal="85" zoomScaleSheetLayoutView="100" workbookViewId="0">
      <selection activeCell="F35" sqref="F35"/>
    </sheetView>
  </sheetViews>
  <sheetFormatPr defaultRowHeight="12.75"/>
  <cols>
    <col min="1" max="1" width="9.140625" style="17"/>
    <col min="2" max="2" width="2.7109375" style="17" customWidth="1"/>
    <col min="3" max="3" width="14.140625" style="17" customWidth="1"/>
    <col min="4" max="8" width="9.140625" style="17"/>
    <col min="9" max="9" width="32.7109375" style="17" customWidth="1"/>
    <col min="10" max="11" width="9.140625" style="17"/>
    <col min="12" max="12" width="9.140625" style="143"/>
    <col min="13" max="249" width="9.140625" style="17"/>
    <col min="250" max="250" width="2.7109375" style="17" customWidth="1"/>
    <col min="251" max="256" width="9.140625" style="17"/>
    <col min="257" max="257" width="9.7109375" style="17" bestFit="1" customWidth="1"/>
    <col min="258" max="505" width="9.140625" style="17"/>
    <col min="506" max="506" width="2.7109375" style="17" customWidth="1"/>
    <col min="507" max="512" width="9.140625" style="17"/>
    <col min="513" max="513" width="9.7109375" style="17" bestFit="1" customWidth="1"/>
    <col min="514" max="761" width="9.140625" style="17"/>
    <col min="762" max="762" width="2.7109375" style="17" customWidth="1"/>
    <col min="763" max="768" width="9.140625" style="17"/>
    <col min="769" max="769" width="9.7109375" style="17" bestFit="1" customWidth="1"/>
    <col min="770" max="1017" width="9.140625" style="17"/>
    <col min="1018" max="1018" width="2.7109375" style="17" customWidth="1"/>
    <col min="1019" max="1024" width="9.140625" style="17"/>
    <col min="1025" max="1025" width="9.7109375" style="17" bestFit="1" customWidth="1"/>
    <col min="1026" max="1273" width="9.140625" style="17"/>
    <col min="1274" max="1274" width="2.7109375" style="17" customWidth="1"/>
    <col min="1275" max="1280" width="9.140625" style="17"/>
    <col min="1281" max="1281" width="9.7109375" style="17" bestFit="1" customWidth="1"/>
    <col min="1282" max="1529" width="9.140625" style="17"/>
    <col min="1530" max="1530" width="2.7109375" style="17" customWidth="1"/>
    <col min="1531" max="1536" width="9.140625" style="17"/>
    <col min="1537" max="1537" width="9.7109375" style="17" bestFit="1" customWidth="1"/>
    <col min="1538" max="1785" width="9.140625" style="17"/>
    <col min="1786" max="1786" width="2.7109375" style="17" customWidth="1"/>
    <col min="1787" max="1792" width="9.140625" style="17"/>
    <col min="1793" max="1793" width="9.7109375" style="17" bestFit="1" customWidth="1"/>
    <col min="1794" max="2041" width="9.140625" style="17"/>
    <col min="2042" max="2042" width="2.7109375" style="17" customWidth="1"/>
    <col min="2043" max="2048" width="9.140625" style="17"/>
    <col min="2049" max="2049" width="9.7109375" style="17" bestFit="1" customWidth="1"/>
    <col min="2050" max="2297" width="9.140625" style="17"/>
    <col min="2298" max="2298" width="2.7109375" style="17" customWidth="1"/>
    <col min="2299" max="2304" width="9.140625" style="17"/>
    <col min="2305" max="2305" width="9.7109375" style="17" bestFit="1" customWidth="1"/>
    <col min="2306" max="2553" width="9.140625" style="17"/>
    <col min="2554" max="2554" width="2.7109375" style="17" customWidth="1"/>
    <col min="2555" max="2560" width="9.140625" style="17"/>
    <col min="2561" max="2561" width="9.7109375" style="17" bestFit="1" customWidth="1"/>
    <col min="2562" max="2809" width="9.140625" style="17"/>
    <col min="2810" max="2810" width="2.7109375" style="17" customWidth="1"/>
    <col min="2811" max="2816" width="9.140625" style="17"/>
    <col min="2817" max="2817" width="9.7109375" style="17" bestFit="1" customWidth="1"/>
    <col min="2818" max="3065" width="9.140625" style="17"/>
    <col min="3066" max="3066" width="2.7109375" style="17" customWidth="1"/>
    <col min="3067" max="3072" width="9.140625" style="17"/>
    <col min="3073" max="3073" width="9.7109375" style="17" bestFit="1" customWidth="1"/>
    <col min="3074" max="3321" width="9.140625" style="17"/>
    <col min="3322" max="3322" width="2.7109375" style="17" customWidth="1"/>
    <col min="3323" max="3328" width="9.140625" style="17"/>
    <col min="3329" max="3329" width="9.7109375" style="17" bestFit="1" customWidth="1"/>
    <col min="3330" max="3577" width="9.140625" style="17"/>
    <col min="3578" max="3578" width="2.7109375" style="17" customWidth="1"/>
    <col min="3579" max="3584" width="9.140625" style="17"/>
    <col min="3585" max="3585" width="9.7109375" style="17" bestFit="1" customWidth="1"/>
    <col min="3586" max="3833" width="9.140625" style="17"/>
    <col min="3834" max="3834" width="2.7109375" style="17" customWidth="1"/>
    <col min="3835" max="3840" width="9.140625" style="17"/>
    <col min="3841" max="3841" width="9.7109375" style="17" bestFit="1" customWidth="1"/>
    <col min="3842" max="4089" width="9.140625" style="17"/>
    <col min="4090" max="4090" width="2.7109375" style="17" customWidth="1"/>
    <col min="4091" max="4096" width="9.140625" style="17"/>
    <col min="4097" max="4097" width="9.7109375" style="17" bestFit="1" customWidth="1"/>
    <col min="4098" max="4345" width="9.140625" style="17"/>
    <col min="4346" max="4346" width="2.7109375" style="17" customWidth="1"/>
    <col min="4347" max="4352" width="9.140625" style="17"/>
    <col min="4353" max="4353" width="9.7109375" style="17" bestFit="1" customWidth="1"/>
    <col min="4354" max="4601" width="9.140625" style="17"/>
    <col min="4602" max="4602" width="2.7109375" style="17" customWidth="1"/>
    <col min="4603" max="4608" width="9.140625" style="17"/>
    <col min="4609" max="4609" width="9.7109375" style="17" bestFit="1" customWidth="1"/>
    <col min="4610" max="4857" width="9.140625" style="17"/>
    <col min="4858" max="4858" width="2.7109375" style="17" customWidth="1"/>
    <col min="4859" max="4864" width="9.140625" style="17"/>
    <col min="4865" max="4865" width="9.7109375" style="17" bestFit="1" customWidth="1"/>
    <col min="4866" max="5113" width="9.140625" style="17"/>
    <col min="5114" max="5114" width="2.7109375" style="17" customWidth="1"/>
    <col min="5115" max="5120" width="9.140625" style="17"/>
    <col min="5121" max="5121" width="9.7109375" style="17" bestFit="1" customWidth="1"/>
    <col min="5122" max="5369" width="9.140625" style="17"/>
    <col min="5370" max="5370" width="2.7109375" style="17" customWidth="1"/>
    <col min="5371" max="5376" width="9.140625" style="17"/>
    <col min="5377" max="5377" width="9.7109375" style="17" bestFit="1" customWidth="1"/>
    <col min="5378" max="5625" width="9.140625" style="17"/>
    <col min="5626" max="5626" width="2.7109375" style="17" customWidth="1"/>
    <col min="5627" max="5632" width="9.140625" style="17"/>
    <col min="5633" max="5633" width="9.7109375" style="17" bestFit="1" customWidth="1"/>
    <col min="5634" max="5881" width="9.140625" style="17"/>
    <col min="5882" max="5882" width="2.7109375" style="17" customWidth="1"/>
    <col min="5883" max="5888" width="9.140625" style="17"/>
    <col min="5889" max="5889" width="9.7109375" style="17" bestFit="1" customWidth="1"/>
    <col min="5890" max="6137" width="9.140625" style="17"/>
    <col min="6138" max="6138" width="2.7109375" style="17" customWidth="1"/>
    <col min="6139" max="6144" width="9.140625" style="17"/>
    <col min="6145" max="6145" width="9.7109375" style="17" bestFit="1" customWidth="1"/>
    <col min="6146" max="6393" width="9.140625" style="17"/>
    <col min="6394" max="6394" width="2.7109375" style="17" customWidth="1"/>
    <col min="6395" max="6400" width="9.140625" style="17"/>
    <col min="6401" max="6401" width="9.7109375" style="17" bestFit="1" customWidth="1"/>
    <col min="6402" max="6649" width="9.140625" style="17"/>
    <col min="6650" max="6650" width="2.7109375" style="17" customWidth="1"/>
    <col min="6651" max="6656" width="9.140625" style="17"/>
    <col min="6657" max="6657" width="9.7109375" style="17" bestFit="1" customWidth="1"/>
    <col min="6658" max="6905" width="9.140625" style="17"/>
    <col min="6906" max="6906" width="2.7109375" style="17" customWidth="1"/>
    <col min="6907" max="6912" width="9.140625" style="17"/>
    <col min="6913" max="6913" width="9.7109375" style="17" bestFit="1" customWidth="1"/>
    <col min="6914" max="7161" width="9.140625" style="17"/>
    <col min="7162" max="7162" width="2.7109375" style="17" customWidth="1"/>
    <col min="7163" max="7168" width="9.140625" style="17"/>
    <col min="7169" max="7169" width="9.7109375" style="17" bestFit="1" customWidth="1"/>
    <col min="7170" max="7417" width="9.140625" style="17"/>
    <col min="7418" max="7418" width="2.7109375" style="17" customWidth="1"/>
    <col min="7419" max="7424" width="9.140625" style="17"/>
    <col min="7425" max="7425" width="9.7109375" style="17" bestFit="1" customWidth="1"/>
    <col min="7426" max="7673" width="9.140625" style="17"/>
    <col min="7674" max="7674" width="2.7109375" style="17" customWidth="1"/>
    <col min="7675" max="7680" width="9.140625" style="17"/>
    <col min="7681" max="7681" width="9.7109375" style="17" bestFit="1" customWidth="1"/>
    <col min="7682" max="7929" width="9.140625" style="17"/>
    <col min="7930" max="7930" width="2.7109375" style="17" customWidth="1"/>
    <col min="7931" max="7936" width="9.140625" style="17"/>
    <col min="7937" max="7937" width="9.7109375" style="17" bestFit="1" customWidth="1"/>
    <col min="7938" max="8185" width="9.140625" style="17"/>
    <col min="8186" max="8186" width="2.7109375" style="17" customWidth="1"/>
    <col min="8187" max="8192" width="9.140625" style="17"/>
    <col min="8193" max="8193" width="9.7109375" style="17" bestFit="1" customWidth="1"/>
    <col min="8194" max="8441" width="9.140625" style="17"/>
    <col min="8442" max="8442" width="2.7109375" style="17" customWidth="1"/>
    <col min="8443" max="8448" width="9.140625" style="17"/>
    <col min="8449" max="8449" width="9.7109375" style="17" bestFit="1" customWidth="1"/>
    <col min="8450" max="8697" width="9.140625" style="17"/>
    <col min="8698" max="8698" width="2.7109375" style="17" customWidth="1"/>
    <col min="8699" max="8704" width="9.140625" style="17"/>
    <col min="8705" max="8705" width="9.7109375" style="17" bestFit="1" customWidth="1"/>
    <col min="8706" max="8953" width="9.140625" style="17"/>
    <col min="8954" max="8954" width="2.7109375" style="17" customWidth="1"/>
    <col min="8955" max="8960" width="9.140625" style="17"/>
    <col min="8961" max="8961" width="9.7109375" style="17" bestFit="1" customWidth="1"/>
    <col min="8962" max="9209" width="9.140625" style="17"/>
    <col min="9210" max="9210" width="2.7109375" style="17" customWidth="1"/>
    <col min="9211" max="9216" width="9.140625" style="17"/>
    <col min="9217" max="9217" width="9.7109375" style="17" bestFit="1" customWidth="1"/>
    <col min="9218" max="9465" width="9.140625" style="17"/>
    <col min="9466" max="9466" width="2.7109375" style="17" customWidth="1"/>
    <col min="9467" max="9472" width="9.140625" style="17"/>
    <col min="9473" max="9473" width="9.7109375" style="17" bestFit="1" customWidth="1"/>
    <col min="9474" max="9721" width="9.140625" style="17"/>
    <col min="9722" max="9722" width="2.7109375" style="17" customWidth="1"/>
    <col min="9723" max="9728" width="9.140625" style="17"/>
    <col min="9729" max="9729" width="9.7109375" style="17" bestFit="1" customWidth="1"/>
    <col min="9730" max="9977" width="9.140625" style="17"/>
    <col min="9978" max="9978" width="2.7109375" style="17" customWidth="1"/>
    <col min="9979" max="9984" width="9.140625" style="17"/>
    <col min="9985" max="9985" width="9.7109375" style="17" bestFit="1" customWidth="1"/>
    <col min="9986" max="10233" width="9.140625" style="17"/>
    <col min="10234" max="10234" width="2.7109375" style="17" customWidth="1"/>
    <col min="10235" max="10240" width="9.140625" style="17"/>
    <col min="10241" max="10241" width="9.7109375" style="17" bestFit="1" customWidth="1"/>
    <col min="10242" max="10489" width="9.140625" style="17"/>
    <col min="10490" max="10490" width="2.7109375" style="17" customWidth="1"/>
    <col min="10491" max="10496" width="9.140625" style="17"/>
    <col min="10497" max="10497" width="9.7109375" style="17" bestFit="1" customWidth="1"/>
    <col min="10498" max="10745" width="9.140625" style="17"/>
    <col min="10746" max="10746" width="2.7109375" style="17" customWidth="1"/>
    <col min="10747" max="10752" width="9.140625" style="17"/>
    <col min="10753" max="10753" width="9.7109375" style="17" bestFit="1" customWidth="1"/>
    <col min="10754" max="11001" width="9.140625" style="17"/>
    <col min="11002" max="11002" width="2.7109375" style="17" customWidth="1"/>
    <col min="11003" max="11008" width="9.140625" style="17"/>
    <col min="11009" max="11009" width="9.7109375" style="17" bestFit="1" customWidth="1"/>
    <col min="11010" max="11257" width="9.140625" style="17"/>
    <col min="11258" max="11258" width="2.7109375" style="17" customWidth="1"/>
    <col min="11259" max="11264" width="9.140625" style="17"/>
    <col min="11265" max="11265" width="9.7109375" style="17" bestFit="1" customWidth="1"/>
    <col min="11266" max="11513" width="9.140625" style="17"/>
    <col min="11514" max="11514" width="2.7109375" style="17" customWidth="1"/>
    <col min="11515" max="11520" width="9.140625" style="17"/>
    <col min="11521" max="11521" width="9.7109375" style="17" bestFit="1" customWidth="1"/>
    <col min="11522" max="11769" width="9.140625" style="17"/>
    <col min="11770" max="11770" width="2.7109375" style="17" customWidth="1"/>
    <col min="11771" max="11776" width="9.140625" style="17"/>
    <col min="11777" max="11777" width="9.7109375" style="17" bestFit="1" customWidth="1"/>
    <col min="11778" max="12025" width="9.140625" style="17"/>
    <col min="12026" max="12026" width="2.7109375" style="17" customWidth="1"/>
    <col min="12027" max="12032" width="9.140625" style="17"/>
    <col min="12033" max="12033" width="9.7109375" style="17" bestFit="1" customWidth="1"/>
    <col min="12034" max="12281" width="9.140625" style="17"/>
    <col min="12282" max="12282" width="2.7109375" style="17" customWidth="1"/>
    <col min="12283" max="12288" width="9.140625" style="17"/>
    <col min="12289" max="12289" width="9.7109375" style="17" bestFit="1" customWidth="1"/>
    <col min="12290" max="12537" width="9.140625" style="17"/>
    <col min="12538" max="12538" width="2.7109375" style="17" customWidth="1"/>
    <col min="12539" max="12544" width="9.140625" style="17"/>
    <col min="12545" max="12545" width="9.7109375" style="17" bestFit="1" customWidth="1"/>
    <col min="12546" max="12793" width="9.140625" style="17"/>
    <col min="12794" max="12794" width="2.7109375" style="17" customWidth="1"/>
    <col min="12795" max="12800" width="9.140625" style="17"/>
    <col min="12801" max="12801" width="9.7109375" style="17" bestFit="1" customWidth="1"/>
    <col min="12802" max="13049" width="9.140625" style="17"/>
    <col min="13050" max="13050" width="2.7109375" style="17" customWidth="1"/>
    <col min="13051" max="13056" width="9.140625" style="17"/>
    <col min="13057" max="13057" width="9.7109375" style="17" bestFit="1" customWidth="1"/>
    <col min="13058" max="13305" width="9.140625" style="17"/>
    <col min="13306" max="13306" width="2.7109375" style="17" customWidth="1"/>
    <col min="13307" max="13312" width="9.140625" style="17"/>
    <col min="13313" max="13313" width="9.7109375" style="17" bestFit="1" customWidth="1"/>
    <col min="13314" max="13561" width="9.140625" style="17"/>
    <col min="13562" max="13562" width="2.7109375" style="17" customWidth="1"/>
    <col min="13563" max="13568" width="9.140625" style="17"/>
    <col min="13569" max="13569" width="9.7109375" style="17" bestFit="1" customWidth="1"/>
    <col min="13570" max="13817" width="9.140625" style="17"/>
    <col min="13818" max="13818" width="2.7109375" style="17" customWidth="1"/>
    <col min="13819" max="13824" width="9.140625" style="17"/>
    <col min="13825" max="13825" width="9.7109375" style="17" bestFit="1" customWidth="1"/>
    <col min="13826" max="14073" width="9.140625" style="17"/>
    <col min="14074" max="14074" width="2.7109375" style="17" customWidth="1"/>
    <col min="14075" max="14080" width="9.140625" style="17"/>
    <col min="14081" max="14081" width="9.7109375" style="17" bestFit="1" customWidth="1"/>
    <col min="14082" max="14329" width="9.140625" style="17"/>
    <col min="14330" max="14330" width="2.7109375" style="17" customWidth="1"/>
    <col min="14331" max="14336" width="9.140625" style="17"/>
    <col min="14337" max="14337" width="9.7109375" style="17" bestFit="1" customWidth="1"/>
    <col min="14338" max="14585" width="9.140625" style="17"/>
    <col min="14586" max="14586" width="2.7109375" style="17" customWidth="1"/>
    <col min="14587" max="14592" width="9.140625" style="17"/>
    <col min="14593" max="14593" width="9.7109375" style="17" bestFit="1" customWidth="1"/>
    <col min="14594" max="14841" width="9.140625" style="17"/>
    <col min="14842" max="14842" width="2.7109375" style="17" customWidth="1"/>
    <col min="14843" max="14848" width="9.140625" style="17"/>
    <col min="14849" max="14849" width="9.7109375" style="17" bestFit="1" customWidth="1"/>
    <col min="14850" max="15097" width="9.140625" style="17"/>
    <col min="15098" max="15098" width="2.7109375" style="17" customWidth="1"/>
    <col min="15099" max="15104" width="9.140625" style="17"/>
    <col min="15105" max="15105" width="9.7109375" style="17" bestFit="1" customWidth="1"/>
    <col min="15106" max="15353" width="9.140625" style="17"/>
    <col min="15354" max="15354" width="2.7109375" style="17" customWidth="1"/>
    <col min="15355" max="15360" width="9.140625" style="17"/>
    <col min="15361" max="15361" width="9.7109375" style="17" bestFit="1" customWidth="1"/>
    <col min="15362" max="15609" width="9.140625" style="17"/>
    <col min="15610" max="15610" width="2.7109375" style="17" customWidth="1"/>
    <col min="15611" max="15616" width="9.140625" style="17"/>
    <col min="15617" max="15617" width="9.7109375" style="17" bestFit="1" customWidth="1"/>
    <col min="15618" max="15865" width="9.140625" style="17"/>
    <col min="15866" max="15866" width="2.7109375" style="17" customWidth="1"/>
    <col min="15867" max="15872" width="9.140625" style="17"/>
    <col min="15873" max="15873" width="9.7109375" style="17" bestFit="1" customWidth="1"/>
    <col min="15874" max="16121" width="9.140625" style="17"/>
    <col min="16122" max="16122" width="2.7109375" style="17" customWidth="1"/>
    <col min="16123" max="16128" width="9.140625" style="17"/>
    <col min="16129" max="16129" width="9.7109375" style="17" bestFit="1" customWidth="1"/>
    <col min="16130" max="16384" width="9.140625" style="17"/>
  </cols>
  <sheetData>
    <row r="1" spans="1:15" s="152" customFormat="1" ht="15" customHeight="1">
      <c r="A1" s="147"/>
      <c r="B1" s="148"/>
      <c r="C1" s="149"/>
      <c r="D1" s="150"/>
      <c r="E1" s="75"/>
      <c r="F1" s="75"/>
      <c r="G1" s="75"/>
      <c r="H1" s="75"/>
      <c r="I1" s="75"/>
      <c r="J1" s="75"/>
      <c r="K1" s="75"/>
      <c r="L1" s="395"/>
      <c r="M1" s="75"/>
      <c r="N1" s="151"/>
      <c r="O1" s="151"/>
    </row>
    <row r="2" spans="1:15" s="152" customFormat="1" ht="15.95" customHeight="1">
      <c r="A2" s="147"/>
      <c r="B2" s="153" t="s">
        <v>167</v>
      </c>
      <c r="C2" s="154"/>
      <c r="D2" s="154" t="s">
        <v>175</v>
      </c>
      <c r="E2" s="154"/>
      <c r="F2" s="154"/>
      <c r="G2" s="154"/>
      <c r="H2" s="154"/>
      <c r="I2" s="154"/>
      <c r="J2" s="154"/>
      <c r="K2" s="155"/>
      <c r="L2" s="154"/>
      <c r="M2" s="154"/>
      <c r="N2" s="154"/>
      <c r="O2" s="154"/>
    </row>
    <row r="3" spans="1:15" ht="13.5" thickBot="1">
      <c r="B3" s="156"/>
      <c r="C3" s="157"/>
      <c r="D3" s="157"/>
      <c r="E3" s="157"/>
      <c r="F3" s="157"/>
      <c r="G3" s="157"/>
      <c r="H3" s="157"/>
      <c r="I3" s="157"/>
      <c r="J3" s="157"/>
      <c r="K3" s="157"/>
      <c r="L3" s="396"/>
      <c r="M3" s="157"/>
      <c r="N3" s="157"/>
      <c r="O3" s="157"/>
    </row>
    <row r="4" spans="1:15" s="152" customFormat="1" ht="15" customHeight="1" thickBot="1">
      <c r="A4" s="147"/>
      <c r="B4" s="158"/>
      <c r="C4" s="159" t="s">
        <v>168</v>
      </c>
      <c r="D4" s="160"/>
      <c r="E4" s="161"/>
      <c r="F4" s="161"/>
      <c r="G4" s="162"/>
      <c r="H4" s="163" t="s">
        <v>169</v>
      </c>
      <c r="I4" s="164">
        <v>1022.49</v>
      </c>
      <c r="J4" s="165" t="s">
        <v>170</v>
      </c>
      <c r="K4" s="166"/>
      <c r="L4" s="160"/>
      <c r="M4" s="163"/>
      <c r="N4" s="163"/>
      <c r="O4" s="167"/>
    </row>
    <row r="5" spans="1:15" s="152" customFormat="1" ht="15" customHeight="1" thickBot="1">
      <c r="A5" s="147"/>
      <c r="B5" s="158"/>
      <c r="C5" s="159" t="s">
        <v>171</v>
      </c>
      <c r="D5" s="160"/>
      <c r="E5" s="161"/>
      <c r="F5" s="161"/>
      <c r="G5" s="162"/>
      <c r="H5" s="163" t="s">
        <v>169</v>
      </c>
      <c r="I5" s="164"/>
      <c r="J5" s="165" t="s">
        <v>170</v>
      </c>
      <c r="K5" s="166"/>
      <c r="L5" s="160"/>
      <c r="M5" s="163"/>
      <c r="N5" s="163"/>
      <c r="O5" s="167"/>
    </row>
    <row r="6" spans="1:15" s="152" customFormat="1" ht="15" customHeight="1" thickBot="1">
      <c r="A6" s="147"/>
      <c r="B6" s="168"/>
      <c r="C6" s="159" t="s">
        <v>172</v>
      </c>
      <c r="D6" s="169"/>
      <c r="E6" s="161"/>
      <c r="F6" s="161"/>
      <c r="G6" s="162"/>
      <c r="H6" s="170" t="s">
        <v>169</v>
      </c>
      <c r="I6" s="164"/>
      <c r="J6" s="165" t="s">
        <v>170</v>
      </c>
      <c r="K6" s="171"/>
      <c r="L6" s="169"/>
      <c r="M6" s="170"/>
      <c r="N6" s="170"/>
      <c r="O6" s="172"/>
    </row>
    <row r="7" spans="1:15" ht="15" customHeight="1" thickBot="1">
      <c r="B7" s="173"/>
      <c r="C7" s="181"/>
      <c r="D7" s="181"/>
      <c r="E7" s="181"/>
      <c r="F7" s="181"/>
      <c r="G7" s="181"/>
      <c r="H7" s="181"/>
      <c r="I7" s="181"/>
      <c r="J7" s="181"/>
      <c r="K7" s="181"/>
      <c r="L7" s="397"/>
      <c r="M7" s="100"/>
      <c r="N7" s="100"/>
      <c r="O7" s="100"/>
    </row>
    <row r="8" spans="1:15" ht="15" customHeight="1" thickBot="1">
      <c r="B8" s="174"/>
      <c r="C8" s="1203" t="s">
        <v>173</v>
      </c>
      <c r="D8" s="1204"/>
      <c r="E8" s="1204"/>
      <c r="F8" s="1204"/>
      <c r="G8" s="1204"/>
      <c r="H8" s="1204"/>
      <c r="I8" s="1204"/>
      <c r="J8" s="1204"/>
      <c r="K8" s="1205"/>
      <c r="L8" s="400" t="s">
        <v>177</v>
      </c>
      <c r="M8" s="100"/>
      <c r="N8" s="100"/>
      <c r="O8" s="100"/>
    </row>
    <row r="9" spans="1:15" ht="13.5" thickBot="1">
      <c r="B9" s="173"/>
      <c r="C9" s="200" t="s">
        <v>9</v>
      </c>
      <c r="D9" s="620" t="s">
        <v>32</v>
      </c>
      <c r="E9" s="621"/>
      <c r="F9" s="621"/>
      <c r="G9" s="621"/>
      <c r="H9" s="621"/>
      <c r="I9" s="622"/>
      <c r="J9" s="617" t="s">
        <v>40</v>
      </c>
      <c r="K9" s="203" t="s">
        <v>231</v>
      </c>
      <c r="L9" s="401"/>
      <c r="M9" s="100"/>
      <c r="N9" s="100"/>
      <c r="O9" s="100"/>
    </row>
    <row r="10" spans="1:15" s="175" customFormat="1" ht="15" customHeight="1" thickBot="1">
      <c r="B10" s="176"/>
      <c r="C10" s="177" t="s">
        <v>311</v>
      </c>
      <c r="D10" s="618" t="s">
        <v>174</v>
      </c>
      <c r="E10" s="619"/>
      <c r="F10" s="619"/>
      <c r="G10" s="619"/>
      <c r="H10" s="619"/>
      <c r="J10" s="165" t="s">
        <v>170</v>
      </c>
      <c r="K10" s="623">
        <f>I4</f>
        <v>1022.49</v>
      </c>
      <c r="L10" s="670">
        <f>SUMIF(Orçamento!$B$1:$B$990,C10,Orçamento!$F$1:$F$990)-K10</f>
        <v>0</v>
      </c>
      <c r="M10" s="178"/>
      <c r="N10" s="178"/>
      <c r="O10" s="178"/>
    </row>
    <row r="11" spans="1:15" s="175" customFormat="1" ht="15" customHeight="1" thickBot="1">
      <c r="B11" s="176"/>
      <c r="C11" s="177" t="s">
        <v>12933</v>
      </c>
      <c r="D11" s="177" t="s">
        <v>12934</v>
      </c>
      <c r="E11" s="178"/>
      <c r="F11" s="178"/>
      <c r="G11" s="178"/>
      <c r="H11" s="178"/>
      <c r="I11" s="179"/>
      <c r="J11" s="165" t="s">
        <v>170</v>
      </c>
      <c r="K11" s="1039">
        <f>PAV!G14+PAV!H32</f>
        <v>4901.2286000000004</v>
      </c>
      <c r="L11" s="670">
        <f>SUMIF(Orçamento!$B$1:$B$990,C11,Orçamento!$F$1:$F$990)-K11</f>
        <v>0</v>
      </c>
      <c r="M11" s="178"/>
      <c r="N11" s="178"/>
      <c r="O11" s="178"/>
    </row>
    <row r="12" spans="1:15">
      <c r="B12" s="180"/>
      <c r="C12" s="181"/>
      <c r="D12" s="181"/>
      <c r="E12" s="181"/>
      <c r="F12" s="181"/>
      <c r="G12" s="181"/>
      <c r="H12" s="181"/>
      <c r="I12" s="181"/>
      <c r="J12" s="181"/>
      <c r="K12" s="181"/>
      <c r="L12" s="671"/>
      <c r="M12" s="181"/>
      <c r="N12" s="181"/>
      <c r="O12" s="181"/>
    </row>
    <row r="13" spans="1:15">
      <c r="B13" s="182"/>
      <c r="C13" s="78"/>
      <c r="D13" s="78"/>
      <c r="E13" s="78"/>
      <c r="F13" s="78"/>
      <c r="G13" s="78"/>
      <c r="H13" s="78"/>
      <c r="I13" s="78"/>
      <c r="J13" s="78"/>
      <c r="K13" s="78"/>
      <c r="L13" s="672"/>
      <c r="M13" s="78"/>
      <c r="N13" s="78"/>
      <c r="O13" s="78"/>
    </row>
    <row r="14" spans="1:15">
      <c r="B14" s="182"/>
      <c r="C14" s="78"/>
      <c r="D14" s="78"/>
      <c r="E14" s="78"/>
      <c r="F14" s="78"/>
      <c r="G14" s="78"/>
      <c r="H14" s="78"/>
      <c r="I14" s="78"/>
      <c r="J14" s="78"/>
      <c r="K14" s="78"/>
      <c r="L14" s="672"/>
      <c r="M14" s="78"/>
      <c r="N14" s="78"/>
      <c r="O14" s="78"/>
    </row>
    <row r="15" spans="1:15">
      <c r="B15" s="182"/>
      <c r="C15" s="78"/>
      <c r="D15" s="78"/>
      <c r="E15" s="78"/>
      <c r="F15" s="78"/>
      <c r="G15" s="78"/>
      <c r="H15" s="78"/>
      <c r="I15" s="78"/>
      <c r="J15" s="78"/>
      <c r="K15" s="78"/>
      <c r="L15" s="672"/>
      <c r="M15" s="78"/>
      <c r="N15" s="78"/>
      <c r="O15" s="78"/>
    </row>
    <row r="16" spans="1:15">
      <c r="B16" s="182"/>
      <c r="C16" s="78"/>
      <c r="D16" s="78"/>
      <c r="E16" s="78"/>
      <c r="F16" s="78"/>
      <c r="G16" s="78"/>
      <c r="H16" s="78"/>
      <c r="I16" s="78"/>
      <c r="J16" s="78"/>
      <c r="K16" s="78"/>
      <c r="L16" s="672"/>
      <c r="M16" s="78"/>
      <c r="N16" s="78"/>
      <c r="O16" s="78"/>
    </row>
    <row r="17" spans="2:15">
      <c r="B17" s="182"/>
      <c r="C17" s="78"/>
      <c r="D17" s="78"/>
      <c r="E17" s="78"/>
      <c r="F17" s="78"/>
      <c r="G17" s="78"/>
      <c r="H17" s="78"/>
      <c r="I17" s="78"/>
      <c r="J17" s="78"/>
      <c r="K17" s="78"/>
      <c r="L17" s="398"/>
      <c r="M17" s="78"/>
      <c r="N17" s="78"/>
      <c r="O17" s="78"/>
    </row>
    <row r="18" spans="2:15">
      <c r="B18" s="182"/>
      <c r="C18" s="78"/>
      <c r="D18" s="78"/>
      <c r="E18" s="78"/>
      <c r="F18" s="78"/>
      <c r="G18" s="78"/>
      <c r="H18" s="78"/>
      <c r="I18" s="183"/>
      <c r="J18" s="78"/>
      <c r="K18" s="78"/>
      <c r="L18" s="398"/>
      <c r="M18" s="78"/>
      <c r="N18" s="78"/>
      <c r="O18" s="78"/>
    </row>
    <row r="19" spans="2:15" ht="13.5" thickBot="1">
      <c r="B19" s="184"/>
      <c r="C19" s="82"/>
      <c r="D19" s="82"/>
      <c r="E19" s="82"/>
      <c r="F19" s="82"/>
      <c r="G19" s="82"/>
      <c r="H19" s="82"/>
      <c r="I19" s="82"/>
      <c r="J19" s="82"/>
      <c r="K19" s="82"/>
      <c r="L19" s="399"/>
      <c r="M19" s="82"/>
      <c r="N19" s="82"/>
      <c r="O19" s="82"/>
    </row>
  </sheetData>
  <mergeCells count="1">
    <mergeCell ref="C8:K8"/>
  </mergeCells>
  <pageMargins left="0.511811024" right="0.511811024" top="0.78740157499999996" bottom="0.78740157499999996" header="0.31496062000000002" footer="0.31496062000000002"/>
  <pageSetup paperSize="9" scale="6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233CDE-3A61-437F-9400-726489FE8EF4}">
  <sheetPr codeName="Planilha10"/>
  <dimension ref="A2:J30"/>
  <sheetViews>
    <sheetView showGridLines="0" zoomScaleNormal="100" zoomScaleSheetLayoutView="100" workbookViewId="0">
      <selection activeCell="J33" sqref="J33"/>
    </sheetView>
  </sheetViews>
  <sheetFormatPr defaultRowHeight="12.75"/>
  <cols>
    <col min="1" max="1" width="3.5703125" style="795" customWidth="1"/>
    <col min="2" max="2" width="6.7109375" style="795" customWidth="1"/>
    <col min="3" max="3" width="16.28515625" style="795" customWidth="1"/>
    <col min="4" max="4" width="8.7109375" style="795" customWidth="1"/>
    <col min="5" max="5" width="8.85546875" style="795" customWidth="1"/>
    <col min="6" max="6" width="12" style="795" customWidth="1"/>
    <col min="7" max="7" width="7.5703125" style="795" customWidth="1"/>
    <col min="8" max="8" width="18.28515625" style="795" customWidth="1"/>
    <col min="9" max="9" width="3" style="795" customWidth="1"/>
    <col min="10" max="10" width="12.85546875" style="795" bestFit="1" customWidth="1"/>
    <col min="11" max="253" width="9.140625" style="795"/>
    <col min="254" max="254" width="3.5703125" style="795" customWidth="1"/>
    <col min="255" max="255" width="8.42578125" style="795" customWidth="1"/>
    <col min="256" max="256" width="6.7109375" style="795" customWidth="1"/>
    <col min="257" max="257" width="16.28515625" style="795" customWidth="1"/>
    <col min="258" max="258" width="8.7109375" style="795" customWidth="1"/>
    <col min="259" max="259" width="8.85546875" style="795" customWidth="1"/>
    <col min="260" max="260" width="12" style="795" customWidth="1"/>
    <col min="261" max="261" width="7.5703125" style="795" customWidth="1"/>
    <col min="262" max="262" width="18.28515625" style="795" customWidth="1"/>
    <col min="263" max="263" width="7.28515625" style="795" customWidth="1"/>
    <col min="264" max="264" width="10.28515625" style="795" customWidth="1"/>
    <col min="265" max="265" width="3" style="795" customWidth="1"/>
    <col min="266" max="509" width="9.140625" style="795"/>
    <col min="510" max="510" width="3.5703125" style="795" customWidth="1"/>
    <col min="511" max="511" width="8.42578125" style="795" customWidth="1"/>
    <col min="512" max="512" width="6.7109375" style="795" customWidth="1"/>
    <col min="513" max="513" width="16.28515625" style="795" customWidth="1"/>
    <col min="514" max="514" width="8.7109375" style="795" customWidth="1"/>
    <col min="515" max="515" width="8.85546875" style="795" customWidth="1"/>
    <col min="516" max="516" width="12" style="795" customWidth="1"/>
    <col min="517" max="517" width="7.5703125" style="795" customWidth="1"/>
    <col min="518" max="518" width="18.28515625" style="795" customWidth="1"/>
    <col min="519" max="519" width="7.28515625" style="795" customWidth="1"/>
    <col min="520" max="520" width="10.28515625" style="795" customWidth="1"/>
    <col min="521" max="521" width="3" style="795" customWidth="1"/>
    <col min="522" max="765" width="9.140625" style="795"/>
    <col min="766" max="766" width="3.5703125" style="795" customWidth="1"/>
    <col min="767" max="767" width="8.42578125" style="795" customWidth="1"/>
    <col min="768" max="768" width="6.7109375" style="795" customWidth="1"/>
    <col min="769" max="769" width="16.28515625" style="795" customWidth="1"/>
    <col min="770" max="770" width="8.7109375" style="795" customWidth="1"/>
    <col min="771" max="771" width="8.85546875" style="795" customWidth="1"/>
    <col min="772" max="772" width="12" style="795" customWidth="1"/>
    <col min="773" max="773" width="7.5703125" style="795" customWidth="1"/>
    <col min="774" max="774" width="18.28515625" style="795" customWidth="1"/>
    <col min="775" max="775" width="7.28515625" style="795" customWidth="1"/>
    <col min="776" max="776" width="10.28515625" style="795" customWidth="1"/>
    <col min="777" max="777" width="3" style="795" customWidth="1"/>
    <col min="778" max="1021" width="9.140625" style="795"/>
    <col min="1022" max="1022" width="3.5703125" style="795" customWidth="1"/>
    <col min="1023" max="1023" width="8.42578125" style="795" customWidth="1"/>
    <col min="1024" max="1024" width="6.7109375" style="795" customWidth="1"/>
    <col min="1025" max="1025" width="16.28515625" style="795" customWidth="1"/>
    <col min="1026" max="1026" width="8.7109375" style="795" customWidth="1"/>
    <col min="1027" max="1027" width="8.85546875" style="795" customWidth="1"/>
    <col min="1028" max="1028" width="12" style="795" customWidth="1"/>
    <col min="1029" max="1029" width="7.5703125" style="795" customWidth="1"/>
    <col min="1030" max="1030" width="18.28515625" style="795" customWidth="1"/>
    <col min="1031" max="1031" width="7.28515625" style="795" customWidth="1"/>
    <col min="1032" max="1032" width="10.28515625" style="795" customWidth="1"/>
    <col min="1033" max="1033" width="3" style="795" customWidth="1"/>
    <col min="1034" max="1277" width="9.140625" style="795"/>
    <col min="1278" max="1278" width="3.5703125" style="795" customWidth="1"/>
    <col min="1279" max="1279" width="8.42578125" style="795" customWidth="1"/>
    <col min="1280" max="1280" width="6.7109375" style="795" customWidth="1"/>
    <col min="1281" max="1281" width="16.28515625" style="795" customWidth="1"/>
    <col min="1282" max="1282" width="8.7109375" style="795" customWidth="1"/>
    <col min="1283" max="1283" width="8.85546875" style="795" customWidth="1"/>
    <col min="1284" max="1284" width="12" style="795" customWidth="1"/>
    <col min="1285" max="1285" width="7.5703125" style="795" customWidth="1"/>
    <col min="1286" max="1286" width="18.28515625" style="795" customWidth="1"/>
    <col min="1287" max="1287" width="7.28515625" style="795" customWidth="1"/>
    <col min="1288" max="1288" width="10.28515625" style="795" customWidth="1"/>
    <col min="1289" max="1289" width="3" style="795" customWidth="1"/>
    <col min="1290" max="1533" width="9.140625" style="795"/>
    <col min="1534" max="1534" width="3.5703125" style="795" customWidth="1"/>
    <col min="1535" max="1535" width="8.42578125" style="795" customWidth="1"/>
    <col min="1536" max="1536" width="6.7109375" style="795" customWidth="1"/>
    <col min="1537" max="1537" width="16.28515625" style="795" customWidth="1"/>
    <col min="1538" max="1538" width="8.7109375" style="795" customWidth="1"/>
    <col min="1539" max="1539" width="8.85546875" style="795" customWidth="1"/>
    <col min="1540" max="1540" width="12" style="795" customWidth="1"/>
    <col min="1541" max="1541" width="7.5703125" style="795" customWidth="1"/>
    <col min="1542" max="1542" width="18.28515625" style="795" customWidth="1"/>
    <col min="1543" max="1543" width="7.28515625" style="795" customWidth="1"/>
    <col min="1544" max="1544" width="10.28515625" style="795" customWidth="1"/>
    <col min="1545" max="1545" width="3" style="795" customWidth="1"/>
    <col min="1546" max="1789" width="9.140625" style="795"/>
    <col min="1790" max="1790" width="3.5703125" style="795" customWidth="1"/>
    <col min="1791" max="1791" width="8.42578125" style="795" customWidth="1"/>
    <col min="1792" max="1792" width="6.7109375" style="795" customWidth="1"/>
    <col min="1793" max="1793" width="16.28515625" style="795" customWidth="1"/>
    <col min="1794" max="1794" width="8.7109375" style="795" customWidth="1"/>
    <col min="1795" max="1795" width="8.85546875" style="795" customWidth="1"/>
    <col min="1796" max="1796" width="12" style="795" customWidth="1"/>
    <col min="1797" max="1797" width="7.5703125" style="795" customWidth="1"/>
    <col min="1798" max="1798" width="18.28515625" style="795" customWidth="1"/>
    <col min="1799" max="1799" width="7.28515625" style="795" customWidth="1"/>
    <col min="1800" max="1800" width="10.28515625" style="795" customWidth="1"/>
    <col min="1801" max="1801" width="3" style="795" customWidth="1"/>
    <col min="1802" max="2045" width="9.140625" style="795"/>
    <col min="2046" max="2046" width="3.5703125" style="795" customWidth="1"/>
    <col min="2047" max="2047" width="8.42578125" style="795" customWidth="1"/>
    <col min="2048" max="2048" width="6.7109375" style="795" customWidth="1"/>
    <col min="2049" max="2049" width="16.28515625" style="795" customWidth="1"/>
    <col min="2050" max="2050" width="8.7109375" style="795" customWidth="1"/>
    <col min="2051" max="2051" width="8.85546875" style="795" customWidth="1"/>
    <col min="2052" max="2052" width="12" style="795" customWidth="1"/>
    <col min="2053" max="2053" width="7.5703125" style="795" customWidth="1"/>
    <col min="2054" max="2054" width="18.28515625" style="795" customWidth="1"/>
    <col min="2055" max="2055" width="7.28515625" style="795" customWidth="1"/>
    <col min="2056" max="2056" width="10.28515625" style="795" customWidth="1"/>
    <col min="2057" max="2057" width="3" style="795" customWidth="1"/>
    <col min="2058" max="2301" width="9.140625" style="795"/>
    <col min="2302" max="2302" width="3.5703125" style="795" customWidth="1"/>
    <col min="2303" max="2303" width="8.42578125" style="795" customWidth="1"/>
    <col min="2304" max="2304" width="6.7109375" style="795" customWidth="1"/>
    <col min="2305" max="2305" width="16.28515625" style="795" customWidth="1"/>
    <col min="2306" max="2306" width="8.7109375" style="795" customWidth="1"/>
    <col min="2307" max="2307" width="8.85546875" style="795" customWidth="1"/>
    <col min="2308" max="2308" width="12" style="795" customWidth="1"/>
    <col min="2309" max="2309" width="7.5703125" style="795" customWidth="1"/>
    <col min="2310" max="2310" width="18.28515625" style="795" customWidth="1"/>
    <col min="2311" max="2311" width="7.28515625" style="795" customWidth="1"/>
    <col min="2312" max="2312" width="10.28515625" style="795" customWidth="1"/>
    <col min="2313" max="2313" width="3" style="795" customWidth="1"/>
    <col min="2314" max="2557" width="9.140625" style="795"/>
    <col min="2558" max="2558" width="3.5703125" style="795" customWidth="1"/>
    <col min="2559" max="2559" width="8.42578125" style="795" customWidth="1"/>
    <col min="2560" max="2560" width="6.7109375" style="795" customWidth="1"/>
    <col min="2561" max="2561" width="16.28515625" style="795" customWidth="1"/>
    <col min="2562" max="2562" width="8.7109375" style="795" customWidth="1"/>
    <col min="2563" max="2563" width="8.85546875" style="795" customWidth="1"/>
    <col min="2564" max="2564" width="12" style="795" customWidth="1"/>
    <col min="2565" max="2565" width="7.5703125" style="795" customWidth="1"/>
    <col min="2566" max="2566" width="18.28515625" style="795" customWidth="1"/>
    <col min="2567" max="2567" width="7.28515625" style="795" customWidth="1"/>
    <col min="2568" max="2568" width="10.28515625" style="795" customWidth="1"/>
    <col min="2569" max="2569" width="3" style="795" customWidth="1"/>
    <col min="2570" max="2813" width="9.140625" style="795"/>
    <col min="2814" max="2814" width="3.5703125" style="795" customWidth="1"/>
    <col min="2815" max="2815" width="8.42578125" style="795" customWidth="1"/>
    <col min="2816" max="2816" width="6.7109375" style="795" customWidth="1"/>
    <col min="2817" max="2817" width="16.28515625" style="795" customWidth="1"/>
    <col min="2818" max="2818" width="8.7109375" style="795" customWidth="1"/>
    <col min="2819" max="2819" width="8.85546875" style="795" customWidth="1"/>
    <col min="2820" max="2820" width="12" style="795" customWidth="1"/>
    <col min="2821" max="2821" width="7.5703125" style="795" customWidth="1"/>
    <col min="2822" max="2822" width="18.28515625" style="795" customWidth="1"/>
    <col min="2823" max="2823" width="7.28515625" style="795" customWidth="1"/>
    <col min="2824" max="2824" width="10.28515625" style="795" customWidth="1"/>
    <col min="2825" max="2825" width="3" style="795" customWidth="1"/>
    <col min="2826" max="3069" width="9.140625" style="795"/>
    <col min="3070" max="3070" width="3.5703125" style="795" customWidth="1"/>
    <col min="3071" max="3071" width="8.42578125" style="795" customWidth="1"/>
    <col min="3072" max="3072" width="6.7109375" style="795" customWidth="1"/>
    <col min="3073" max="3073" width="16.28515625" style="795" customWidth="1"/>
    <col min="3074" max="3074" width="8.7109375" style="795" customWidth="1"/>
    <col min="3075" max="3075" width="8.85546875" style="795" customWidth="1"/>
    <col min="3076" max="3076" width="12" style="795" customWidth="1"/>
    <col min="3077" max="3077" width="7.5703125" style="795" customWidth="1"/>
    <col min="3078" max="3078" width="18.28515625" style="795" customWidth="1"/>
    <col min="3079" max="3079" width="7.28515625" style="795" customWidth="1"/>
    <col min="3080" max="3080" width="10.28515625" style="795" customWidth="1"/>
    <col min="3081" max="3081" width="3" style="795" customWidth="1"/>
    <col min="3082" max="3325" width="9.140625" style="795"/>
    <col min="3326" max="3326" width="3.5703125" style="795" customWidth="1"/>
    <col min="3327" max="3327" width="8.42578125" style="795" customWidth="1"/>
    <col min="3328" max="3328" width="6.7109375" style="795" customWidth="1"/>
    <col min="3329" max="3329" width="16.28515625" style="795" customWidth="1"/>
    <col min="3330" max="3330" width="8.7109375" style="795" customWidth="1"/>
    <col min="3331" max="3331" width="8.85546875" style="795" customWidth="1"/>
    <col min="3332" max="3332" width="12" style="795" customWidth="1"/>
    <col min="3333" max="3333" width="7.5703125" style="795" customWidth="1"/>
    <col min="3334" max="3334" width="18.28515625" style="795" customWidth="1"/>
    <col min="3335" max="3335" width="7.28515625" style="795" customWidth="1"/>
    <col min="3336" max="3336" width="10.28515625" style="795" customWidth="1"/>
    <col min="3337" max="3337" width="3" style="795" customWidth="1"/>
    <col min="3338" max="3581" width="9.140625" style="795"/>
    <col min="3582" max="3582" width="3.5703125" style="795" customWidth="1"/>
    <col min="3583" max="3583" width="8.42578125" style="795" customWidth="1"/>
    <col min="3584" max="3584" width="6.7109375" style="795" customWidth="1"/>
    <col min="3585" max="3585" width="16.28515625" style="795" customWidth="1"/>
    <col min="3586" max="3586" width="8.7109375" style="795" customWidth="1"/>
    <col min="3587" max="3587" width="8.85546875" style="795" customWidth="1"/>
    <col min="3588" max="3588" width="12" style="795" customWidth="1"/>
    <col min="3589" max="3589" width="7.5703125" style="795" customWidth="1"/>
    <col min="3590" max="3590" width="18.28515625" style="795" customWidth="1"/>
    <col min="3591" max="3591" width="7.28515625" style="795" customWidth="1"/>
    <col min="3592" max="3592" width="10.28515625" style="795" customWidth="1"/>
    <col min="3593" max="3593" width="3" style="795" customWidth="1"/>
    <col min="3594" max="3837" width="9.140625" style="795"/>
    <col min="3838" max="3838" width="3.5703125" style="795" customWidth="1"/>
    <col min="3839" max="3839" width="8.42578125" style="795" customWidth="1"/>
    <col min="3840" max="3840" width="6.7109375" style="795" customWidth="1"/>
    <col min="3841" max="3841" width="16.28515625" style="795" customWidth="1"/>
    <col min="3842" max="3842" width="8.7109375" style="795" customWidth="1"/>
    <col min="3843" max="3843" width="8.85546875" style="795" customWidth="1"/>
    <col min="3844" max="3844" width="12" style="795" customWidth="1"/>
    <col min="3845" max="3845" width="7.5703125" style="795" customWidth="1"/>
    <col min="3846" max="3846" width="18.28515625" style="795" customWidth="1"/>
    <col min="3847" max="3847" width="7.28515625" style="795" customWidth="1"/>
    <col min="3848" max="3848" width="10.28515625" style="795" customWidth="1"/>
    <col min="3849" max="3849" width="3" style="795" customWidth="1"/>
    <col min="3850" max="4093" width="9.140625" style="795"/>
    <col min="4094" max="4094" width="3.5703125" style="795" customWidth="1"/>
    <col min="4095" max="4095" width="8.42578125" style="795" customWidth="1"/>
    <col min="4096" max="4096" width="6.7109375" style="795" customWidth="1"/>
    <col min="4097" max="4097" width="16.28515625" style="795" customWidth="1"/>
    <col min="4098" max="4098" width="8.7109375" style="795" customWidth="1"/>
    <col min="4099" max="4099" width="8.85546875" style="795" customWidth="1"/>
    <col min="4100" max="4100" width="12" style="795" customWidth="1"/>
    <col min="4101" max="4101" width="7.5703125" style="795" customWidth="1"/>
    <col min="4102" max="4102" width="18.28515625" style="795" customWidth="1"/>
    <col min="4103" max="4103" width="7.28515625" style="795" customWidth="1"/>
    <col min="4104" max="4104" width="10.28515625" style="795" customWidth="1"/>
    <col min="4105" max="4105" width="3" style="795" customWidth="1"/>
    <col min="4106" max="4349" width="9.140625" style="795"/>
    <col min="4350" max="4350" width="3.5703125" style="795" customWidth="1"/>
    <col min="4351" max="4351" width="8.42578125" style="795" customWidth="1"/>
    <col min="4352" max="4352" width="6.7109375" style="795" customWidth="1"/>
    <col min="4353" max="4353" width="16.28515625" style="795" customWidth="1"/>
    <col min="4354" max="4354" width="8.7109375" style="795" customWidth="1"/>
    <col min="4355" max="4355" width="8.85546875" style="795" customWidth="1"/>
    <col min="4356" max="4356" width="12" style="795" customWidth="1"/>
    <col min="4357" max="4357" width="7.5703125" style="795" customWidth="1"/>
    <col min="4358" max="4358" width="18.28515625" style="795" customWidth="1"/>
    <col min="4359" max="4359" width="7.28515625" style="795" customWidth="1"/>
    <col min="4360" max="4360" width="10.28515625" style="795" customWidth="1"/>
    <col min="4361" max="4361" width="3" style="795" customWidth="1"/>
    <col min="4362" max="4605" width="9.140625" style="795"/>
    <col min="4606" max="4606" width="3.5703125" style="795" customWidth="1"/>
    <col min="4607" max="4607" width="8.42578125" style="795" customWidth="1"/>
    <col min="4608" max="4608" width="6.7109375" style="795" customWidth="1"/>
    <col min="4609" max="4609" width="16.28515625" style="795" customWidth="1"/>
    <col min="4610" max="4610" width="8.7109375" style="795" customWidth="1"/>
    <col min="4611" max="4611" width="8.85546875" style="795" customWidth="1"/>
    <col min="4612" max="4612" width="12" style="795" customWidth="1"/>
    <col min="4613" max="4613" width="7.5703125" style="795" customWidth="1"/>
    <col min="4614" max="4614" width="18.28515625" style="795" customWidth="1"/>
    <col min="4615" max="4615" width="7.28515625" style="795" customWidth="1"/>
    <col min="4616" max="4616" width="10.28515625" style="795" customWidth="1"/>
    <col min="4617" max="4617" width="3" style="795" customWidth="1"/>
    <col min="4618" max="4861" width="9.140625" style="795"/>
    <col min="4862" max="4862" width="3.5703125" style="795" customWidth="1"/>
    <col min="4863" max="4863" width="8.42578125" style="795" customWidth="1"/>
    <col min="4864" max="4864" width="6.7109375" style="795" customWidth="1"/>
    <col min="4865" max="4865" width="16.28515625" style="795" customWidth="1"/>
    <col min="4866" max="4866" width="8.7109375" style="795" customWidth="1"/>
    <col min="4867" max="4867" width="8.85546875" style="795" customWidth="1"/>
    <col min="4868" max="4868" width="12" style="795" customWidth="1"/>
    <col min="4869" max="4869" width="7.5703125" style="795" customWidth="1"/>
    <col min="4870" max="4870" width="18.28515625" style="795" customWidth="1"/>
    <col min="4871" max="4871" width="7.28515625" style="795" customWidth="1"/>
    <col min="4872" max="4872" width="10.28515625" style="795" customWidth="1"/>
    <col min="4873" max="4873" width="3" style="795" customWidth="1"/>
    <col min="4874" max="5117" width="9.140625" style="795"/>
    <col min="5118" max="5118" width="3.5703125" style="795" customWidth="1"/>
    <col min="5119" max="5119" width="8.42578125" style="795" customWidth="1"/>
    <col min="5120" max="5120" width="6.7109375" style="795" customWidth="1"/>
    <col min="5121" max="5121" width="16.28515625" style="795" customWidth="1"/>
    <col min="5122" max="5122" width="8.7109375" style="795" customWidth="1"/>
    <col min="5123" max="5123" width="8.85546875" style="795" customWidth="1"/>
    <col min="5124" max="5124" width="12" style="795" customWidth="1"/>
    <col min="5125" max="5125" width="7.5703125" style="795" customWidth="1"/>
    <col min="5126" max="5126" width="18.28515625" style="795" customWidth="1"/>
    <col min="5127" max="5127" width="7.28515625" style="795" customWidth="1"/>
    <col min="5128" max="5128" width="10.28515625" style="795" customWidth="1"/>
    <col min="5129" max="5129" width="3" style="795" customWidth="1"/>
    <col min="5130" max="5373" width="9.140625" style="795"/>
    <col min="5374" max="5374" width="3.5703125" style="795" customWidth="1"/>
    <col min="5375" max="5375" width="8.42578125" style="795" customWidth="1"/>
    <col min="5376" max="5376" width="6.7109375" style="795" customWidth="1"/>
    <col min="5377" max="5377" width="16.28515625" style="795" customWidth="1"/>
    <col min="5378" max="5378" width="8.7109375" style="795" customWidth="1"/>
    <col min="5379" max="5379" width="8.85546875" style="795" customWidth="1"/>
    <col min="5380" max="5380" width="12" style="795" customWidth="1"/>
    <col min="5381" max="5381" width="7.5703125" style="795" customWidth="1"/>
    <col min="5382" max="5382" width="18.28515625" style="795" customWidth="1"/>
    <col min="5383" max="5383" width="7.28515625" style="795" customWidth="1"/>
    <col min="5384" max="5384" width="10.28515625" style="795" customWidth="1"/>
    <col min="5385" max="5385" width="3" style="795" customWidth="1"/>
    <col min="5386" max="5629" width="9.140625" style="795"/>
    <col min="5630" max="5630" width="3.5703125" style="795" customWidth="1"/>
    <col min="5631" max="5631" width="8.42578125" style="795" customWidth="1"/>
    <col min="5632" max="5632" width="6.7109375" style="795" customWidth="1"/>
    <col min="5633" max="5633" width="16.28515625" style="795" customWidth="1"/>
    <col min="5634" max="5634" width="8.7109375" style="795" customWidth="1"/>
    <col min="5635" max="5635" width="8.85546875" style="795" customWidth="1"/>
    <col min="5636" max="5636" width="12" style="795" customWidth="1"/>
    <col min="5637" max="5637" width="7.5703125" style="795" customWidth="1"/>
    <col min="5638" max="5638" width="18.28515625" style="795" customWidth="1"/>
    <col min="5639" max="5639" width="7.28515625" style="795" customWidth="1"/>
    <col min="5640" max="5640" width="10.28515625" style="795" customWidth="1"/>
    <col min="5641" max="5641" width="3" style="795" customWidth="1"/>
    <col min="5642" max="5885" width="9.140625" style="795"/>
    <col min="5886" max="5886" width="3.5703125" style="795" customWidth="1"/>
    <col min="5887" max="5887" width="8.42578125" style="795" customWidth="1"/>
    <col min="5888" max="5888" width="6.7109375" style="795" customWidth="1"/>
    <col min="5889" max="5889" width="16.28515625" style="795" customWidth="1"/>
    <col min="5890" max="5890" width="8.7109375" style="795" customWidth="1"/>
    <col min="5891" max="5891" width="8.85546875" style="795" customWidth="1"/>
    <col min="5892" max="5892" width="12" style="795" customWidth="1"/>
    <col min="5893" max="5893" width="7.5703125" style="795" customWidth="1"/>
    <col min="5894" max="5894" width="18.28515625" style="795" customWidth="1"/>
    <col min="5895" max="5895" width="7.28515625" style="795" customWidth="1"/>
    <col min="5896" max="5896" width="10.28515625" style="795" customWidth="1"/>
    <col min="5897" max="5897" width="3" style="795" customWidth="1"/>
    <col min="5898" max="6141" width="9.140625" style="795"/>
    <col min="6142" max="6142" width="3.5703125" style="795" customWidth="1"/>
    <col min="6143" max="6143" width="8.42578125" style="795" customWidth="1"/>
    <col min="6144" max="6144" width="6.7109375" style="795" customWidth="1"/>
    <col min="6145" max="6145" width="16.28515625" style="795" customWidth="1"/>
    <col min="6146" max="6146" width="8.7109375" style="795" customWidth="1"/>
    <col min="6147" max="6147" width="8.85546875" style="795" customWidth="1"/>
    <col min="6148" max="6148" width="12" style="795" customWidth="1"/>
    <col min="6149" max="6149" width="7.5703125" style="795" customWidth="1"/>
    <col min="6150" max="6150" width="18.28515625" style="795" customWidth="1"/>
    <col min="6151" max="6151" width="7.28515625" style="795" customWidth="1"/>
    <col min="6152" max="6152" width="10.28515625" style="795" customWidth="1"/>
    <col min="6153" max="6153" width="3" style="795" customWidth="1"/>
    <col min="6154" max="6397" width="9.140625" style="795"/>
    <col min="6398" max="6398" width="3.5703125" style="795" customWidth="1"/>
    <col min="6399" max="6399" width="8.42578125" style="795" customWidth="1"/>
    <col min="6400" max="6400" width="6.7109375" style="795" customWidth="1"/>
    <col min="6401" max="6401" width="16.28515625" style="795" customWidth="1"/>
    <col min="6402" max="6402" width="8.7109375" style="795" customWidth="1"/>
    <col min="6403" max="6403" width="8.85546875" style="795" customWidth="1"/>
    <col min="6404" max="6404" width="12" style="795" customWidth="1"/>
    <col min="6405" max="6405" width="7.5703125" style="795" customWidth="1"/>
    <col min="6406" max="6406" width="18.28515625" style="795" customWidth="1"/>
    <col min="6407" max="6407" width="7.28515625" style="795" customWidth="1"/>
    <col min="6408" max="6408" width="10.28515625" style="795" customWidth="1"/>
    <col min="6409" max="6409" width="3" style="795" customWidth="1"/>
    <col min="6410" max="6653" width="9.140625" style="795"/>
    <col min="6654" max="6654" width="3.5703125" style="795" customWidth="1"/>
    <col min="6655" max="6655" width="8.42578125" style="795" customWidth="1"/>
    <col min="6656" max="6656" width="6.7109375" style="795" customWidth="1"/>
    <col min="6657" max="6657" width="16.28515625" style="795" customWidth="1"/>
    <col min="6658" max="6658" width="8.7109375" style="795" customWidth="1"/>
    <col min="6659" max="6659" width="8.85546875" style="795" customWidth="1"/>
    <col min="6660" max="6660" width="12" style="795" customWidth="1"/>
    <col min="6661" max="6661" width="7.5703125" style="795" customWidth="1"/>
    <col min="6662" max="6662" width="18.28515625" style="795" customWidth="1"/>
    <col min="6663" max="6663" width="7.28515625" style="795" customWidth="1"/>
    <col min="6664" max="6664" width="10.28515625" style="795" customWidth="1"/>
    <col min="6665" max="6665" width="3" style="795" customWidth="1"/>
    <col min="6666" max="6909" width="9.140625" style="795"/>
    <col min="6910" max="6910" width="3.5703125" style="795" customWidth="1"/>
    <col min="6911" max="6911" width="8.42578125" style="795" customWidth="1"/>
    <col min="6912" max="6912" width="6.7109375" style="795" customWidth="1"/>
    <col min="6913" max="6913" width="16.28515625" style="795" customWidth="1"/>
    <col min="6914" max="6914" width="8.7109375" style="795" customWidth="1"/>
    <col min="6915" max="6915" width="8.85546875" style="795" customWidth="1"/>
    <col min="6916" max="6916" width="12" style="795" customWidth="1"/>
    <col min="6917" max="6917" width="7.5703125" style="795" customWidth="1"/>
    <col min="6918" max="6918" width="18.28515625" style="795" customWidth="1"/>
    <col min="6919" max="6919" width="7.28515625" style="795" customWidth="1"/>
    <col min="6920" max="6920" width="10.28515625" style="795" customWidth="1"/>
    <col min="6921" max="6921" width="3" style="795" customWidth="1"/>
    <col min="6922" max="7165" width="9.140625" style="795"/>
    <col min="7166" max="7166" width="3.5703125" style="795" customWidth="1"/>
    <col min="7167" max="7167" width="8.42578125" style="795" customWidth="1"/>
    <col min="7168" max="7168" width="6.7109375" style="795" customWidth="1"/>
    <col min="7169" max="7169" width="16.28515625" style="795" customWidth="1"/>
    <col min="7170" max="7170" width="8.7109375" style="795" customWidth="1"/>
    <col min="7171" max="7171" width="8.85546875" style="795" customWidth="1"/>
    <col min="7172" max="7172" width="12" style="795" customWidth="1"/>
    <col min="7173" max="7173" width="7.5703125" style="795" customWidth="1"/>
    <col min="7174" max="7174" width="18.28515625" style="795" customWidth="1"/>
    <col min="7175" max="7175" width="7.28515625" style="795" customWidth="1"/>
    <col min="7176" max="7176" width="10.28515625" style="795" customWidth="1"/>
    <col min="7177" max="7177" width="3" style="795" customWidth="1"/>
    <col min="7178" max="7421" width="9.140625" style="795"/>
    <col min="7422" max="7422" width="3.5703125" style="795" customWidth="1"/>
    <col min="7423" max="7423" width="8.42578125" style="795" customWidth="1"/>
    <col min="7424" max="7424" width="6.7109375" style="795" customWidth="1"/>
    <col min="7425" max="7425" width="16.28515625" style="795" customWidth="1"/>
    <col min="7426" max="7426" width="8.7109375" style="795" customWidth="1"/>
    <col min="7427" max="7427" width="8.85546875" style="795" customWidth="1"/>
    <col min="7428" max="7428" width="12" style="795" customWidth="1"/>
    <col min="7429" max="7429" width="7.5703125" style="795" customWidth="1"/>
    <col min="7430" max="7430" width="18.28515625" style="795" customWidth="1"/>
    <col min="7431" max="7431" width="7.28515625" style="795" customWidth="1"/>
    <col min="7432" max="7432" width="10.28515625" style="795" customWidth="1"/>
    <col min="7433" max="7433" width="3" style="795" customWidth="1"/>
    <col min="7434" max="7677" width="9.140625" style="795"/>
    <col min="7678" max="7678" width="3.5703125" style="795" customWidth="1"/>
    <col min="7679" max="7679" width="8.42578125" style="795" customWidth="1"/>
    <col min="7680" max="7680" width="6.7109375" style="795" customWidth="1"/>
    <col min="7681" max="7681" width="16.28515625" style="795" customWidth="1"/>
    <col min="7682" max="7682" width="8.7109375" style="795" customWidth="1"/>
    <col min="7683" max="7683" width="8.85546875" style="795" customWidth="1"/>
    <col min="7684" max="7684" width="12" style="795" customWidth="1"/>
    <col min="7685" max="7685" width="7.5703125" style="795" customWidth="1"/>
    <col min="7686" max="7686" width="18.28515625" style="795" customWidth="1"/>
    <col min="7687" max="7687" width="7.28515625" style="795" customWidth="1"/>
    <col min="7688" max="7688" width="10.28515625" style="795" customWidth="1"/>
    <col min="7689" max="7689" width="3" style="795" customWidth="1"/>
    <col min="7690" max="7933" width="9.140625" style="795"/>
    <col min="7934" max="7934" width="3.5703125" style="795" customWidth="1"/>
    <col min="7935" max="7935" width="8.42578125" style="795" customWidth="1"/>
    <col min="7936" max="7936" width="6.7109375" style="795" customWidth="1"/>
    <col min="7937" max="7937" width="16.28515625" style="795" customWidth="1"/>
    <col min="7938" max="7938" width="8.7109375" style="795" customWidth="1"/>
    <col min="7939" max="7939" width="8.85546875" style="795" customWidth="1"/>
    <col min="7940" max="7940" width="12" style="795" customWidth="1"/>
    <col min="7941" max="7941" width="7.5703125" style="795" customWidth="1"/>
    <col min="7942" max="7942" width="18.28515625" style="795" customWidth="1"/>
    <col min="7943" max="7943" width="7.28515625" style="795" customWidth="1"/>
    <col min="7944" max="7944" width="10.28515625" style="795" customWidth="1"/>
    <col min="7945" max="7945" width="3" style="795" customWidth="1"/>
    <col min="7946" max="8189" width="9.140625" style="795"/>
    <col min="8190" max="8190" width="3.5703125" style="795" customWidth="1"/>
    <col min="8191" max="8191" width="8.42578125" style="795" customWidth="1"/>
    <col min="8192" max="8192" width="6.7109375" style="795" customWidth="1"/>
    <col min="8193" max="8193" width="16.28515625" style="795" customWidth="1"/>
    <col min="8194" max="8194" width="8.7109375" style="795" customWidth="1"/>
    <col min="8195" max="8195" width="8.85546875" style="795" customWidth="1"/>
    <col min="8196" max="8196" width="12" style="795" customWidth="1"/>
    <col min="8197" max="8197" width="7.5703125" style="795" customWidth="1"/>
    <col min="8198" max="8198" width="18.28515625" style="795" customWidth="1"/>
    <col min="8199" max="8199" width="7.28515625" style="795" customWidth="1"/>
    <col min="8200" max="8200" width="10.28515625" style="795" customWidth="1"/>
    <col min="8201" max="8201" width="3" style="795" customWidth="1"/>
    <col min="8202" max="8445" width="9.140625" style="795"/>
    <col min="8446" max="8446" width="3.5703125" style="795" customWidth="1"/>
    <col min="8447" max="8447" width="8.42578125" style="795" customWidth="1"/>
    <col min="8448" max="8448" width="6.7109375" style="795" customWidth="1"/>
    <col min="8449" max="8449" width="16.28515625" style="795" customWidth="1"/>
    <col min="8450" max="8450" width="8.7109375" style="795" customWidth="1"/>
    <col min="8451" max="8451" width="8.85546875" style="795" customWidth="1"/>
    <col min="8452" max="8452" width="12" style="795" customWidth="1"/>
    <col min="8453" max="8453" width="7.5703125" style="795" customWidth="1"/>
    <col min="8454" max="8454" width="18.28515625" style="795" customWidth="1"/>
    <col min="8455" max="8455" width="7.28515625" style="795" customWidth="1"/>
    <col min="8456" max="8456" width="10.28515625" style="795" customWidth="1"/>
    <col min="8457" max="8457" width="3" style="795" customWidth="1"/>
    <col min="8458" max="8701" width="9.140625" style="795"/>
    <col min="8702" max="8702" width="3.5703125" style="795" customWidth="1"/>
    <col min="8703" max="8703" width="8.42578125" style="795" customWidth="1"/>
    <col min="8704" max="8704" width="6.7109375" style="795" customWidth="1"/>
    <col min="8705" max="8705" width="16.28515625" style="795" customWidth="1"/>
    <col min="8706" max="8706" width="8.7109375" style="795" customWidth="1"/>
    <col min="8707" max="8707" width="8.85546875" style="795" customWidth="1"/>
    <col min="8708" max="8708" width="12" style="795" customWidth="1"/>
    <col min="8709" max="8709" width="7.5703125" style="795" customWidth="1"/>
    <col min="8710" max="8710" width="18.28515625" style="795" customWidth="1"/>
    <col min="8711" max="8711" width="7.28515625" style="795" customWidth="1"/>
    <col min="8712" max="8712" width="10.28515625" style="795" customWidth="1"/>
    <col min="8713" max="8713" width="3" style="795" customWidth="1"/>
    <col min="8714" max="8957" width="9.140625" style="795"/>
    <col min="8958" max="8958" width="3.5703125" style="795" customWidth="1"/>
    <col min="8959" max="8959" width="8.42578125" style="795" customWidth="1"/>
    <col min="8960" max="8960" width="6.7109375" style="795" customWidth="1"/>
    <col min="8961" max="8961" width="16.28515625" style="795" customWidth="1"/>
    <col min="8962" max="8962" width="8.7109375" style="795" customWidth="1"/>
    <col min="8963" max="8963" width="8.85546875" style="795" customWidth="1"/>
    <col min="8964" max="8964" width="12" style="795" customWidth="1"/>
    <col min="8965" max="8965" width="7.5703125" style="795" customWidth="1"/>
    <col min="8966" max="8966" width="18.28515625" style="795" customWidth="1"/>
    <col min="8967" max="8967" width="7.28515625" style="795" customWidth="1"/>
    <col min="8968" max="8968" width="10.28515625" style="795" customWidth="1"/>
    <col min="8969" max="8969" width="3" style="795" customWidth="1"/>
    <col min="8970" max="9213" width="9.140625" style="795"/>
    <col min="9214" max="9214" width="3.5703125" style="795" customWidth="1"/>
    <col min="9215" max="9215" width="8.42578125" style="795" customWidth="1"/>
    <col min="9216" max="9216" width="6.7109375" style="795" customWidth="1"/>
    <col min="9217" max="9217" width="16.28515625" style="795" customWidth="1"/>
    <col min="9218" max="9218" width="8.7109375" style="795" customWidth="1"/>
    <col min="9219" max="9219" width="8.85546875" style="795" customWidth="1"/>
    <col min="9220" max="9220" width="12" style="795" customWidth="1"/>
    <col min="9221" max="9221" width="7.5703125" style="795" customWidth="1"/>
    <col min="9222" max="9222" width="18.28515625" style="795" customWidth="1"/>
    <col min="9223" max="9223" width="7.28515625" style="795" customWidth="1"/>
    <col min="9224" max="9224" width="10.28515625" style="795" customWidth="1"/>
    <col min="9225" max="9225" width="3" style="795" customWidth="1"/>
    <col min="9226" max="9469" width="9.140625" style="795"/>
    <col min="9470" max="9470" width="3.5703125" style="795" customWidth="1"/>
    <col min="9471" max="9471" width="8.42578125" style="795" customWidth="1"/>
    <col min="9472" max="9472" width="6.7109375" style="795" customWidth="1"/>
    <col min="9473" max="9473" width="16.28515625" style="795" customWidth="1"/>
    <col min="9474" max="9474" width="8.7109375" style="795" customWidth="1"/>
    <col min="9475" max="9475" width="8.85546875" style="795" customWidth="1"/>
    <col min="9476" max="9476" width="12" style="795" customWidth="1"/>
    <col min="9477" max="9477" width="7.5703125" style="795" customWidth="1"/>
    <col min="9478" max="9478" width="18.28515625" style="795" customWidth="1"/>
    <col min="9479" max="9479" width="7.28515625" style="795" customWidth="1"/>
    <col min="9480" max="9480" width="10.28515625" style="795" customWidth="1"/>
    <col min="9481" max="9481" width="3" style="795" customWidth="1"/>
    <col min="9482" max="9725" width="9.140625" style="795"/>
    <col min="9726" max="9726" width="3.5703125" style="795" customWidth="1"/>
    <col min="9727" max="9727" width="8.42578125" style="795" customWidth="1"/>
    <col min="9728" max="9728" width="6.7109375" style="795" customWidth="1"/>
    <col min="9729" max="9729" width="16.28515625" style="795" customWidth="1"/>
    <col min="9730" max="9730" width="8.7109375" style="795" customWidth="1"/>
    <col min="9731" max="9731" width="8.85546875" style="795" customWidth="1"/>
    <col min="9732" max="9732" width="12" style="795" customWidth="1"/>
    <col min="9733" max="9733" width="7.5703125" style="795" customWidth="1"/>
    <col min="9734" max="9734" width="18.28515625" style="795" customWidth="1"/>
    <col min="9735" max="9735" width="7.28515625" style="795" customWidth="1"/>
    <col min="9736" max="9736" width="10.28515625" style="795" customWidth="1"/>
    <col min="9737" max="9737" width="3" style="795" customWidth="1"/>
    <col min="9738" max="9981" width="9.140625" style="795"/>
    <col min="9982" max="9982" width="3.5703125" style="795" customWidth="1"/>
    <col min="9983" max="9983" width="8.42578125" style="795" customWidth="1"/>
    <col min="9984" max="9984" width="6.7109375" style="795" customWidth="1"/>
    <col min="9985" max="9985" width="16.28515625" style="795" customWidth="1"/>
    <col min="9986" max="9986" width="8.7109375" style="795" customWidth="1"/>
    <col min="9987" max="9987" width="8.85546875" style="795" customWidth="1"/>
    <col min="9988" max="9988" width="12" style="795" customWidth="1"/>
    <col min="9989" max="9989" width="7.5703125" style="795" customWidth="1"/>
    <col min="9990" max="9990" width="18.28515625" style="795" customWidth="1"/>
    <col min="9991" max="9991" width="7.28515625" style="795" customWidth="1"/>
    <col min="9992" max="9992" width="10.28515625" style="795" customWidth="1"/>
    <col min="9993" max="9993" width="3" style="795" customWidth="1"/>
    <col min="9994" max="10237" width="9.140625" style="795"/>
    <col min="10238" max="10238" width="3.5703125" style="795" customWidth="1"/>
    <col min="10239" max="10239" width="8.42578125" style="795" customWidth="1"/>
    <col min="10240" max="10240" width="6.7109375" style="795" customWidth="1"/>
    <col min="10241" max="10241" width="16.28515625" style="795" customWidth="1"/>
    <col min="10242" max="10242" width="8.7109375" style="795" customWidth="1"/>
    <col min="10243" max="10243" width="8.85546875" style="795" customWidth="1"/>
    <col min="10244" max="10244" width="12" style="795" customWidth="1"/>
    <col min="10245" max="10245" width="7.5703125" style="795" customWidth="1"/>
    <col min="10246" max="10246" width="18.28515625" style="795" customWidth="1"/>
    <col min="10247" max="10247" width="7.28515625" style="795" customWidth="1"/>
    <col min="10248" max="10248" width="10.28515625" style="795" customWidth="1"/>
    <col min="10249" max="10249" width="3" style="795" customWidth="1"/>
    <col min="10250" max="10493" width="9.140625" style="795"/>
    <col min="10494" max="10494" width="3.5703125" style="795" customWidth="1"/>
    <col min="10495" max="10495" width="8.42578125" style="795" customWidth="1"/>
    <col min="10496" max="10496" width="6.7109375" style="795" customWidth="1"/>
    <col min="10497" max="10497" width="16.28515625" style="795" customWidth="1"/>
    <col min="10498" max="10498" width="8.7109375" style="795" customWidth="1"/>
    <col min="10499" max="10499" width="8.85546875" style="795" customWidth="1"/>
    <col min="10500" max="10500" width="12" style="795" customWidth="1"/>
    <col min="10501" max="10501" width="7.5703125" style="795" customWidth="1"/>
    <col min="10502" max="10502" width="18.28515625" style="795" customWidth="1"/>
    <col min="10503" max="10503" width="7.28515625" style="795" customWidth="1"/>
    <col min="10504" max="10504" width="10.28515625" style="795" customWidth="1"/>
    <col min="10505" max="10505" width="3" style="795" customWidth="1"/>
    <col min="10506" max="10749" width="9.140625" style="795"/>
    <col min="10750" max="10750" width="3.5703125" style="795" customWidth="1"/>
    <col min="10751" max="10751" width="8.42578125" style="795" customWidth="1"/>
    <col min="10752" max="10752" width="6.7109375" style="795" customWidth="1"/>
    <col min="10753" max="10753" width="16.28515625" style="795" customWidth="1"/>
    <col min="10754" max="10754" width="8.7109375" style="795" customWidth="1"/>
    <col min="10755" max="10755" width="8.85546875" style="795" customWidth="1"/>
    <col min="10756" max="10756" width="12" style="795" customWidth="1"/>
    <col min="10757" max="10757" width="7.5703125" style="795" customWidth="1"/>
    <col min="10758" max="10758" width="18.28515625" style="795" customWidth="1"/>
    <col min="10759" max="10759" width="7.28515625" style="795" customWidth="1"/>
    <col min="10760" max="10760" width="10.28515625" style="795" customWidth="1"/>
    <col min="10761" max="10761" width="3" style="795" customWidth="1"/>
    <col min="10762" max="11005" width="9.140625" style="795"/>
    <col min="11006" max="11006" width="3.5703125" style="795" customWidth="1"/>
    <col min="11007" max="11007" width="8.42578125" style="795" customWidth="1"/>
    <col min="11008" max="11008" width="6.7109375" style="795" customWidth="1"/>
    <col min="11009" max="11009" width="16.28515625" style="795" customWidth="1"/>
    <col min="11010" max="11010" width="8.7109375" style="795" customWidth="1"/>
    <col min="11011" max="11011" width="8.85546875" style="795" customWidth="1"/>
    <col min="11012" max="11012" width="12" style="795" customWidth="1"/>
    <col min="11013" max="11013" width="7.5703125" style="795" customWidth="1"/>
    <col min="11014" max="11014" width="18.28515625" style="795" customWidth="1"/>
    <col min="11015" max="11015" width="7.28515625" style="795" customWidth="1"/>
    <col min="11016" max="11016" width="10.28515625" style="795" customWidth="1"/>
    <col min="11017" max="11017" width="3" style="795" customWidth="1"/>
    <col min="11018" max="11261" width="9.140625" style="795"/>
    <col min="11262" max="11262" width="3.5703125" style="795" customWidth="1"/>
    <col min="11263" max="11263" width="8.42578125" style="795" customWidth="1"/>
    <col min="11264" max="11264" width="6.7109375" style="795" customWidth="1"/>
    <col min="11265" max="11265" width="16.28515625" style="795" customWidth="1"/>
    <col min="11266" max="11266" width="8.7109375" style="795" customWidth="1"/>
    <col min="11267" max="11267" width="8.85546875" style="795" customWidth="1"/>
    <col min="11268" max="11268" width="12" style="795" customWidth="1"/>
    <col min="11269" max="11269" width="7.5703125" style="795" customWidth="1"/>
    <col min="11270" max="11270" width="18.28515625" style="795" customWidth="1"/>
    <col min="11271" max="11271" width="7.28515625" style="795" customWidth="1"/>
    <col min="11272" max="11272" width="10.28515625" style="795" customWidth="1"/>
    <col min="11273" max="11273" width="3" style="795" customWidth="1"/>
    <col min="11274" max="11517" width="9.140625" style="795"/>
    <col min="11518" max="11518" width="3.5703125" style="795" customWidth="1"/>
    <col min="11519" max="11519" width="8.42578125" style="795" customWidth="1"/>
    <col min="11520" max="11520" width="6.7109375" style="795" customWidth="1"/>
    <col min="11521" max="11521" width="16.28515625" style="795" customWidth="1"/>
    <col min="11522" max="11522" width="8.7109375" style="795" customWidth="1"/>
    <col min="11523" max="11523" width="8.85546875" style="795" customWidth="1"/>
    <col min="11524" max="11524" width="12" style="795" customWidth="1"/>
    <col min="11525" max="11525" width="7.5703125" style="795" customWidth="1"/>
    <col min="11526" max="11526" width="18.28515625" style="795" customWidth="1"/>
    <col min="11527" max="11527" width="7.28515625" style="795" customWidth="1"/>
    <col min="11528" max="11528" width="10.28515625" style="795" customWidth="1"/>
    <col min="11529" max="11529" width="3" style="795" customWidth="1"/>
    <col min="11530" max="11773" width="9.140625" style="795"/>
    <col min="11774" max="11774" width="3.5703125" style="795" customWidth="1"/>
    <col min="11775" max="11775" width="8.42578125" style="795" customWidth="1"/>
    <col min="11776" max="11776" width="6.7109375" style="795" customWidth="1"/>
    <col min="11777" max="11777" width="16.28515625" style="795" customWidth="1"/>
    <col min="11778" max="11778" width="8.7109375" style="795" customWidth="1"/>
    <col min="11779" max="11779" width="8.85546875" style="795" customWidth="1"/>
    <col min="11780" max="11780" width="12" style="795" customWidth="1"/>
    <col min="11781" max="11781" width="7.5703125" style="795" customWidth="1"/>
    <col min="11782" max="11782" width="18.28515625" style="795" customWidth="1"/>
    <col min="11783" max="11783" width="7.28515625" style="795" customWidth="1"/>
    <col min="11784" max="11784" width="10.28515625" style="795" customWidth="1"/>
    <col min="11785" max="11785" width="3" style="795" customWidth="1"/>
    <col min="11786" max="12029" width="9.140625" style="795"/>
    <col min="12030" max="12030" width="3.5703125" style="795" customWidth="1"/>
    <col min="12031" max="12031" width="8.42578125" style="795" customWidth="1"/>
    <col min="12032" max="12032" width="6.7109375" style="795" customWidth="1"/>
    <col min="12033" max="12033" width="16.28515625" style="795" customWidth="1"/>
    <col min="12034" max="12034" width="8.7109375" style="795" customWidth="1"/>
    <col min="12035" max="12035" width="8.85546875" style="795" customWidth="1"/>
    <col min="12036" max="12036" width="12" style="795" customWidth="1"/>
    <col min="12037" max="12037" width="7.5703125" style="795" customWidth="1"/>
    <col min="12038" max="12038" width="18.28515625" style="795" customWidth="1"/>
    <col min="12039" max="12039" width="7.28515625" style="795" customWidth="1"/>
    <col min="12040" max="12040" width="10.28515625" style="795" customWidth="1"/>
    <col min="12041" max="12041" width="3" style="795" customWidth="1"/>
    <col min="12042" max="12285" width="9.140625" style="795"/>
    <col min="12286" max="12286" width="3.5703125" style="795" customWidth="1"/>
    <col min="12287" max="12287" width="8.42578125" style="795" customWidth="1"/>
    <col min="12288" max="12288" width="6.7109375" style="795" customWidth="1"/>
    <col min="12289" max="12289" width="16.28515625" style="795" customWidth="1"/>
    <col min="12290" max="12290" width="8.7109375" style="795" customWidth="1"/>
    <col min="12291" max="12291" width="8.85546875" style="795" customWidth="1"/>
    <col min="12292" max="12292" width="12" style="795" customWidth="1"/>
    <col min="12293" max="12293" width="7.5703125" style="795" customWidth="1"/>
    <col min="12294" max="12294" width="18.28515625" style="795" customWidth="1"/>
    <col min="12295" max="12295" width="7.28515625" style="795" customWidth="1"/>
    <col min="12296" max="12296" width="10.28515625" style="795" customWidth="1"/>
    <col min="12297" max="12297" width="3" style="795" customWidth="1"/>
    <col min="12298" max="12541" width="9.140625" style="795"/>
    <col min="12542" max="12542" width="3.5703125" style="795" customWidth="1"/>
    <col min="12543" max="12543" width="8.42578125" style="795" customWidth="1"/>
    <col min="12544" max="12544" width="6.7109375" style="795" customWidth="1"/>
    <col min="12545" max="12545" width="16.28515625" style="795" customWidth="1"/>
    <col min="12546" max="12546" width="8.7109375" style="795" customWidth="1"/>
    <col min="12547" max="12547" width="8.85546875" style="795" customWidth="1"/>
    <col min="12548" max="12548" width="12" style="795" customWidth="1"/>
    <col min="12549" max="12549" width="7.5703125" style="795" customWidth="1"/>
    <col min="12550" max="12550" width="18.28515625" style="795" customWidth="1"/>
    <col min="12551" max="12551" width="7.28515625" style="795" customWidth="1"/>
    <col min="12552" max="12552" width="10.28515625" style="795" customWidth="1"/>
    <col min="12553" max="12553" width="3" style="795" customWidth="1"/>
    <col min="12554" max="12797" width="9.140625" style="795"/>
    <col min="12798" max="12798" width="3.5703125" style="795" customWidth="1"/>
    <col min="12799" max="12799" width="8.42578125" style="795" customWidth="1"/>
    <col min="12800" max="12800" width="6.7109375" style="795" customWidth="1"/>
    <col min="12801" max="12801" width="16.28515625" style="795" customWidth="1"/>
    <col min="12802" max="12802" width="8.7109375" style="795" customWidth="1"/>
    <col min="12803" max="12803" width="8.85546875" style="795" customWidth="1"/>
    <col min="12804" max="12804" width="12" style="795" customWidth="1"/>
    <col min="12805" max="12805" width="7.5703125" style="795" customWidth="1"/>
    <col min="12806" max="12806" width="18.28515625" style="795" customWidth="1"/>
    <col min="12807" max="12807" width="7.28515625" style="795" customWidth="1"/>
    <col min="12808" max="12808" width="10.28515625" style="795" customWidth="1"/>
    <col min="12809" max="12809" width="3" style="795" customWidth="1"/>
    <col min="12810" max="13053" width="9.140625" style="795"/>
    <col min="13054" max="13054" width="3.5703125" style="795" customWidth="1"/>
    <col min="13055" max="13055" width="8.42578125" style="795" customWidth="1"/>
    <col min="13056" max="13056" width="6.7109375" style="795" customWidth="1"/>
    <col min="13057" max="13057" width="16.28515625" style="795" customWidth="1"/>
    <col min="13058" max="13058" width="8.7109375" style="795" customWidth="1"/>
    <col min="13059" max="13059" width="8.85546875" style="795" customWidth="1"/>
    <col min="13060" max="13060" width="12" style="795" customWidth="1"/>
    <col min="13061" max="13061" width="7.5703125" style="795" customWidth="1"/>
    <col min="13062" max="13062" width="18.28515625" style="795" customWidth="1"/>
    <col min="13063" max="13063" width="7.28515625" style="795" customWidth="1"/>
    <col min="13064" max="13064" width="10.28515625" style="795" customWidth="1"/>
    <col min="13065" max="13065" width="3" style="795" customWidth="1"/>
    <col min="13066" max="13309" width="9.140625" style="795"/>
    <col min="13310" max="13310" width="3.5703125" style="795" customWidth="1"/>
    <col min="13311" max="13311" width="8.42578125" style="795" customWidth="1"/>
    <col min="13312" max="13312" width="6.7109375" style="795" customWidth="1"/>
    <col min="13313" max="13313" width="16.28515625" style="795" customWidth="1"/>
    <col min="13314" max="13314" width="8.7109375" style="795" customWidth="1"/>
    <col min="13315" max="13315" width="8.85546875" style="795" customWidth="1"/>
    <col min="13316" max="13316" width="12" style="795" customWidth="1"/>
    <col min="13317" max="13317" width="7.5703125" style="795" customWidth="1"/>
    <col min="13318" max="13318" width="18.28515625" style="795" customWidth="1"/>
    <col min="13319" max="13319" width="7.28515625" style="795" customWidth="1"/>
    <col min="13320" max="13320" width="10.28515625" style="795" customWidth="1"/>
    <col min="13321" max="13321" width="3" style="795" customWidth="1"/>
    <col min="13322" max="13565" width="9.140625" style="795"/>
    <col min="13566" max="13566" width="3.5703125" style="795" customWidth="1"/>
    <col min="13567" max="13567" width="8.42578125" style="795" customWidth="1"/>
    <col min="13568" max="13568" width="6.7109375" style="795" customWidth="1"/>
    <col min="13569" max="13569" width="16.28515625" style="795" customWidth="1"/>
    <col min="13570" max="13570" width="8.7109375" style="795" customWidth="1"/>
    <col min="13571" max="13571" width="8.85546875" style="795" customWidth="1"/>
    <col min="13572" max="13572" width="12" style="795" customWidth="1"/>
    <col min="13573" max="13573" width="7.5703125" style="795" customWidth="1"/>
    <col min="13574" max="13574" width="18.28515625" style="795" customWidth="1"/>
    <col min="13575" max="13575" width="7.28515625" style="795" customWidth="1"/>
    <col min="13576" max="13576" width="10.28515625" style="795" customWidth="1"/>
    <col min="13577" max="13577" width="3" style="795" customWidth="1"/>
    <col min="13578" max="13821" width="9.140625" style="795"/>
    <col min="13822" max="13822" width="3.5703125" style="795" customWidth="1"/>
    <col min="13823" max="13823" width="8.42578125" style="795" customWidth="1"/>
    <col min="13824" max="13824" width="6.7109375" style="795" customWidth="1"/>
    <col min="13825" max="13825" width="16.28515625" style="795" customWidth="1"/>
    <col min="13826" max="13826" width="8.7109375" style="795" customWidth="1"/>
    <col min="13827" max="13827" width="8.85546875" style="795" customWidth="1"/>
    <col min="13828" max="13828" width="12" style="795" customWidth="1"/>
    <col min="13829" max="13829" width="7.5703125" style="795" customWidth="1"/>
    <col min="13830" max="13830" width="18.28515625" style="795" customWidth="1"/>
    <col min="13831" max="13831" width="7.28515625" style="795" customWidth="1"/>
    <col min="13832" max="13832" width="10.28515625" style="795" customWidth="1"/>
    <col min="13833" max="13833" width="3" style="795" customWidth="1"/>
    <col min="13834" max="14077" width="9.140625" style="795"/>
    <col min="14078" max="14078" width="3.5703125" style="795" customWidth="1"/>
    <col min="14079" max="14079" width="8.42578125" style="795" customWidth="1"/>
    <col min="14080" max="14080" width="6.7109375" style="795" customWidth="1"/>
    <col min="14081" max="14081" width="16.28515625" style="795" customWidth="1"/>
    <col min="14082" max="14082" width="8.7109375" style="795" customWidth="1"/>
    <col min="14083" max="14083" width="8.85546875" style="795" customWidth="1"/>
    <col min="14084" max="14084" width="12" style="795" customWidth="1"/>
    <col min="14085" max="14085" width="7.5703125" style="795" customWidth="1"/>
    <col min="14086" max="14086" width="18.28515625" style="795" customWidth="1"/>
    <col min="14087" max="14087" width="7.28515625" style="795" customWidth="1"/>
    <col min="14088" max="14088" width="10.28515625" style="795" customWidth="1"/>
    <col min="14089" max="14089" width="3" style="795" customWidth="1"/>
    <col min="14090" max="14333" width="9.140625" style="795"/>
    <col min="14334" max="14334" width="3.5703125" style="795" customWidth="1"/>
    <col min="14335" max="14335" width="8.42578125" style="795" customWidth="1"/>
    <col min="14336" max="14336" width="6.7109375" style="795" customWidth="1"/>
    <col min="14337" max="14337" width="16.28515625" style="795" customWidth="1"/>
    <col min="14338" max="14338" width="8.7109375" style="795" customWidth="1"/>
    <col min="14339" max="14339" width="8.85546875" style="795" customWidth="1"/>
    <col min="14340" max="14340" width="12" style="795" customWidth="1"/>
    <col min="14341" max="14341" width="7.5703125" style="795" customWidth="1"/>
    <col min="14342" max="14342" width="18.28515625" style="795" customWidth="1"/>
    <col min="14343" max="14343" width="7.28515625" style="795" customWidth="1"/>
    <col min="14344" max="14344" width="10.28515625" style="795" customWidth="1"/>
    <col min="14345" max="14345" width="3" style="795" customWidth="1"/>
    <col min="14346" max="14589" width="9.140625" style="795"/>
    <col min="14590" max="14590" width="3.5703125" style="795" customWidth="1"/>
    <col min="14591" max="14591" width="8.42578125" style="795" customWidth="1"/>
    <col min="14592" max="14592" width="6.7109375" style="795" customWidth="1"/>
    <col min="14593" max="14593" width="16.28515625" style="795" customWidth="1"/>
    <col min="14594" max="14594" width="8.7109375" style="795" customWidth="1"/>
    <col min="14595" max="14595" width="8.85546875" style="795" customWidth="1"/>
    <col min="14596" max="14596" width="12" style="795" customWidth="1"/>
    <col min="14597" max="14597" width="7.5703125" style="795" customWidth="1"/>
    <col min="14598" max="14598" width="18.28515625" style="795" customWidth="1"/>
    <col min="14599" max="14599" width="7.28515625" style="795" customWidth="1"/>
    <col min="14600" max="14600" width="10.28515625" style="795" customWidth="1"/>
    <col min="14601" max="14601" width="3" style="795" customWidth="1"/>
    <col min="14602" max="14845" width="9.140625" style="795"/>
    <col min="14846" max="14846" width="3.5703125" style="795" customWidth="1"/>
    <col min="14847" max="14847" width="8.42578125" style="795" customWidth="1"/>
    <col min="14848" max="14848" width="6.7109375" style="795" customWidth="1"/>
    <col min="14849" max="14849" width="16.28515625" style="795" customWidth="1"/>
    <col min="14850" max="14850" width="8.7109375" style="795" customWidth="1"/>
    <col min="14851" max="14851" width="8.85546875" style="795" customWidth="1"/>
    <col min="14852" max="14852" width="12" style="795" customWidth="1"/>
    <col min="14853" max="14853" width="7.5703125" style="795" customWidth="1"/>
    <col min="14854" max="14854" width="18.28515625" style="795" customWidth="1"/>
    <col min="14855" max="14855" width="7.28515625" style="795" customWidth="1"/>
    <col min="14856" max="14856" width="10.28515625" style="795" customWidth="1"/>
    <col min="14857" max="14857" width="3" style="795" customWidth="1"/>
    <col min="14858" max="15101" width="9.140625" style="795"/>
    <col min="15102" max="15102" width="3.5703125" style="795" customWidth="1"/>
    <col min="15103" max="15103" width="8.42578125" style="795" customWidth="1"/>
    <col min="15104" max="15104" width="6.7109375" style="795" customWidth="1"/>
    <col min="15105" max="15105" width="16.28515625" style="795" customWidth="1"/>
    <col min="15106" max="15106" width="8.7109375" style="795" customWidth="1"/>
    <col min="15107" max="15107" width="8.85546875" style="795" customWidth="1"/>
    <col min="15108" max="15108" width="12" style="795" customWidth="1"/>
    <col min="15109" max="15109" width="7.5703125" style="795" customWidth="1"/>
    <col min="15110" max="15110" width="18.28515625" style="795" customWidth="1"/>
    <col min="15111" max="15111" width="7.28515625" style="795" customWidth="1"/>
    <col min="15112" max="15112" width="10.28515625" style="795" customWidth="1"/>
    <col min="15113" max="15113" width="3" style="795" customWidth="1"/>
    <col min="15114" max="15357" width="9.140625" style="795"/>
    <col min="15358" max="15358" width="3.5703125" style="795" customWidth="1"/>
    <col min="15359" max="15359" width="8.42578125" style="795" customWidth="1"/>
    <col min="15360" max="15360" width="6.7109375" style="795" customWidth="1"/>
    <col min="15361" max="15361" width="16.28515625" style="795" customWidth="1"/>
    <col min="15362" max="15362" width="8.7109375" style="795" customWidth="1"/>
    <col min="15363" max="15363" width="8.85546875" style="795" customWidth="1"/>
    <col min="15364" max="15364" width="12" style="795" customWidth="1"/>
    <col min="15365" max="15365" width="7.5703125" style="795" customWidth="1"/>
    <col min="15366" max="15366" width="18.28515625" style="795" customWidth="1"/>
    <col min="15367" max="15367" width="7.28515625" style="795" customWidth="1"/>
    <col min="15368" max="15368" width="10.28515625" style="795" customWidth="1"/>
    <col min="15369" max="15369" width="3" style="795" customWidth="1"/>
    <col min="15370" max="15613" width="9.140625" style="795"/>
    <col min="15614" max="15614" width="3.5703125" style="795" customWidth="1"/>
    <col min="15615" max="15615" width="8.42578125" style="795" customWidth="1"/>
    <col min="15616" max="15616" width="6.7109375" style="795" customWidth="1"/>
    <col min="15617" max="15617" width="16.28515625" style="795" customWidth="1"/>
    <col min="15618" max="15618" width="8.7109375" style="795" customWidth="1"/>
    <col min="15619" max="15619" width="8.85546875" style="795" customWidth="1"/>
    <col min="15620" max="15620" width="12" style="795" customWidth="1"/>
    <col min="15621" max="15621" width="7.5703125" style="795" customWidth="1"/>
    <col min="15622" max="15622" width="18.28515625" style="795" customWidth="1"/>
    <col min="15623" max="15623" width="7.28515625" style="795" customWidth="1"/>
    <col min="15624" max="15624" width="10.28515625" style="795" customWidth="1"/>
    <col min="15625" max="15625" width="3" style="795" customWidth="1"/>
    <col min="15626" max="15869" width="9.140625" style="795"/>
    <col min="15870" max="15870" width="3.5703125" style="795" customWidth="1"/>
    <col min="15871" max="15871" width="8.42578125" style="795" customWidth="1"/>
    <col min="15872" max="15872" width="6.7109375" style="795" customWidth="1"/>
    <col min="15873" max="15873" width="16.28515625" style="795" customWidth="1"/>
    <col min="15874" max="15874" width="8.7109375" style="795" customWidth="1"/>
    <col min="15875" max="15875" width="8.85546875" style="795" customWidth="1"/>
    <col min="15876" max="15876" width="12" style="795" customWidth="1"/>
    <col min="15877" max="15877" width="7.5703125" style="795" customWidth="1"/>
    <col min="15878" max="15878" width="18.28515625" style="795" customWidth="1"/>
    <col min="15879" max="15879" width="7.28515625" style="795" customWidth="1"/>
    <col min="15880" max="15880" width="10.28515625" style="795" customWidth="1"/>
    <col min="15881" max="15881" width="3" style="795" customWidth="1"/>
    <col min="15882" max="16125" width="9.140625" style="795"/>
    <col min="16126" max="16126" width="3.5703125" style="795" customWidth="1"/>
    <col min="16127" max="16127" width="8.42578125" style="795" customWidth="1"/>
    <col min="16128" max="16128" width="6.7109375" style="795" customWidth="1"/>
    <col min="16129" max="16129" width="16.28515625" style="795" customWidth="1"/>
    <col min="16130" max="16130" width="8.7109375" style="795" customWidth="1"/>
    <col min="16131" max="16131" width="8.85546875" style="795" customWidth="1"/>
    <col min="16132" max="16132" width="12" style="795" customWidth="1"/>
    <col min="16133" max="16133" width="7.5703125" style="795" customWidth="1"/>
    <col min="16134" max="16134" width="18.28515625" style="795" customWidth="1"/>
    <col min="16135" max="16135" width="7.28515625" style="795" customWidth="1"/>
    <col min="16136" max="16136" width="10.28515625" style="795" customWidth="1"/>
    <col min="16137" max="16137" width="3" style="795" customWidth="1"/>
    <col min="16138" max="16384" width="9.140625" style="795"/>
  </cols>
  <sheetData>
    <row r="2" spans="1:9">
      <c r="A2" s="794"/>
      <c r="B2" s="794"/>
      <c r="C2" s="794"/>
      <c r="D2" s="794"/>
      <c r="E2" s="794"/>
      <c r="F2" s="794"/>
      <c r="G2" s="794"/>
      <c r="H2" s="794"/>
      <c r="I2" s="794"/>
    </row>
    <row r="3" spans="1:9" ht="12.75" customHeight="1">
      <c r="A3" s="794"/>
      <c r="B3" s="796"/>
      <c r="C3" s="797"/>
      <c r="D3" s="797"/>
      <c r="E3" s="797"/>
      <c r="F3" s="797"/>
      <c r="G3" s="797"/>
      <c r="H3" s="798"/>
      <c r="I3" s="794"/>
    </row>
    <row r="4" spans="1:9" ht="12.75" customHeight="1">
      <c r="A4" s="794"/>
      <c r="B4" s="799"/>
      <c r="C4" s="1081" t="s">
        <v>2700</v>
      </c>
      <c r="D4" s="1082"/>
      <c r="E4" s="1082"/>
      <c r="F4" s="1083"/>
      <c r="G4" s="800"/>
      <c r="H4" s="801"/>
      <c r="I4" s="794"/>
    </row>
    <row r="5" spans="1:9" ht="12.75" customHeight="1">
      <c r="A5" s="794"/>
      <c r="B5" s="802" t="s">
        <v>2693</v>
      </c>
      <c r="C5" s="1084"/>
      <c r="D5" s="1085"/>
      <c r="E5" s="1085"/>
      <c r="F5" s="1086"/>
      <c r="G5" s="803" t="s">
        <v>2696</v>
      </c>
      <c r="H5" s="804" t="s">
        <v>14</v>
      </c>
      <c r="I5" s="794"/>
    </row>
    <row r="6" spans="1:9" ht="12.75" customHeight="1">
      <c r="A6" s="794"/>
      <c r="B6" s="805"/>
      <c r="C6" s="1087"/>
      <c r="D6" s="1088"/>
      <c r="E6" s="1088"/>
      <c r="F6" s="1089"/>
      <c r="G6" s="806"/>
      <c r="H6" s="807"/>
      <c r="I6" s="794"/>
    </row>
    <row r="7" spans="1:9" ht="12.75" customHeight="1">
      <c r="A7" s="794"/>
      <c r="B7" s="808"/>
      <c r="C7" s="1090"/>
      <c r="D7" s="1091"/>
      <c r="E7" s="1091"/>
      <c r="F7" s="1092"/>
      <c r="G7" s="809"/>
      <c r="H7" s="810"/>
      <c r="I7" s="794"/>
    </row>
    <row r="8" spans="1:9" ht="12.75" customHeight="1">
      <c r="A8" s="794"/>
      <c r="B8" s="811">
        <v>1</v>
      </c>
      <c r="C8" s="1072" t="s">
        <v>2622</v>
      </c>
      <c r="D8" s="1073"/>
      <c r="E8" s="1073"/>
      <c r="F8" s="1074"/>
      <c r="G8" s="809">
        <f>H8/$H$20</f>
        <v>5.6840491317816454E-2</v>
      </c>
      <c r="H8" s="810">
        <f>SUMIF(Orçamento!$D:$D,C8,Orçamento!$I:$I)</f>
        <v>124652.92</v>
      </c>
      <c r="I8" s="794"/>
    </row>
    <row r="9" spans="1:9" ht="12.75" customHeight="1">
      <c r="A9" s="794"/>
      <c r="B9" s="811"/>
      <c r="C9" s="1075"/>
      <c r="D9" s="1076"/>
      <c r="E9" s="1076"/>
      <c r="F9" s="1077"/>
      <c r="G9" s="809"/>
      <c r="H9" s="810"/>
      <c r="I9" s="794"/>
    </row>
    <row r="10" spans="1:9" ht="12.75" customHeight="1">
      <c r="A10" s="794"/>
      <c r="B10" s="811">
        <v>2</v>
      </c>
      <c r="C10" s="1072" t="s">
        <v>2618</v>
      </c>
      <c r="D10" s="1073"/>
      <c r="E10" s="1073"/>
      <c r="F10" s="1074"/>
      <c r="G10" s="809">
        <f>H10/$H$20</f>
        <v>0.19475841672780669</v>
      </c>
      <c r="H10" s="810">
        <f>Orçamento!I12</f>
        <v>427111.11</v>
      </c>
      <c r="I10" s="794"/>
    </row>
    <row r="11" spans="1:9" ht="12.75" customHeight="1">
      <c r="A11" s="794"/>
      <c r="B11" s="811"/>
      <c r="C11" s="1075"/>
      <c r="D11" s="1076"/>
      <c r="E11" s="1076"/>
      <c r="F11" s="1077"/>
      <c r="G11" s="809"/>
      <c r="H11" s="810"/>
      <c r="I11" s="794"/>
    </row>
    <row r="12" spans="1:9" ht="12.75" customHeight="1">
      <c r="A12" s="794"/>
      <c r="B12" s="811">
        <v>3</v>
      </c>
      <c r="C12" s="1072" t="s">
        <v>2627</v>
      </c>
      <c r="D12" s="1073"/>
      <c r="E12" s="1073"/>
      <c r="F12" s="1074"/>
      <c r="G12" s="809">
        <f>H12/$H$20</f>
        <v>0.2861306196385095</v>
      </c>
      <c r="H12" s="810">
        <f>SUMIF(Orçamento!$D:$D,C12,Orçamento!$I:$I)</f>
        <v>627493.11999999988</v>
      </c>
      <c r="I12" s="794"/>
    </row>
    <row r="13" spans="1:9" ht="12.75" customHeight="1">
      <c r="A13" s="794"/>
      <c r="B13" s="811"/>
      <c r="C13" s="1075"/>
      <c r="D13" s="1076"/>
      <c r="E13" s="1076"/>
      <c r="F13" s="1077"/>
      <c r="G13" s="809"/>
      <c r="H13" s="810"/>
      <c r="I13" s="794"/>
    </row>
    <row r="14" spans="1:9" ht="12.75" customHeight="1">
      <c r="A14" s="794"/>
      <c r="B14" s="811">
        <v>4</v>
      </c>
      <c r="C14" s="1072" t="s">
        <v>2632</v>
      </c>
      <c r="D14" s="1073"/>
      <c r="E14" s="1073"/>
      <c r="F14" s="1074"/>
      <c r="G14" s="809">
        <f>H14/$H$20</f>
        <v>0.41925381878459017</v>
      </c>
      <c r="H14" s="810">
        <f>SUMIF(Orçamento!$D:$D,C14,Orçamento!$I:$I)</f>
        <v>919436.32999999984</v>
      </c>
      <c r="I14" s="794"/>
    </row>
    <row r="15" spans="1:9" ht="12.75" customHeight="1">
      <c r="A15" s="794"/>
      <c r="B15" s="811"/>
      <c r="C15" s="1075"/>
      <c r="D15" s="1076"/>
      <c r="E15" s="1076"/>
      <c r="F15" s="1077"/>
      <c r="G15" s="809"/>
      <c r="H15" s="810"/>
      <c r="I15" s="794"/>
    </row>
    <row r="16" spans="1:9" ht="12.75" customHeight="1">
      <c r="A16" s="794"/>
      <c r="B16" s="811">
        <v>5</v>
      </c>
      <c r="C16" s="1072" t="s">
        <v>2633</v>
      </c>
      <c r="D16" s="1073"/>
      <c r="E16" s="1073"/>
      <c r="F16" s="1074"/>
      <c r="G16" s="809">
        <f>H16/$H$20</f>
        <v>3.8211245789161914E-2</v>
      </c>
      <c r="H16" s="810">
        <f>SUMIF(Orçamento!$D:$D,C16,Orçamento!$I:$I)</f>
        <v>83798.42</v>
      </c>
      <c r="I16" s="794"/>
    </row>
    <row r="17" spans="1:10" ht="12.75" customHeight="1">
      <c r="A17" s="794"/>
      <c r="B17" s="811"/>
      <c r="C17" s="1075"/>
      <c r="D17" s="1076"/>
      <c r="E17" s="1076"/>
      <c r="F17" s="1077"/>
      <c r="G17" s="809"/>
      <c r="H17" s="810"/>
      <c r="I17" s="794"/>
    </row>
    <row r="18" spans="1:10" ht="12.75" customHeight="1">
      <c r="A18" s="794"/>
      <c r="B18" s="811">
        <v>6</v>
      </c>
      <c r="C18" s="1072" t="s">
        <v>2628</v>
      </c>
      <c r="D18" s="1073"/>
      <c r="E18" s="1073"/>
      <c r="F18" s="1074"/>
      <c r="G18" s="809">
        <f>H18/$H$20</f>
        <v>4.8054077421153868E-3</v>
      </c>
      <c r="H18" s="810">
        <f>SUMIF(Orçamento!$D:$D,C18,Orçamento!$I:$I)</f>
        <v>10538.40480540556</v>
      </c>
      <c r="I18" s="794"/>
    </row>
    <row r="19" spans="1:10" ht="12.75" customHeight="1">
      <c r="A19" s="794"/>
      <c r="B19" s="811"/>
      <c r="C19" s="1075"/>
      <c r="D19" s="1076"/>
      <c r="E19" s="1076"/>
      <c r="F19" s="1077"/>
      <c r="G19" s="809"/>
      <c r="H19" s="810"/>
      <c r="I19" s="794"/>
    </row>
    <row r="20" spans="1:10" ht="12.75" customHeight="1">
      <c r="A20" s="794"/>
      <c r="B20" s="1078" t="s">
        <v>2701</v>
      </c>
      <c r="C20" s="1079"/>
      <c r="D20" s="1079"/>
      <c r="E20" s="1079"/>
      <c r="F20" s="1080"/>
      <c r="G20" s="812">
        <f>SUM(G8:G19)</f>
        <v>1</v>
      </c>
      <c r="H20" s="813">
        <f>SUM(H8:H19)</f>
        <v>2193030.304805405</v>
      </c>
      <c r="I20" s="794"/>
    </row>
    <row r="21" spans="1:10">
      <c r="A21" s="794"/>
      <c r="B21" s="794"/>
      <c r="C21" s="794"/>
      <c r="D21" s="794"/>
      <c r="E21" s="794"/>
      <c r="F21" s="794"/>
      <c r="G21" s="794"/>
      <c r="H21" s="794"/>
      <c r="I21" s="794"/>
    </row>
    <row r="22" spans="1:10">
      <c r="A22" s="794"/>
      <c r="B22" s="794"/>
      <c r="C22" s="794"/>
      <c r="D22" s="794"/>
      <c r="E22" s="794"/>
      <c r="F22" s="794"/>
      <c r="G22" s="794"/>
      <c r="H22" s="794"/>
      <c r="I22" s="794"/>
    </row>
    <row r="23" spans="1:10">
      <c r="A23" s="794"/>
      <c r="B23" s="794"/>
      <c r="C23" s="794"/>
      <c r="D23" s="794"/>
      <c r="E23" s="794"/>
      <c r="F23" s="794"/>
      <c r="G23" s="794"/>
      <c r="H23" s="794"/>
      <c r="I23" s="794"/>
    </row>
    <row r="24" spans="1:10">
      <c r="A24" s="794"/>
      <c r="B24" s="794"/>
      <c r="C24" s="794"/>
      <c r="D24" s="794"/>
      <c r="E24" s="794"/>
      <c r="F24" s="794"/>
      <c r="G24" s="794"/>
      <c r="H24" s="794"/>
      <c r="I24" s="794"/>
    </row>
    <row r="25" spans="1:10">
      <c r="A25" s="794"/>
      <c r="B25" s="794"/>
      <c r="C25" s="794"/>
      <c r="D25" s="794"/>
      <c r="E25" s="794"/>
      <c r="F25" s="794"/>
      <c r="G25" s="794"/>
      <c r="H25" s="794"/>
      <c r="I25" s="794"/>
      <c r="J25" s="1011"/>
    </row>
    <row r="26" spans="1:10">
      <c r="A26" s="794"/>
      <c r="B26" s="794"/>
      <c r="C26" s="794"/>
      <c r="D26" s="794"/>
      <c r="E26" s="794"/>
      <c r="F26" s="794"/>
      <c r="G26" s="794"/>
      <c r="H26" s="794"/>
      <c r="I26" s="794"/>
    </row>
    <row r="27" spans="1:10">
      <c r="A27" s="794"/>
      <c r="B27" s="794"/>
      <c r="C27" s="794"/>
      <c r="D27" s="794"/>
      <c r="E27" s="794"/>
      <c r="F27" s="794"/>
      <c r="G27" s="794"/>
      <c r="H27" s="794"/>
      <c r="I27" s="794"/>
    </row>
    <row r="28" spans="1:10">
      <c r="A28" s="794"/>
      <c r="B28" s="794"/>
      <c r="C28" s="794"/>
      <c r="D28" s="794"/>
      <c r="E28" s="794"/>
      <c r="F28" s="794"/>
      <c r="G28" s="794"/>
      <c r="H28" s="794"/>
      <c r="I28" s="794"/>
    </row>
    <row r="29" spans="1:10">
      <c r="A29" s="794"/>
      <c r="B29" s="794"/>
      <c r="C29" s="794"/>
      <c r="D29" s="794"/>
      <c r="E29" s="794"/>
      <c r="F29" s="794"/>
      <c r="G29" s="794"/>
      <c r="H29" s="794"/>
      <c r="I29" s="794"/>
    </row>
    <row r="30" spans="1:10">
      <c r="A30" s="794"/>
      <c r="B30" s="794"/>
      <c r="C30" s="794"/>
      <c r="D30" s="794"/>
      <c r="E30" s="794"/>
      <c r="F30" s="794"/>
      <c r="G30" s="794"/>
      <c r="H30" s="794"/>
      <c r="I30" s="794"/>
    </row>
  </sheetData>
  <mergeCells count="15">
    <mergeCell ref="C11:F11"/>
    <mergeCell ref="C4:F6"/>
    <mergeCell ref="C7:F7"/>
    <mergeCell ref="C8:F8"/>
    <mergeCell ref="C9:F9"/>
    <mergeCell ref="C10:F10"/>
    <mergeCell ref="C18:F18"/>
    <mergeCell ref="C19:F19"/>
    <mergeCell ref="B20:F20"/>
    <mergeCell ref="C12:F12"/>
    <mergeCell ref="C13:F13"/>
    <mergeCell ref="C14:F14"/>
    <mergeCell ref="C15:F15"/>
    <mergeCell ref="C16:F16"/>
    <mergeCell ref="C17:F17"/>
  </mergeCells>
  <printOptions horizontalCentered="1"/>
  <pageMargins left="0.31496062992125984" right="0.31496062992125984" top="0.39370078740157483" bottom="0.19685039370078741" header="0" footer="0"/>
  <pageSetup paperSize="9" scale="90" orientation="portrait" r:id="rId1"/>
  <rowBreaks count="1" manualBreakCount="1">
    <brk id="21" max="9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/>
  <dimension ref="A1:N205"/>
  <sheetViews>
    <sheetView showGridLines="0" tabSelected="1" zoomScaleNormal="100" workbookViewId="0">
      <pane ySplit="7" topLeftCell="A8" activePane="bottomLeft" state="frozen"/>
      <selection activeCell="F35" sqref="F35"/>
      <selection pane="bottomLeft" activeCell="D18" sqref="D18"/>
    </sheetView>
  </sheetViews>
  <sheetFormatPr defaultRowHeight="11.25"/>
  <cols>
    <col min="1" max="1" width="8.85546875" style="658" customWidth="1"/>
    <col min="2" max="2" width="13.42578125" style="659" customWidth="1"/>
    <col min="3" max="3" width="15.7109375" style="659" customWidth="1"/>
    <col min="4" max="4" width="79.5703125" style="659" customWidth="1"/>
    <col min="5" max="5" width="8.7109375" style="659" customWidth="1"/>
    <col min="6" max="6" width="11.7109375" style="664" customWidth="1"/>
    <col min="7" max="8" width="11.7109375" style="659" customWidth="1"/>
    <col min="9" max="9" width="22.5703125" style="659" customWidth="1"/>
    <col min="10" max="10" width="11.140625" style="912" hidden="1" customWidth="1"/>
    <col min="11" max="16384" width="9.140625" style="659"/>
  </cols>
  <sheetData>
    <row r="1" spans="1:14" ht="15.95" customHeight="1">
      <c r="B1" s="3" t="s">
        <v>2619</v>
      </c>
      <c r="C1" s="3"/>
      <c r="D1" s="4"/>
      <c r="E1" s="5"/>
      <c r="F1" s="6"/>
      <c r="G1" s="2"/>
      <c r="I1" s="830"/>
    </row>
    <row r="2" spans="1:14" ht="24.95" customHeight="1">
      <c r="B2" s="1095" t="s">
        <v>2621</v>
      </c>
      <c r="C2" s="1095"/>
      <c r="D2" s="1095"/>
      <c r="E2" s="7"/>
      <c r="F2" s="1093" t="s">
        <v>4685</v>
      </c>
      <c r="G2" s="1094"/>
      <c r="H2" s="1094"/>
      <c r="I2" s="1100" t="s">
        <v>12931</v>
      </c>
    </row>
    <row r="3" spans="1:14" ht="24.95" customHeight="1">
      <c r="B3" s="769" t="s">
        <v>2620</v>
      </c>
      <c r="C3" s="711"/>
      <c r="D3" s="711"/>
      <c r="E3" s="7"/>
      <c r="F3" s="1094"/>
      <c r="G3" s="1094"/>
      <c r="H3" s="1094"/>
      <c r="I3" s="1101"/>
    </row>
    <row r="4" spans="1:14" ht="15.95" customHeight="1">
      <c r="B4" s="509" t="s">
        <v>4735</v>
      </c>
      <c r="C4" s="507"/>
      <c r="D4" s="508"/>
      <c r="E4" s="7"/>
      <c r="F4" s="8"/>
      <c r="G4" s="2"/>
      <c r="H4" s="2"/>
      <c r="I4" s="831"/>
    </row>
    <row r="5" spans="1:14" ht="15.95" customHeight="1">
      <c r="A5" s="1098" t="s">
        <v>2614</v>
      </c>
      <c r="B5" s="1096" t="s">
        <v>195</v>
      </c>
      <c r="C5" s="1097"/>
      <c r="D5" s="677" t="s">
        <v>10</v>
      </c>
      <c r="E5" s="678" t="s">
        <v>3</v>
      </c>
      <c r="F5" s="679" t="s">
        <v>11</v>
      </c>
      <c r="G5" s="680" t="s">
        <v>1</v>
      </c>
      <c r="H5" s="789" t="s">
        <v>1</v>
      </c>
      <c r="I5" s="681" t="s">
        <v>12</v>
      </c>
      <c r="J5" s="921" t="s">
        <v>4703</v>
      </c>
    </row>
    <row r="6" spans="1:14" ht="15.95" customHeight="1">
      <c r="A6" s="1099"/>
      <c r="B6" s="675" t="s">
        <v>9</v>
      </c>
      <c r="C6" s="676" t="s">
        <v>2617</v>
      </c>
      <c r="D6" s="447"/>
      <c r="E6" s="682"/>
      <c r="F6" s="683"/>
      <c r="G6" s="684" t="s">
        <v>2691</v>
      </c>
      <c r="H6" s="790">
        <f>MROUND(BDI!B10,0.05)</f>
        <v>0.25</v>
      </c>
      <c r="I6" s="685" t="s">
        <v>2692</v>
      </c>
    </row>
    <row r="7" spans="1:14" s="660" customFormat="1" ht="15" customHeight="1">
      <c r="A7" s="665">
        <v>1</v>
      </c>
      <c r="B7" s="666"/>
      <c r="C7" s="667"/>
      <c r="D7" s="668" t="s">
        <v>2622</v>
      </c>
      <c r="E7" s="669"/>
      <c r="F7" s="669"/>
      <c r="G7" s="669"/>
      <c r="H7" s="669"/>
      <c r="I7" s="788">
        <f>SUM(I8:I11)</f>
        <v>124652.92</v>
      </c>
      <c r="J7" s="911"/>
      <c r="K7" s="941"/>
    </row>
    <row r="8" spans="1:14" s="662" customFormat="1" ht="15" customHeight="1">
      <c r="A8" s="512" t="s">
        <v>2615</v>
      </c>
      <c r="B8" s="512" t="s">
        <v>258</v>
      </c>
      <c r="C8" s="512" t="s">
        <v>12929</v>
      </c>
      <c r="D8" s="661" t="str">
        <f>INDEX('CDHU-186'!$A$5:'CDHU-186'!$F$4203,MATCH(Orçamento!B8,'CDHU-186'!$A$5:$A$4203,0),2)</f>
        <v>Limpeza mecanizada do terreno, inclusive troncos até 15 cm de diâmetro,
com caminhão à disposição dentro e fora da obra, com transporte no raio de até 1 km</v>
      </c>
      <c r="E8" s="512" t="str">
        <f>INDEX('CDHU-186'!$A$5:'CDHU-186'!$F$4203,MATCH(Orçamento!B8,'CDHU-186'!$A$5:$A$4203,0),3)</f>
        <v>M2</v>
      </c>
      <c r="F8" s="568">
        <f>ROUND(SUMIFS(TERR!$C$25:$C$46,TERR!$A$25:$A$46,Orçamento!B8),2)</f>
        <v>6217.11</v>
      </c>
      <c r="G8" s="568">
        <f>TRUNC(INDEX('CDHU-186'!$A$5:'CDHU-186'!$F$4203,MATCH(Orçamento!B8,'CDHU-186'!$A$5:$A$4203,0),6),2)</f>
        <v>3.98</v>
      </c>
      <c r="H8" s="568">
        <f>TRUNC(G8*(1+$H$6),2)</f>
        <v>4.97</v>
      </c>
      <c r="I8" s="568">
        <f t="shared" ref="I8:I11" si="0">TRUNC(F8*H8,2)</f>
        <v>30899.03</v>
      </c>
      <c r="J8" s="911">
        <f t="shared" ref="J8:J39" si="1">IF(G8="","",I8/$I$94)</f>
        <v>1.4089650288917578E-2</v>
      </c>
      <c r="K8" s="941"/>
      <c r="M8" s="834"/>
    </row>
    <row r="9" spans="1:14" s="660" customFormat="1" ht="15" customHeight="1">
      <c r="A9" s="448" t="s">
        <v>2616</v>
      </c>
      <c r="B9" s="448" t="s">
        <v>260</v>
      </c>
      <c r="C9" s="512" t="s">
        <v>12929</v>
      </c>
      <c r="D9" s="661" t="str">
        <f>INDEX('CDHU-186'!$A$5:'CDHU-186'!$F$4203,MATCH(Orçamento!B9,'CDHU-186'!$A$5:$A$4203,0),2)</f>
        <v>Transporte de entulho, para distâncias superiores ao 5° km até o 10° km</v>
      </c>
      <c r="E9" s="512" t="str">
        <f>INDEX('CDHU-186'!$A$5:'CDHU-186'!$F$4203,MATCH(Orçamento!B9,'CDHU-186'!$A$5:$A$4203,0),3)</f>
        <v>M3</v>
      </c>
      <c r="F9" s="568">
        <f>ROUND(SUMIFS(TERR!$C$25:$C$46,TERR!$A$25:$A$46,Orçamento!B9)+SUMIFS(DREN!$G$1:$G$118,DREN!$B$1:$B$118,B9),2)</f>
        <v>1275.6099999999999</v>
      </c>
      <c r="G9" s="568">
        <f>TRUNC(INDEX('CDHU-186'!$A$5:'CDHU-186'!$F$4203,MATCH(Orçamento!B9,'CDHU-186'!$A$5:$A$4203,0),6),2)</f>
        <v>38.520000000000003</v>
      </c>
      <c r="H9" s="568">
        <f t="shared" ref="H9:H11" si="2">TRUNC(G9*(1+$H$6),2)</f>
        <v>48.15</v>
      </c>
      <c r="I9" s="568">
        <f t="shared" si="0"/>
        <v>61420.62</v>
      </c>
      <c r="J9" s="911">
        <f t="shared" si="1"/>
        <v>2.8007191692700283E-2</v>
      </c>
      <c r="K9" s="941"/>
    </row>
    <row r="10" spans="1:14" s="662" customFormat="1" ht="15" customHeight="1">
      <c r="A10" s="512" t="s">
        <v>2629</v>
      </c>
      <c r="B10" s="512" t="s">
        <v>262</v>
      </c>
      <c r="C10" s="512" t="s">
        <v>12929</v>
      </c>
      <c r="D10" s="661" t="str">
        <f>INDEX('CDHU-186'!$A$5:'CDHU-186'!$F$4203,MATCH(Orçamento!B10,'CDHU-186'!$A$5:$A$4203,0),2)</f>
        <v>Carregamento mecanizado de entulho fragmentado, com caminhão à
disposição dentro da obra, até o raio de 1 km</v>
      </c>
      <c r="E10" s="512" t="str">
        <f>INDEX('CDHU-186'!$A$5:'CDHU-186'!$F$4203,MATCH(Orçamento!B10,'CDHU-186'!$A$5:$A$4203,0),3)</f>
        <v>M3</v>
      </c>
      <c r="F10" s="568">
        <f>ROUND(SUMIFS(TERR!$C$25:$C$46,TERR!$A$25:$A$46,Orçamento!B10)+SUMIFS(DREN!$G$1:$G$118,DREN!$B$1:$B$118,B10),2)</f>
        <v>1275.6099999999999</v>
      </c>
      <c r="G10" s="568">
        <f>TRUNC(INDEX('CDHU-186'!$A$5:'CDHU-186'!$F$4203,MATCH(Orçamento!B10,'CDHU-186'!$A$5:$A$4203,0),6),2)</f>
        <v>16.29</v>
      </c>
      <c r="H10" s="568">
        <f t="shared" si="2"/>
        <v>20.36</v>
      </c>
      <c r="I10" s="568">
        <f t="shared" si="0"/>
        <v>25971.41</v>
      </c>
      <c r="J10" s="911">
        <f t="shared" si="1"/>
        <v>1.1842704590082499E-2</v>
      </c>
      <c r="K10" s="941"/>
      <c r="N10" s="660"/>
    </row>
    <row r="11" spans="1:14" s="662" customFormat="1" ht="15" customHeight="1">
      <c r="A11" s="512" t="s">
        <v>2630</v>
      </c>
      <c r="B11" s="819" t="s">
        <v>2714</v>
      </c>
      <c r="C11" s="512" t="s">
        <v>12929</v>
      </c>
      <c r="D11" s="661" t="str">
        <f>INDEX('CDHU-186'!$A$5:'CDHU-186'!$F$4203,MATCH(Orçamento!B11,'CDHU-186'!$A$5:$A$4203,0),2)</f>
        <v>Placa de identificação para obra</v>
      </c>
      <c r="E11" s="512" t="str">
        <f>INDEX('CDHU-186'!$A$5:'CDHU-186'!$F$4203,MATCH(Orçamento!B11,'CDHU-186'!$A$5:$A$4203,0),3)</f>
        <v>M2</v>
      </c>
      <c r="F11" s="915">
        <v>6</v>
      </c>
      <c r="G11" s="568">
        <f>INDEX('CDHU-186'!$A$5:'CDHU-186'!$F$4203,MATCH(Orçamento!B11,'CDHU-186'!$A$5:$A$4203,0),6)</f>
        <v>848.25</v>
      </c>
      <c r="H11" s="568">
        <f t="shared" si="2"/>
        <v>1060.31</v>
      </c>
      <c r="I11" s="568">
        <f t="shared" si="0"/>
        <v>6361.86</v>
      </c>
      <c r="J11" s="911">
        <f t="shared" si="1"/>
        <v>2.9009448706659459E-3</v>
      </c>
      <c r="K11" s="941"/>
      <c r="N11" s="660"/>
    </row>
    <row r="12" spans="1:14" s="660" customFormat="1" ht="15" customHeight="1">
      <c r="A12" s="688">
        <v>2</v>
      </c>
      <c r="B12" s="666"/>
      <c r="C12" s="667"/>
      <c r="D12" s="668" t="s">
        <v>2618</v>
      </c>
      <c r="E12" s="669"/>
      <c r="F12" s="669"/>
      <c r="G12" s="669"/>
      <c r="H12" s="669"/>
      <c r="I12" s="788">
        <f>SUM(I13:I18)</f>
        <v>427111.11</v>
      </c>
      <c r="J12" s="911" t="str">
        <f t="shared" si="1"/>
        <v/>
      </c>
      <c r="K12" s="941"/>
    </row>
    <row r="13" spans="1:14" s="660" customFormat="1" ht="15" customHeight="1">
      <c r="A13" s="689" t="s">
        <v>2644</v>
      </c>
      <c r="B13" s="686" t="s">
        <v>273</v>
      </c>
      <c r="C13" s="512" t="s">
        <v>12929</v>
      </c>
      <c r="D13" s="661" t="str">
        <f>INDEX('CDHU-186'!$A$5:'CDHU-186'!$F$4203,MATCH(Orçamento!B13,'CDHU-186'!$A$5:$A$4203,0),2)</f>
        <v>Escavação e carga mecanizada para exploração de solo em jazida</v>
      </c>
      <c r="E13" s="512" t="str">
        <f>INDEX('CDHU-186'!$A$5:'CDHU-186'!$F$4203,MATCH(Orçamento!B13,'CDHU-186'!$A$5:$A$4203,0),3)</f>
        <v>M3</v>
      </c>
      <c r="F13" s="568">
        <f>ROUND(SUMIFS(TERR!$C$25:$C$46,TERR!$A$25:$A$46,Orçamento!B13),2)</f>
        <v>7572.68</v>
      </c>
      <c r="G13" s="568">
        <f>INDEX('CDHU-186'!$A$5:'CDHU-186'!$F$4203,MATCH(Orçamento!B13,'CDHU-186'!$A$5:$A$4203,0),6)</f>
        <v>15.19</v>
      </c>
      <c r="H13" s="568">
        <f t="shared" ref="H13:H18" si="3">TRUNC(G13*(1+$H$6),2)</f>
        <v>18.98</v>
      </c>
      <c r="I13" s="568">
        <f>TRUNC(F13*H13,2)</f>
        <v>143729.46</v>
      </c>
      <c r="J13" s="911">
        <f t="shared" si="1"/>
        <v>6.5539203904296267E-2</v>
      </c>
      <c r="K13" s="941"/>
      <c r="N13" s="662"/>
    </row>
    <row r="14" spans="1:14" s="660" customFormat="1" ht="15" customHeight="1">
      <c r="A14" s="689" t="s">
        <v>2645</v>
      </c>
      <c r="B14" s="686" t="s">
        <v>275</v>
      </c>
      <c r="C14" s="512" t="s">
        <v>12929</v>
      </c>
      <c r="D14" s="661" t="str">
        <f>INDEX('CDHU-186'!$A$5:'CDHU-186'!$F$4203,MATCH(Orçamento!B14,'CDHU-186'!$A$5:$A$4203,0),2)</f>
        <v>Escavação e carga mecanizada em solo de 1ª categoria, em campo aberto</v>
      </c>
      <c r="E14" s="512" t="str">
        <f>INDEX('CDHU-186'!$A$5:'CDHU-186'!$F$4203,MATCH(Orçamento!B14,'CDHU-186'!$A$5:$A$4203,0),3)</f>
        <v>M3</v>
      </c>
      <c r="F14" s="568">
        <f>ROUND(SUMIFS(TERR!$C$25:$C$46,TERR!$A$25:$A$46,Orçamento!B14),2)</f>
        <v>140.08000000000001</v>
      </c>
      <c r="G14" s="568">
        <f>INDEX('CDHU-186'!$A$5:'CDHU-186'!$F$4203,MATCH(Orçamento!B14,'CDHU-186'!$A$5:$A$4203,0),6)</f>
        <v>15.6</v>
      </c>
      <c r="H14" s="568">
        <f t="shared" si="3"/>
        <v>19.5</v>
      </c>
      <c r="I14" s="568">
        <f t="shared" ref="I14:I18" si="4">TRUNC(F14*H14,2)</f>
        <v>2731.56</v>
      </c>
      <c r="J14" s="911">
        <f t="shared" si="1"/>
        <v>1.2455641857752719E-3</v>
      </c>
      <c r="K14" s="941"/>
    </row>
    <row r="15" spans="1:14" s="662" customFormat="1" ht="15" customHeight="1">
      <c r="A15" s="689" t="s">
        <v>2646</v>
      </c>
      <c r="B15" s="687" t="s">
        <v>283</v>
      </c>
      <c r="C15" s="512" t="s">
        <v>12929</v>
      </c>
      <c r="D15" s="661" t="str">
        <f>INDEX('CDHU-186'!$A$5:'CDHU-186'!$F$4203,MATCH(Orçamento!B15,'CDHU-186'!$A$5:$A$4203,0),2)</f>
        <v>Espalhamento de solo em bota‐fora com compactação sem controle</v>
      </c>
      <c r="E15" s="512" t="str">
        <f>INDEX('CDHU-186'!$A$5:'CDHU-186'!$F$4203,MATCH(Orçamento!B15,'CDHU-186'!$A$5:$A$4203,0),3)</f>
        <v>M3</v>
      </c>
      <c r="F15" s="568">
        <f>ROUND(SUMIFS(TERR!$C$25:$C$46,TERR!$A$25:$A$46,Orçamento!B15)+SUMIFS(DREN!$G$1:$G$118,DREN!$B$1:$B$118,B15),2)</f>
        <v>1506.61</v>
      </c>
      <c r="G15" s="568">
        <f>INDEX('CDHU-186'!$A$5:'CDHU-186'!$F$4203,MATCH(Orçamento!B15,'CDHU-186'!$A$5:$A$4203,0),6)</f>
        <v>6.17</v>
      </c>
      <c r="H15" s="568">
        <f t="shared" si="3"/>
        <v>7.71</v>
      </c>
      <c r="I15" s="568">
        <f t="shared" si="4"/>
        <v>11615.96</v>
      </c>
      <c r="J15" s="911">
        <f t="shared" si="1"/>
        <v>5.2967622015984003E-3</v>
      </c>
      <c r="K15" s="941"/>
    </row>
    <row r="16" spans="1:14" s="660" customFormat="1" ht="15" customHeight="1">
      <c r="A16" s="689" t="s">
        <v>2647</v>
      </c>
      <c r="B16" s="686" t="s">
        <v>287</v>
      </c>
      <c r="C16" s="512" t="s">
        <v>12929</v>
      </c>
      <c r="D16" s="661" t="str">
        <f>INDEX('CDHU-186'!$A$5:'CDHU-186'!$F$4203,MATCH(Orçamento!B16,'CDHU-186'!$A$5:$A$4203,0),2)</f>
        <v>Compactação de aterro mecanizado mínimo de 95% PN, sem fornecimento de
solo em campo aberto</v>
      </c>
      <c r="E16" s="512" t="str">
        <f>INDEX('CDHU-186'!$A$5:'CDHU-186'!$F$4203,MATCH(Orçamento!B16,'CDHU-186'!$A$5:$A$4203,0),3)</f>
        <v>M3</v>
      </c>
      <c r="F16" s="568">
        <f>ROUND(SUMIFS(TERR!$C$25:$C$46,TERR!$A$25:$A$46,Orçamento!B16),2)</f>
        <v>6170.21</v>
      </c>
      <c r="G16" s="568">
        <f>INDEX('CDHU-186'!$A$5:'CDHU-186'!$F$4203,MATCH(Orçamento!B16,'CDHU-186'!$A$5:$A$4203,0),6)</f>
        <v>13.12</v>
      </c>
      <c r="H16" s="568">
        <f t="shared" si="3"/>
        <v>16.399999999999999</v>
      </c>
      <c r="I16" s="568">
        <f t="shared" si="4"/>
        <v>101191.44</v>
      </c>
      <c r="J16" s="911">
        <f t="shared" si="1"/>
        <v>4.6142289962888342E-2</v>
      </c>
      <c r="K16" s="941"/>
    </row>
    <row r="17" spans="1:14" s="660" customFormat="1" ht="15" customHeight="1">
      <c r="A17" s="448" t="s">
        <v>2630</v>
      </c>
      <c r="B17" s="448" t="s">
        <v>265</v>
      </c>
      <c r="C17" s="512" t="s">
        <v>12929</v>
      </c>
      <c r="D17" s="661" t="str">
        <f>INDEX('CDHU-186'!$A$5:'CDHU-186'!$F$4203,MATCH(Orçamento!B17,'CDHU-186'!$A$5:$A$4203,0),2)</f>
        <v>Transporte de solo de 1ª e 2ª categoria por caminhão até o 2° km</v>
      </c>
      <c r="E17" s="512" t="str">
        <f>INDEX('CDHU-186'!$A$5:'CDHU-186'!$F$4203,MATCH(Orçamento!B17,'CDHU-186'!$A$5:$A$4203,0),3)</f>
        <v>M3</v>
      </c>
      <c r="F17" s="568">
        <f>ROUND(SUMIFS(TERR!$C$25:$C$46,TERR!$A$25:$A$46,Orçamento!B17),2)</f>
        <v>140.08000000000001</v>
      </c>
      <c r="G17" s="568">
        <f>INDEX('CDHU-186'!$A$5:'CDHU-186'!$F$4203,MATCH(Orçamento!B17,'CDHU-186'!$A$5:$A$4203,0),6)</f>
        <v>7.97</v>
      </c>
      <c r="H17" s="568">
        <f t="shared" si="3"/>
        <v>9.9600000000000009</v>
      </c>
      <c r="I17" s="568">
        <f t="shared" si="4"/>
        <v>1395.19</v>
      </c>
      <c r="J17" s="911">
        <f t="shared" si="1"/>
        <v>6.3619276030978697E-4</v>
      </c>
      <c r="K17" s="941"/>
      <c r="N17" s="1"/>
    </row>
    <row r="18" spans="1:14" s="660" customFormat="1" ht="15" customHeight="1">
      <c r="A18" s="448" t="s">
        <v>2631</v>
      </c>
      <c r="B18" s="448" t="s">
        <v>269</v>
      </c>
      <c r="C18" s="512" t="s">
        <v>12929</v>
      </c>
      <c r="D18" s="661" t="str">
        <f>INDEX('CDHU-186'!$A$5:'CDHU-186'!$F$4203,MATCH(Orçamento!B18,'CDHU-186'!$A$5:$A$4203,0),2)</f>
        <v>Transporte de solo de 1ª e 2ª categoria por caminhão para distâncias
superiores ao 5° km até o 10° km</v>
      </c>
      <c r="E18" s="512" t="str">
        <f>INDEX('CDHU-186'!$A$5:'CDHU-186'!$F$4203,MATCH(Orçamento!B18,'CDHU-186'!$A$5:$A$4203,0),3)</f>
        <v>M3</v>
      </c>
      <c r="F18" s="568">
        <f>ROUND(SUMIFS(TERR!$C$25:$C$46,TERR!$A$25:$A$46,Orçamento!B18),2)</f>
        <v>7572.68</v>
      </c>
      <c r="G18" s="568">
        <f>INDEX('CDHU-186'!$A$5:'CDHU-186'!$F$4203,MATCH(Orçamento!B18,'CDHU-186'!$A$5:$A$4203,0),6)</f>
        <v>17.59</v>
      </c>
      <c r="H18" s="568">
        <f t="shared" si="3"/>
        <v>21.98</v>
      </c>
      <c r="I18" s="568">
        <f t="shared" si="4"/>
        <v>166447.5</v>
      </c>
      <c r="J18" s="911">
        <f t="shared" si="1"/>
        <v>7.5898404139696576E-2</v>
      </c>
      <c r="K18" s="941"/>
      <c r="N18" s="662"/>
    </row>
    <row r="19" spans="1:14" s="660" customFormat="1" ht="15" customHeight="1">
      <c r="A19" s="690">
        <v>3</v>
      </c>
      <c r="B19" s="666"/>
      <c r="C19" s="667"/>
      <c r="D19" s="668" t="s">
        <v>2627</v>
      </c>
      <c r="E19" s="669"/>
      <c r="F19" s="669"/>
      <c r="G19" s="669"/>
      <c r="H19" s="669"/>
      <c r="I19" s="788">
        <f>SUMIFS(I20:I60,H20:H60,"&lt;&gt;"&amp;"")</f>
        <v>627493.11999999988</v>
      </c>
      <c r="J19" s="911" t="str">
        <f t="shared" si="1"/>
        <v/>
      </c>
      <c r="K19" s="941"/>
      <c r="N19" s="662"/>
    </row>
    <row r="20" spans="1:14" s="674" customFormat="1" ht="15" customHeight="1">
      <c r="A20" s="701" t="s">
        <v>2649</v>
      </c>
      <c r="B20" s="702"/>
      <c r="C20" s="703"/>
      <c r="D20" s="703" t="s">
        <v>2626</v>
      </c>
      <c r="E20" s="704"/>
      <c r="F20" s="704"/>
      <c r="G20" s="705"/>
      <c r="H20" s="706"/>
      <c r="I20" s="922">
        <f>SUM(I21:I34)</f>
        <v>228515.94000000003</v>
      </c>
      <c r="J20" s="911" t="str">
        <f t="shared" si="1"/>
        <v/>
      </c>
      <c r="K20" s="941"/>
      <c r="N20" s="660"/>
    </row>
    <row r="21" spans="1:14" s="660" customFormat="1" ht="15" customHeight="1">
      <c r="A21" s="689" t="s">
        <v>4710</v>
      </c>
      <c r="B21" s="686" t="s">
        <v>347</v>
      </c>
      <c r="C21" s="512" t="s">
        <v>12929</v>
      </c>
      <c r="D21" s="661" t="str">
        <f>INDEX('CDHU-186'!$A$5:'CDHU-186'!$F$4203,MATCH(Orçamento!B21,'CDHU-186'!$A$5:$A$4203,0),2)</f>
        <v>Guia pré‐moldada reta tipo PMSP 100 ‐ fck 25 MPa</v>
      </c>
      <c r="E21" s="512" t="str">
        <f>INDEX('CDHU-186'!$A$5:'CDHU-186'!$F$4203,MATCH(Orçamento!B21,'CDHU-186'!$A$5:$A$4203,0),3)</f>
        <v>M</v>
      </c>
      <c r="F21" s="568">
        <f>ROUND(SUMIFS(DREN!$G$1:$G$24,DREN!$B$1:$B$24,B21),2)</f>
        <v>814.5</v>
      </c>
      <c r="G21" s="568">
        <f>INDEX('CDHU-186'!$A$5:'CDHU-186'!$F$4203,MATCH(Orçamento!B21,'CDHU-186'!$A$5:$A$4203,0),6)</f>
        <v>48.26</v>
      </c>
      <c r="H21" s="568">
        <f t="shared" ref="H21:H34" si="5">TRUNC(G21*(1+$H$6),2)</f>
        <v>60.32</v>
      </c>
      <c r="I21" s="568">
        <f t="shared" ref="I21:I60" si="6">TRUNC(F21*H21,2)</f>
        <v>49130.64</v>
      </c>
      <c r="J21" s="911">
        <f t="shared" si="1"/>
        <v>2.2403083076417141E-2</v>
      </c>
      <c r="K21" s="941"/>
    </row>
    <row r="22" spans="1:14" s="660" customFormat="1" ht="15" customHeight="1">
      <c r="A22" s="689" t="s">
        <v>2676</v>
      </c>
      <c r="B22" s="686" t="s">
        <v>351</v>
      </c>
      <c r="C22" s="512" t="s">
        <v>12929</v>
      </c>
      <c r="D22" s="661" t="str">
        <f>INDEX('CDHU-186'!$A$5:'CDHU-186'!$F$4203,MATCH(Orçamento!B22,'CDHU-186'!$A$5:$A$4203,0),2)</f>
        <v>Sarjeta ou sarjetão moldado no local, tipo PMSP em concreto com fck 20 MPa</v>
      </c>
      <c r="E22" s="512" t="str">
        <f>INDEX('CDHU-186'!$A$5:'CDHU-186'!$F$4203,MATCH(Orçamento!B22,'CDHU-186'!$A$5:$A$4203,0),3)</f>
        <v>M3</v>
      </c>
      <c r="F22" s="568">
        <f>ROUND(SUMIFS(DREN!$G$1:$G$24,DREN!$B$1:$B$24,B22),2)</f>
        <v>62.72</v>
      </c>
      <c r="G22" s="568">
        <f>INDEX('CDHU-186'!$A$5:'CDHU-186'!$F$4203,MATCH(Orçamento!B22,'CDHU-186'!$A$5:$A$4203,0),6)</f>
        <v>707.57</v>
      </c>
      <c r="H22" s="568">
        <f t="shared" si="5"/>
        <v>884.46</v>
      </c>
      <c r="I22" s="568">
        <f t="shared" si="6"/>
        <v>55473.33</v>
      </c>
      <c r="J22" s="911">
        <f t="shared" si="1"/>
        <v>2.5295286617790919E-2</v>
      </c>
      <c r="K22" s="941"/>
      <c r="N22" s="674"/>
    </row>
    <row r="23" spans="1:14" s="660" customFormat="1" ht="15" customHeight="1">
      <c r="A23" s="689" t="s">
        <v>2677</v>
      </c>
      <c r="B23" s="686" t="s">
        <v>349</v>
      </c>
      <c r="C23" s="512" t="s">
        <v>12929</v>
      </c>
      <c r="D23" s="661" t="str">
        <f>INDEX('CDHU-186'!$A$5:'CDHU-186'!$F$4203,MATCH(Orçamento!B23,'CDHU-186'!$A$5:$A$4203,0),2)</f>
        <v>Base em concreto com fck de 20 MPa, para guias, sarjetas ou sarjetões</v>
      </c>
      <c r="E23" s="512" t="str">
        <f>INDEX('CDHU-186'!$A$5:'CDHU-186'!$F$4203,MATCH(Orçamento!B23,'CDHU-186'!$A$5:$A$4203,0),3)</f>
        <v>M3</v>
      </c>
      <c r="F23" s="568">
        <f>ROUND(SUMIFS(DREN!$G$1:$G$24,DREN!$B$1:$B$24,B23),2)</f>
        <v>108.33</v>
      </c>
      <c r="G23" s="568">
        <f>INDEX('CDHU-186'!$A$5:'CDHU-186'!$F$4203,MATCH(Orçamento!B23,'CDHU-186'!$A$5:$A$4203,0),6)</f>
        <v>490.96</v>
      </c>
      <c r="H23" s="568">
        <f t="shared" si="5"/>
        <v>613.70000000000005</v>
      </c>
      <c r="I23" s="568">
        <f t="shared" si="6"/>
        <v>66482.12</v>
      </c>
      <c r="J23" s="911">
        <f t="shared" si="1"/>
        <v>3.0315185339664482E-2</v>
      </c>
      <c r="K23" s="941"/>
      <c r="N23" s="674"/>
    </row>
    <row r="24" spans="1:14" s="662" customFormat="1" ht="15" customHeight="1">
      <c r="A24" s="689" t="s">
        <v>2678</v>
      </c>
      <c r="B24" s="687" t="s">
        <v>317</v>
      </c>
      <c r="C24" s="512" t="s">
        <v>12929</v>
      </c>
      <c r="D24" s="661" t="str">
        <f>INDEX('CDHU-186'!$A$5:'CDHU-186'!$F$4203,MATCH(Orçamento!B24,'CDHU-186'!$A$5:$A$4203,0),2)</f>
        <v>Poço de visita em alvenaria tipo PMSP ‐ balão</v>
      </c>
      <c r="E24" s="512" t="str">
        <f>INDEX('CDHU-186'!$A$5:'CDHU-186'!$F$4203,MATCH(Orçamento!B24,'CDHU-186'!$A$5:$A$4203,0),3)</f>
        <v>UN</v>
      </c>
      <c r="F24" s="568">
        <f>ROUND(SUMIFS(DREN!$G$1:$G$24,DREN!$B$1:$B$24,B24),2)</f>
        <v>2</v>
      </c>
      <c r="G24" s="568">
        <f>INDEX('CDHU-186'!$A$5:'CDHU-186'!$F$4203,MATCH(Orçamento!B24,'CDHU-186'!$A$5:$A$4203,0),6)</f>
        <v>4147.6000000000004</v>
      </c>
      <c r="H24" s="568">
        <f t="shared" si="5"/>
        <v>5184.5</v>
      </c>
      <c r="I24" s="568">
        <f t="shared" si="6"/>
        <v>10369</v>
      </c>
      <c r="J24" s="911">
        <f t="shared" si="1"/>
        <v>4.7281608466604409E-3</v>
      </c>
      <c r="K24" s="941"/>
    </row>
    <row r="25" spans="1:14" s="662" customFormat="1" ht="15" customHeight="1">
      <c r="A25" s="689" t="s">
        <v>2679</v>
      </c>
      <c r="B25" s="687" t="s">
        <v>316</v>
      </c>
      <c r="C25" s="512" t="s">
        <v>12929</v>
      </c>
      <c r="D25" s="661" t="str">
        <f>INDEX('CDHU-186'!$A$5:'CDHU-186'!$F$4203,MATCH(Orçamento!B25,'CDHU-186'!$A$5:$A$4203,0),2)</f>
        <v>Chaminé para poço de visita tipo PMSP em alvenaria, diâmetro interno 70 cm ‐
pescoço</v>
      </c>
      <c r="E25" s="512" t="str">
        <f>INDEX('CDHU-186'!$A$5:'CDHU-186'!$F$4203,MATCH(Orçamento!B25,'CDHU-186'!$A$5:$A$4203,0),3)</f>
        <v>M</v>
      </c>
      <c r="F25" s="568">
        <f>F24</f>
        <v>2</v>
      </c>
      <c r="G25" s="568">
        <f>INDEX('CDHU-186'!$A$5:'CDHU-186'!$F$4203,MATCH(Orçamento!B25,'CDHU-186'!$A$5:$A$4203,0),6)</f>
        <v>590.16999999999996</v>
      </c>
      <c r="H25" s="568">
        <f t="shared" si="5"/>
        <v>737.71</v>
      </c>
      <c r="I25" s="568">
        <f t="shared" si="6"/>
        <v>1475.42</v>
      </c>
      <c r="J25" s="911">
        <f t="shared" si="1"/>
        <v>6.7277684216218996E-4</v>
      </c>
      <c r="K25" s="941"/>
    </row>
    <row r="26" spans="1:14" s="662" customFormat="1" ht="15" customHeight="1">
      <c r="A26" s="689" t="s">
        <v>2680</v>
      </c>
      <c r="B26" s="687" t="s">
        <v>3162</v>
      </c>
      <c r="C26" s="512" t="s">
        <v>4714</v>
      </c>
      <c r="D26" s="663" t="str">
        <f>INDEX('TPU DER-SP'!$A$10:$D$2162,MATCH(Orçamento!B26,'TPU DER-SP'!$A$10:$A$2162,0),2)</f>
        <v xml:space="preserve">TELAR E TAMPAO DE FERRO FUNDIDO                                                </v>
      </c>
      <c r="E26" s="448" t="str">
        <f>INDEX('TPU DER-SP'!$A$10:$D$2162,MATCH(Orçamento!B26,'TPU DER-SP'!$A$10:$A$2162,0),3)</f>
        <v>un</v>
      </c>
      <c r="F26" s="568">
        <f>F24</f>
        <v>2</v>
      </c>
      <c r="G26" s="568">
        <f>TRUNC(INDEX('TPU DER-SP'!$A$10:$D$2162,MATCH(Orçamento!B26,'TPU DER-SP'!$A$10:$A$2162,0),4)/(1+'TPU DER-SP'!$G$4),2)</f>
        <v>441.93</v>
      </c>
      <c r="H26" s="568">
        <f t="shared" si="5"/>
        <v>552.41</v>
      </c>
      <c r="I26" s="568">
        <f t="shared" si="6"/>
        <v>1104.82</v>
      </c>
      <c r="J26" s="911">
        <f t="shared" si="1"/>
        <v>5.0378692898132784E-4</v>
      </c>
      <c r="K26" s="941"/>
    </row>
    <row r="27" spans="1:14" s="662" customFormat="1" ht="15" customHeight="1">
      <c r="A27" s="689" t="s">
        <v>2681</v>
      </c>
      <c r="B27" s="687" t="s">
        <v>301</v>
      </c>
      <c r="C27" s="512" t="s">
        <v>12929</v>
      </c>
      <c r="D27" s="661" t="str">
        <f>INDEX('CDHU-186'!$A$5:'CDHU-186'!$F$4203,MATCH(Orçamento!B27,'CDHU-186'!$A$5:$A$4203,0),2)</f>
        <v>Argamassa graute</v>
      </c>
      <c r="E27" s="512" t="str">
        <f>INDEX('CDHU-186'!$A$5:'CDHU-186'!$F$4203,MATCH(Orçamento!B27,'CDHU-186'!$A$5:$A$4203,0),3)</f>
        <v>M3</v>
      </c>
      <c r="F27" s="568">
        <f>ROUND(SUMIFS(DREN!$G$1:$G$24,DREN!$B$1:$B$24,B27),2)</f>
        <v>6.08</v>
      </c>
      <c r="G27" s="568">
        <f>INDEX('CDHU-186'!$A$5:'CDHU-186'!$F$4203,MATCH(Orçamento!B27,'CDHU-186'!$A$5:$A$4203,0),6)</f>
        <v>366.76</v>
      </c>
      <c r="H27" s="568">
        <f t="shared" si="5"/>
        <v>458.45</v>
      </c>
      <c r="I27" s="568">
        <f t="shared" si="6"/>
        <v>2787.37</v>
      </c>
      <c r="J27" s="911">
        <f t="shared" si="1"/>
        <v>1.2710129905637874E-3</v>
      </c>
      <c r="K27" s="941"/>
      <c r="N27" s="660"/>
    </row>
    <row r="28" spans="1:14" s="662" customFormat="1" ht="15" customHeight="1">
      <c r="A28" s="689" t="s">
        <v>4711</v>
      </c>
      <c r="B28" s="687" t="s">
        <v>3040</v>
      </c>
      <c r="C28" s="512" t="s">
        <v>4714</v>
      </c>
      <c r="D28" s="663" t="str">
        <f>INDEX('TPU DER-SP'!$A$10:$D$2162,MATCH(Orçamento!B28,'TPU DER-SP'!$A$10:$A$2162,0),2)</f>
        <v xml:space="preserve">CONCRETO FCK 10 MPA                                                            </v>
      </c>
      <c r="E28" s="448" t="str">
        <f>INDEX('TPU DER-SP'!$A$10:$D$2162,MATCH(Orçamento!B28,'TPU DER-SP'!$A$10:$A$2162,0),3)</f>
        <v>m3</v>
      </c>
      <c r="F28" s="568">
        <f>ROUND(SUMIFS(DREN!$G$1:$G$24,DREN!$B$1:$B$24,B28),2)</f>
        <v>4.72</v>
      </c>
      <c r="G28" s="568">
        <f>TRUNC(INDEX('TPU DER-SP'!$A$10:$D$2162,MATCH(Orçamento!B28,'TPU DER-SP'!$A$10:$A$2162,0),4)/(1+'TPU DER-SP'!$G$4),2)</f>
        <v>455.8</v>
      </c>
      <c r="H28" s="568">
        <f t="shared" si="5"/>
        <v>569.75</v>
      </c>
      <c r="I28" s="568">
        <f t="shared" si="6"/>
        <v>2689.22</v>
      </c>
      <c r="J28" s="911">
        <f t="shared" si="1"/>
        <v>1.2262575669839126E-3</v>
      </c>
      <c r="K28" s="941"/>
    </row>
    <row r="29" spans="1:14" s="662" customFormat="1" ht="15" customHeight="1">
      <c r="A29" s="689" t="s">
        <v>2682</v>
      </c>
      <c r="B29" s="687" t="s">
        <v>299</v>
      </c>
      <c r="C29" s="512" t="s">
        <v>12929</v>
      </c>
      <c r="D29" s="661" t="str">
        <f>INDEX('CDHU-186'!$A$5:'CDHU-186'!$F$4203,MATCH(Orçamento!B29,'CDHU-186'!$A$5:$A$4203,0),2)</f>
        <v>Concreto usinado, fck = 25 MPa</v>
      </c>
      <c r="E29" s="512" t="str">
        <f>INDEX('CDHU-186'!$A$5:'CDHU-186'!$F$4203,MATCH(Orçamento!B29,'CDHU-186'!$A$5:$A$4203,0),3)</f>
        <v>M3</v>
      </c>
      <c r="F29" s="568">
        <f>ROUND(SUMIFS(DREN!$G$1:$G$24,DREN!$B$1:$B$24,B29),2)</f>
        <v>10.16</v>
      </c>
      <c r="G29" s="568">
        <f>INDEX('CDHU-186'!$A$5:'CDHU-186'!$F$4203,MATCH(Orçamento!B29,'CDHU-186'!$A$5:$A$4203,0),6)</f>
        <v>416.28</v>
      </c>
      <c r="H29" s="568">
        <f t="shared" si="5"/>
        <v>520.35</v>
      </c>
      <c r="I29" s="568">
        <f t="shared" si="6"/>
        <v>5286.75</v>
      </c>
      <c r="J29" s="911">
        <f t="shared" si="1"/>
        <v>2.4107054061222959E-3</v>
      </c>
      <c r="K29" s="941"/>
    </row>
    <row r="30" spans="1:14" s="662" customFormat="1" ht="15" customHeight="1">
      <c r="A30" s="689" t="s">
        <v>2683</v>
      </c>
      <c r="B30" s="687" t="s">
        <v>296</v>
      </c>
      <c r="C30" s="512" t="s">
        <v>12929</v>
      </c>
      <c r="D30" s="661" t="str">
        <f>INDEX('CDHU-186'!$A$5:'CDHU-186'!$F$4203,MATCH(Orçamento!B30,'CDHU-186'!$A$5:$A$4203,0),2)</f>
        <v>Armadura em barra de aço CA‐50 (A ou B) fyk = 500 MPa</v>
      </c>
      <c r="E30" s="512" t="str">
        <f>INDEX('CDHU-186'!$A$5:'CDHU-186'!$F$4203,MATCH(Orçamento!B30,'CDHU-186'!$A$5:$A$4203,0),3)</f>
        <v>KG</v>
      </c>
      <c r="F30" s="568">
        <f>ROUND(SUMIFS(DREN!$G$1:$G$24,DREN!$B$1:$B$24,B30),2)</f>
        <v>1240</v>
      </c>
      <c r="G30" s="568">
        <f>INDEX('CDHU-186'!$A$5:'CDHU-186'!$F$4203,MATCH(Orçamento!B30,'CDHU-186'!$A$5:$A$4203,0),6)</f>
        <v>11.25</v>
      </c>
      <c r="H30" s="568">
        <f t="shared" si="5"/>
        <v>14.06</v>
      </c>
      <c r="I30" s="568">
        <f t="shared" si="6"/>
        <v>17434.400000000001</v>
      </c>
      <c r="J30" s="911">
        <f t="shared" si="1"/>
        <v>7.9499129583389724E-3</v>
      </c>
      <c r="K30" s="941"/>
      <c r="N30" s="660"/>
    </row>
    <row r="31" spans="1:14" s="662" customFormat="1" ht="15" customHeight="1">
      <c r="A31" s="689" t="s">
        <v>2684</v>
      </c>
      <c r="B31" s="687" t="s">
        <v>3249</v>
      </c>
      <c r="C31" s="512" t="s">
        <v>4714</v>
      </c>
      <c r="D31" s="663" t="str">
        <f>INDEX('TPU DER-SP'!$A$10:$D$2162,MATCH(Orçamento!B31,'TPU DER-SP'!$A$10:$A$2162,0),2)</f>
        <v xml:space="preserve">FORMA PLANA PARA CONCRETO ARMADO COMUM                                         </v>
      </c>
      <c r="E31" s="448" t="str">
        <f>INDEX('TPU DER-SP'!$A$10:$D$2162,MATCH(Orçamento!B31,'TPU DER-SP'!$A$10:$A$2162,0),3)</f>
        <v>m2</v>
      </c>
      <c r="F31" s="568">
        <f>ROUND(SUMIFS(DREN!$G$1:$G$24,DREN!$B$1:$B$24,B31),2)/4</f>
        <v>17.579999999999998</v>
      </c>
      <c r="G31" s="568">
        <f>TRUNC(INDEX('TPU DER-SP'!$A$10:$D$2162,MATCH(Orçamento!B31,'TPU DER-SP'!$A$10:$A$2162,0),4)/(1+'TPU DER-SP'!$G$4),2)</f>
        <v>103.78</v>
      </c>
      <c r="H31" s="568">
        <f t="shared" si="5"/>
        <v>129.72</v>
      </c>
      <c r="I31" s="568">
        <f t="shared" si="6"/>
        <v>2280.4699999999998</v>
      </c>
      <c r="J31" s="911">
        <f t="shared" si="1"/>
        <v>1.0398716333285499E-3</v>
      </c>
      <c r="K31" s="941"/>
      <c r="L31" s="971"/>
      <c r="N31" s="660"/>
    </row>
    <row r="32" spans="1:14" s="662" customFormat="1" ht="15" customHeight="1">
      <c r="A32" s="689" t="s">
        <v>2685</v>
      </c>
      <c r="B32" s="687" t="s">
        <v>3079</v>
      </c>
      <c r="C32" s="512" t="s">
        <v>4714</v>
      </c>
      <c r="D32" s="663" t="str">
        <f>INDEX('TPU DER-SP'!$A$10:$D$2162,MATCH(Orçamento!B32,'TPU DER-SP'!$A$10:$A$2162,0),2)</f>
        <v xml:space="preserve">ARGAM.DE CIMENTO E AREIA TRACO 1:3 E=2CM                                       </v>
      </c>
      <c r="E32" s="448" t="str">
        <f>INDEX('TPU DER-SP'!$A$10:$D$2162,MATCH(Orçamento!B32,'TPU DER-SP'!$A$10:$A$2162,0),3)</f>
        <v>m2</v>
      </c>
      <c r="F32" s="568">
        <f>ROUND(SUMIFS(DREN!$G$1:$G$24,DREN!$B$1:$B$24,B32),2)</f>
        <v>130.4</v>
      </c>
      <c r="G32" s="568">
        <f>TRUNC(INDEX('TPU DER-SP'!$A$10:$D$2162,MATCH(Orçamento!B32,'TPU DER-SP'!$A$10:$A$2162,0),4)/(1+'TPU DER-SP'!$G$4),2)</f>
        <v>35.520000000000003</v>
      </c>
      <c r="H32" s="568">
        <f t="shared" si="5"/>
        <v>44.4</v>
      </c>
      <c r="I32" s="568">
        <f t="shared" si="6"/>
        <v>5789.76</v>
      </c>
      <c r="J32" s="911">
        <f t="shared" si="1"/>
        <v>2.6400729620562019E-3</v>
      </c>
      <c r="K32" s="941"/>
      <c r="N32" s="660"/>
    </row>
    <row r="33" spans="1:14" s="662" customFormat="1" ht="15" customHeight="1">
      <c r="A33" s="689" t="s">
        <v>2686</v>
      </c>
      <c r="B33" s="687" t="s">
        <v>3164</v>
      </c>
      <c r="C33" s="512" t="s">
        <v>4714</v>
      </c>
      <c r="D33" s="663" t="str">
        <f>INDEX('TPU DER-SP'!$A$10:$D$2162,MATCH(Orçamento!B33,'TPU DER-SP'!$A$10:$A$2162,0),2)</f>
        <v xml:space="preserve">GRELHA FERRO FUNDIDO BOCA LOB GRS-135                                          </v>
      </c>
      <c r="E33" s="448" t="str">
        <f>INDEX('TPU DER-SP'!$A$10:$D$2162,MATCH(Orçamento!B33,'TPU DER-SP'!$A$10:$A$2162,0),3)</f>
        <v>un</v>
      </c>
      <c r="F33" s="568">
        <f>ROUND(SUMIFS(DREN!$G$1:$G$24,DREN!$B$1:$B$24,B33),2)</f>
        <v>16</v>
      </c>
      <c r="G33" s="568">
        <f>TRUNC(INDEX('TPU DER-SP'!$A$10:$D$2162,MATCH(Orçamento!B33,'TPU DER-SP'!$A$10:$A$2162,0),4)/(1+'TPU DER-SP'!$G$4),2)</f>
        <v>366.69</v>
      </c>
      <c r="H33" s="568">
        <f t="shared" si="5"/>
        <v>458.36</v>
      </c>
      <c r="I33" s="568">
        <f t="shared" si="6"/>
        <v>7333.76</v>
      </c>
      <c r="J33" s="911">
        <f t="shared" si="1"/>
        <v>3.3441216019678348E-3</v>
      </c>
      <c r="K33" s="941"/>
    </row>
    <row r="34" spans="1:14" s="662" customFormat="1" ht="15" customHeight="1">
      <c r="A34" s="689" t="s">
        <v>2687</v>
      </c>
      <c r="B34" s="687" t="s">
        <v>3159</v>
      </c>
      <c r="C34" s="512" t="s">
        <v>4714</v>
      </c>
      <c r="D34" s="663" t="str">
        <f>INDEX('TPU DER-SP'!$A$10:$D$2162,MATCH(Orçamento!B34,'TPU DER-SP'!$A$10:$A$2162,0),2)</f>
        <v xml:space="preserve">GUIA PRE-FABRICADA CONCRETO FCK 20 MPA                                         </v>
      </c>
      <c r="E34" s="448" t="str">
        <f>INDEX('TPU DER-SP'!$A$10:$D$2162,MATCH(Orçamento!B34,'TPU DER-SP'!$A$10:$A$2162,0),3)</f>
        <v>m</v>
      </c>
      <c r="F34" s="568">
        <f>ROUND(SUMIFS(DREN!$G$1:$G$24,DREN!$B$1:$B$24,B34),2)</f>
        <v>16</v>
      </c>
      <c r="G34" s="568">
        <f>TRUNC(INDEX('TPU DER-SP'!$A$10:$D$2162,MATCH(Orçamento!B34,'TPU DER-SP'!$A$10:$A$2162,0),4)/(1+'TPU DER-SP'!$G$4),2)</f>
        <v>43.95</v>
      </c>
      <c r="H34" s="568">
        <f t="shared" si="5"/>
        <v>54.93</v>
      </c>
      <c r="I34" s="568">
        <f t="shared" si="6"/>
        <v>878.88</v>
      </c>
      <c r="J34" s="911">
        <f t="shared" si="1"/>
        <v>4.007605366875232E-4</v>
      </c>
      <c r="K34" s="941"/>
    </row>
    <row r="35" spans="1:14" s="674" customFormat="1" ht="15" customHeight="1">
      <c r="A35" s="701" t="s">
        <v>4729</v>
      </c>
      <c r="B35" s="702"/>
      <c r="C35" s="703"/>
      <c r="D35" s="703" t="s">
        <v>2650</v>
      </c>
      <c r="E35" s="704"/>
      <c r="F35" s="852"/>
      <c r="G35" s="705"/>
      <c r="H35" s="706"/>
      <c r="I35" s="922">
        <f>SUM(I36:I50)</f>
        <v>301228.27000000008</v>
      </c>
      <c r="J35" s="911" t="str">
        <f t="shared" si="1"/>
        <v/>
      </c>
      <c r="K35" s="941"/>
      <c r="N35" s="660"/>
    </row>
    <row r="36" spans="1:14" s="662" customFormat="1" ht="15" customHeight="1">
      <c r="A36" s="976" t="str">
        <f t="shared" ref="A36:A50" si="7">MID(A35,1,IFERROR(SEARCH(".",A35,2+1),SEARCH(".",A35,1)))&amp;IFERROR(MID(A35,IFERROR(SEARCH(".",A35,2+1),SEARCH(".",A35,1))+1,2)+1,1)</f>
        <v>3.2.1</v>
      </c>
      <c r="B36" s="687" t="s">
        <v>312</v>
      </c>
      <c r="C36" s="512" t="s">
        <v>12929</v>
      </c>
      <c r="D36" s="661" t="str">
        <f>INDEX('CDHU-186'!$A$5:'CDHU-186'!$F$4203,MATCH(Orçamento!B36,'CDHU-186'!$A$5:$A$4203,0),2)</f>
        <v>Tubo de concreto (PA‐2), DN= 600mm</v>
      </c>
      <c r="E36" s="512" t="str">
        <f>INDEX('CDHU-186'!$A$5:'CDHU-186'!$F$4203,MATCH(Orçamento!B36,'CDHU-186'!$A$5:$A$4203,0),3)</f>
        <v>M</v>
      </c>
      <c r="F36" s="568">
        <f>SUMIFS(DREN!$G$26:$G$83,DREN!$B$26:$B$83,B36)</f>
        <v>58.5</v>
      </c>
      <c r="G36" s="568">
        <f>INDEX('CDHU-186'!$A$5:'CDHU-186'!$F$4203,MATCH(Orçamento!B36,'CDHU-186'!$A$5:$A$4203,0),6)</f>
        <v>191.29</v>
      </c>
      <c r="H36" s="568">
        <f t="shared" ref="H36:H50" si="8">TRUNC(G36*(1+$H$6),2)</f>
        <v>239.11</v>
      </c>
      <c r="I36" s="568">
        <f>TRUNC(F36*H36,2)</f>
        <v>13987.93</v>
      </c>
      <c r="J36" s="911">
        <f t="shared" si="1"/>
        <v>6.3783569246626468E-3</v>
      </c>
      <c r="K36" s="941"/>
    </row>
    <row r="37" spans="1:14" s="662" customFormat="1" ht="15" customHeight="1">
      <c r="A37" s="976" t="str">
        <f t="shared" si="7"/>
        <v>3.2.2</v>
      </c>
      <c r="B37" s="687" t="s">
        <v>314</v>
      </c>
      <c r="C37" s="512" t="s">
        <v>12929</v>
      </c>
      <c r="D37" s="661" t="str">
        <f>INDEX('CDHU-186'!$A$5:'CDHU-186'!$F$4203,MATCH(Orçamento!B37,'CDHU-186'!$A$5:$A$4203,0),2)</f>
        <v>Tubo de concreto (PA‐2), DN= 500mm</v>
      </c>
      <c r="E37" s="512" t="str">
        <f>INDEX('CDHU-186'!$A$5:'CDHU-186'!$F$4203,MATCH(Orçamento!B37,'CDHU-186'!$A$5:$A$4203,0),3)</f>
        <v>M</v>
      </c>
      <c r="F37" s="568">
        <f>SUMIFS(DREN!$G$26:$G$83,DREN!$B$26:$B$83,B37)</f>
        <v>50.5</v>
      </c>
      <c r="G37" s="568">
        <f>INDEX('CDHU-186'!$A$5:'CDHU-186'!$F$4203,MATCH(Orçamento!B37,'CDHU-186'!$A$5:$A$4203,0),6)</f>
        <v>157.47999999999999</v>
      </c>
      <c r="H37" s="568">
        <f t="shared" si="8"/>
        <v>196.85</v>
      </c>
      <c r="I37" s="568">
        <f t="shared" si="6"/>
        <v>9940.92</v>
      </c>
      <c r="J37" s="911">
        <f t="shared" si="1"/>
        <v>4.5329606253046301E-3</v>
      </c>
      <c r="K37" s="941"/>
      <c r="N37" s="660"/>
    </row>
    <row r="38" spans="1:14" s="662" customFormat="1" ht="15" customHeight="1">
      <c r="A38" s="976" t="str">
        <f t="shared" si="7"/>
        <v>3.2.3</v>
      </c>
      <c r="B38" s="687" t="s">
        <v>3249</v>
      </c>
      <c r="C38" s="512" t="s">
        <v>4714</v>
      </c>
      <c r="D38" s="663" t="str">
        <f>INDEX('TPU DER-SP'!$A$10:$D$2162,MATCH(Orçamento!B38,'TPU DER-SP'!$A$10:$A$2162,0),2)</f>
        <v xml:space="preserve">FORMA PLANA PARA CONCRETO ARMADO COMUM                                         </v>
      </c>
      <c r="E38" s="448" t="str">
        <f>INDEX('TPU DER-SP'!$A$10:$D$2162,MATCH(Orçamento!B38,'TPU DER-SP'!$A$10:$A$2162,0),3)</f>
        <v>m2</v>
      </c>
      <c r="F38" s="568">
        <f>ROUND(SUMIFS(DREN!$G$26:$G$83,DREN!$B$26:$B$83,B38),2)</f>
        <v>251.03</v>
      </c>
      <c r="G38" s="568">
        <f>TRUNC(INDEX('TPU DER-SP'!$A$10:$D$2162,MATCH(Orçamento!B38,'TPU DER-SP'!$A$10:$A$2162,0),4)/(1+'TPU DER-SP'!$G$4),2)</f>
        <v>103.78</v>
      </c>
      <c r="H38" s="568">
        <f t="shared" si="8"/>
        <v>129.72</v>
      </c>
      <c r="I38" s="568">
        <f t="shared" si="6"/>
        <v>32563.61</v>
      </c>
      <c r="J38" s="911">
        <f t="shared" si="1"/>
        <v>1.4848682209269978E-2</v>
      </c>
      <c r="K38" s="941"/>
      <c r="N38" s="660"/>
    </row>
    <row r="39" spans="1:14" s="662" customFormat="1" ht="15" customHeight="1">
      <c r="A39" s="976" t="str">
        <f t="shared" si="7"/>
        <v>3.2.4</v>
      </c>
      <c r="B39" s="687" t="s">
        <v>299</v>
      </c>
      <c r="C39" s="512" t="s">
        <v>12929</v>
      </c>
      <c r="D39" s="661" t="str">
        <f>INDEX('CDHU-186'!$A$5:'CDHU-186'!$F$4203,MATCH(Orçamento!B39,'CDHU-186'!$A$5:$A$4203,0),2)</f>
        <v>Concreto usinado, fck = 25 MPa</v>
      </c>
      <c r="E39" s="512" t="str">
        <f>INDEX('CDHU-186'!$A$5:'CDHU-186'!$F$4203,MATCH(Orçamento!B39,'CDHU-186'!$A$5:$A$4203,0),3)</f>
        <v>M3</v>
      </c>
      <c r="F39" s="568">
        <f>ROUND(SUMIFS(DREN!$G$26:$G$83,DREN!$B$26:$B$83,B39),2)</f>
        <v>99.57</v>
      </c>
      <c r="G39" s="568">
        <f>INDEX('CDHU-186'!$A$5:'CDHU-186'!$F$4203,MATCH(Orçamento!B39,'CDHU-186'!$A$5:$A$4203,0),6)</f>
        <v>416.28</v>
      </c>
      <c r="H39" s="568">
        <f t="shared" si="8"/>
        <v>520.35</v>
      </c>
      <c r="I39" s="568">
        <f t="shared" si="6"/>
        <v>51811.24</v>
      </c>
      <c r="J39" s="911">
        <f t="shared" si="1"/>
        <v>2.3625410009154912E-2</v>
      </c>
      <c r="K39" s="941"/>
      <c r="N39" s="674"/>
    </row>
    <row r="40" spans="1:14" s="662" customFormat="1" ht="15" customHeight="1">
      <c r="A40" s="976" t="str">
        <f t="shared" si="7"/>
        <v>3.2.5</v>
      </c>
      <c r="B40" s="687" t="s">
        <v>3040</v>
      </c>
      <c r="C40" s="512" t="s">
        <v>4714</v>
      </c>
      <c r="D40" s="663" t="str">
        <f>INDEX('TPU DER-SP'!$A$10:$D$2162,MATCH(Orçamento!B40,'TPU DER-SP'!$A$10:$A$2162,0),2)</f>
        <v xml:space="preserve">CONCRETO FCK 10 MPA                                                            </v>
      </c>
      <c r="E40" s="448" t="str">
        <f>INDEX('TPU DER-SP'!$A$10:$D$2162,MATCH(Orçamento!B40,'TPU DER-SP'!$A$10:$A$2162,0),3)</f>
        <v>m3</v>
      </c>
      <c r="F40" s="568">
        <f>ROUND(SUMIFS(DREN!$G$26:$G$83,DREN!$B$26:$B$83,B40),2)</f>
        <v>10.8</v>
      </c>
      <c r="G40" s="568">
        <f>TRUNC(INDEX('TPU DER-SP'!$A$10:$D$2162,MATCH(Orçamento!B40,'TPU DER-SP'!$A$10:$A$2162,0),4)/(1+'TPU DER-SP'!$G$4),2)</f>
        <v>455.8</v>
      </c>
      <c r="H40" s="568">
        <f t="shared" si="8"/>
        <v>569.75</v>
      </c>
      <c r="I40" s="568">
        <f t="shared" si="6"/>
        <v>6153.3</v>
      </c>
      <c r="J40" s="911">
        <f t="shared" ref="J40:J69" si="9">IF(G40="","",I40/$I$94)</f>
        <v>2.8058435854716648E-3</v>
      </c>
      <c r="K40" s="941"/>
      <c r="N40" s="660"/>
    </row>
    <row r="41" spans="1:14" s="662" customFormat="1" ht="15" customHeight="1">
      <c r="A41" s="976" t="str">
        <f t="shared" si="7"/>
        <v>3.2.6</v>
      </c>
      <c r="B41" s="687" t="s">
        <v>3080</v>
      </c>
      <c r="C41" s="512" t="s">
        <v>4714</v>
      </c>
      <c r="D41" s="663" t="str">
        <f>INDEX('TPU DER-SP'!$A$10:$D$2162,MATCH(Orçamento!B41,'TPU DER-SP'!$A$10:$A$2162,0),2)</f>
        <v xml:space="preserve">ENCHIMENTO DE VALA COM PEDRA BRITADA 1E2                                       </v>
      </c>
      <c r="E41" s="448" t="str">
        <f>INDEX('TPU DER-SP'!$A$10:$D$2162,MATCH(Orçamento!B41,'TPU DER-SP'!$A$10:$A$2162,0),3)</f>
        <v>m3</v>
      </c>
      <c r="F41" s="568">
        <f>ROUND(SUMIFS(DREN!$G$26:$G$83,DREN!$B$26:$B$83,B41),2)</f>
        <v>21</v>
      </c>
      <c r="G41" s="568">
        <f>TRUNC(INDEX('TPU DER-SP'!$A$10:$D$2162,MATCH(Orçamento!B41,'TPU DER-SP'!$A$10:$A$2162,0),4)/(1+'TPU DER-SP'!$G$4),2)</f>
        <v>98.94</v>
      </c>
      <c r="H41" s="568">
        <f t="shared" si="8"/>
        <v>123.67</v>
      </c>
      <c r="I41" s="568">
        <f t="shared" si="6"/>
        <v>2597.0700000000002</v>
      </c>
      <c r="J41" s="911">
        <f t="shared" si="9"/>
        <v>1.1842380837145754E-3</v>
      </c>
      <c r="K41" s="941"/>
      <c r="N41" s="674"/>
    </row>
    <row r="42" spans="1:14" s="662" customFormat="1" ht="15" customHeight="1">
      <c r="A42" s="976" t="str">
        <f t="shared" si="7"/>
        <v>3.2.7</v>
      </c>
      <c r="B42" s="687" t="s">
        <v>3082</v>
      </c>
      <c r="C42" s="512" t="s">
        <v>4714</v>
      </c>
      <c r="D42" s="663" t="str">
        <f>INDEX('TPU DER-SP'!$A$10:$D$2162,MATCH(Orçamento!B42,'TPU DER-SP'!$A$10:$A$2162,0),2)</f>
        <v xml:space="preserve">ENCHIMENTO DE VALA COM BICA CORRIDA                                            </v>
      </c>
      <c r="E42" s="448" t="str">
        <f>INDEX('TPU DER-SP'!$A$10:$D$2162,MATCH(Orçamento!B42,'TPU DER-SP'!$A$10:$A$2162,0),3)</f>
        <v>m3</v>
      </c>
      <c r="F42" s="568">
        <f>ROUND(SUMIFS(DREN!$G$26:$G$83,DREN!$B$26:$B$83,B42),2)</f>
        <v>21</v>
      </c>
      <c r="G42" s="568">
        <f>TRUNC(INDEX('TPU DER-SP'!$A$10:$D$2162,MATCH(Orçamento!B42,'TPU DER-SP'!$A$10:$A$2162,0),4)/(1+'TPU DER-SP'!$G$4),2)</f>
        <v>108.08</v>
      </c>
      <c r="H42" s="568">
        <f t="shared" si="8"/>
        <v>135.1</v>
      </c>
      <c r="I42" s="568">
        <f t="shared" si="6"/>
        <v>2837.1</v>
      </c>
      <c r="J42" s="911">
        <f t="shared" si="9"/>
        <v>1.2936893758376253E-3</v>
      </c>
      <c r="K42" s="941"/>
      <c r="N42" s="660"/>
    </row>
    <row r="43" spans="1:14" s="660" customFormat="1" ht="15" customHeight="1">
      <c r="A43" s="976" t="str">
        <f t="shared" si="7"/>
        <v>3.2.8</v>
      </c>
      <c r="B43" s="686" t="s">
        <v>301</v>
      </c>
      <c r="C43" s="512" t="s">
        <v>12929</v>
      </c>
      <c r="D43" s="661" t="str">
        <f>INDEX('CDHU-186'!$A$5:'CDHU-186'!$F$4203,MATCH(Orçamento!B43,'CDHU-186'!$A$5:$A$4203,0),2)</f>
        <v>Argamassa graute</v>
      </c>
      <c r="E43" s="512" t="str">
        <f>INDEX('CDHU-186'!$A$5:'CDHU-186'!$F$4203,MATCH(Orçamento!B43,'CDHU-186'!$A$5:$A$4203,0),3)</f>
        <v>M3</v>
      </c>
      <c r="F43" s="568">
        <f>SUMIFS(DREN!$G$26:$G$83,DREN!$B$26:$B$83,B43)</f>
        <v>1.1200000000000001</v>
      </c>
      <c r="G43" s="568">
        <f>INDEX('CDHU-186'!$A$5:'CDHU-186'!$F$4203,MATCH(Orçamento!B43,'CDHU-186'!$A$5:$A$4203,0),6)</f>
        <v>366.76</v>
      </c>
      <c r="H43" s="568">
        <f t="shared" si="8"/>
        <v>458.45</v>
      </c>
      <c r="I43" s="568">
        <f t="shared" si="6"/>
        <v>513.46</v>
      </c>
      <c r="J43" s="911">
        <f t="shared" si="9"/>
        <v>2.3413265197475843E-4</v>
      </c>
      <c r="K43" s="941"/>
      <c r="N43" s="662"/>
    </row>
    <row r="44" spans="1:14" s="660" customFormat="1" ht="15" customHeight="1">
      <c r="A44" s="976" t="str">
        <f t="shared" si="7"/>
        <v>3.2.9</v>
      </c>
      <c r="B44" s="686" t="s">
        <v>310</v>
      </c>
      <c r="C44" s="512" t="s">
        <v>12929</v>
      </c>
      <c r="D44" s="661" t="str">
        <f>INDEX('CDHU-186'!$A$5:'CDHU-186'!$F$4203,MATCH(Orçamento!B44,'CDHU-186'!$A$5:$A$4203,0),2)</f>
        <v>Junta estrutural com perfilado termoplástico em PVC, perfil O‐12</v>
      </c>
      <c r="E44" s="512" t="str">
        <f>INDEX('CDHU-186'!$A$5:'CDHU-186'!$F$4203,MATCH(Orçamento!B44,'CDHU-186'!$A$5:$A$4203,0),3)</f>
        <v>M</v>
      </c>
      <c r="F44" s="568">
        <f>ROUND(SUMIFS(DREN!$G$26:$G$83,DREN!$B$26:$B$83,B44),2)</f>
        <v>24.5</v>
      </c>
      <c r="G44" s="568">
        <f>INDEX('CDHU-186'!$A$5:'CDHU-186'!$F$4203,MATCH(Orçamento!B44,'CDHU-186'!$A$5:$A$4203,0),6)</f>
        <v>69.88</v>
      </c>
      <c r="H44" s="568">
        <f t="shared" si="8"/>
        <v>87.35</v>
      </c>
      <c r="I44" s="568">
        <f t="shared" si="6"/>
        <v>2140.0700000000002</v>
      </c>
      <c r="J44" s="911">
        <f t="shared" si="9"/>
        <v>9.7585063006197417E-4</v>
      </c>
      <c r="K44" s="941"/>
    </row>
    <row r="45" spans="1:14" s="662" customFormat="1" ht="15" customHeight="1">
      <c r="A45" s="976" t="str">
        <f t="shared" si="7"/>
        <v>3.2.10</v>
      </c>
      <c r="B45" s="687" t="s">
        <v>296</v>
      </c>
      <c r="C45" s="512" t="s">
        <v>12929</v>
      </c>
      <c r="D45" s="661" t="str">
        <f>INDEX('CDHU-186'!$A$5:'CDHU-186'!$F$4203,MATCH(Orçamento!B45,'CDHU-186'!$A$5:$A$4203,0),2)</f>
        <v>Armadura em barra de aço CA‐50 (A ou B) fyk = 500 MPa</v>
      </c>
      <c r="E45" s="512" t="str">
        <f>INDEX('CDHU-186'!$A$5:'CDHU-186'!$F$4203,MATCH(Orçamento!B45,'CDHU-186'!$A$5:$A$4203,0),3)</f>
        <v>KG</v>
      </c>
      <c r="F45" s="568">
        <f>ROUND(SUMIFS(DREN!$G$26:$G$83,DREN!$B$26:$B$83,B45),2)</f>
        <v>10165.040000000001</v>
      </c>
      <c r="G45" s="568">
        <f>INDEX('CDHU-186'!$A$5:'CDHU-186'!$F$4203,MATCH(Orçamento!B45,'CDHU-186'!$A$5:$A$4203,0),6)</f>
        <v>11.25</v>
      </c>
      <c r="H45" s="568">
        <f t="shared" si="8"/>
        <v>14.06</v>
      </c>
      <c r="I45" s="568">
        <f t="shared" si="6"/>
        <v>142920.46</v>
      </c>
      <c r="J45" s="911">
        <f t="shared" si="9"/>
        <v>6.5170307952425469E-2</v>
      </c>
      <c r="K45" s="941"/>
      <c r="N45" s="674"/>
    </row>
    <row r="46" spans="1:14" s="660" customFormat="1" ht="15" customHeight="1">
      <c r="A46" s="976" t="str">
        <f t="shared" si="7"/>
        <v>3.2.11</v>
      </c>
      <c r="B46" s="686" t="s">
        <v>305</v>
      </c>
      <c r="C46" s="512" t="s">
        <v>12929</v>
      </c>
      <c r="D46" s="661" t="str">
        <f>INDEX('CDHU-186'!$A$5:'CDHU-186'!$F$4203,MATCH(Orçamento!B46,'CDHU-186'!$A$5:$A$4203,0),2)</f>
        <v>Alvenaria de bloco cerâmico de vedação, uso revestido, de 9 cm</v>
      </c>
      <c r="E46" s="512" t="str">
        <f>INDEX('CDHU-186'!$A$5:'CDHU-186'!$F$4203,MATCH(Orçamento!B46,'CDHU-186'!$A$5:$A$4203,0),3)</f>
        <v>M2</v>
      </c>
      <c r="F46" s="568">
        <f>ROUND(SUMIFS(DREN!$G$26:$G$83,DREN!$B$26:$B$83,B46),2)</f>
        <v>12.44</v>
      </c>
      <c r="G46" s="568">
        <f>INDEX('CDHU-186'!$A$5:'CDHU-186'!$F$4203,MATCH(Orçamento!B46,'CDHU-186'!$A$5:$A$4203,0),6)</f>
        <v>58.72</v>
      </c>
      <c r="H46" s="568">
        <f t="shared" si="8"/>
        <v>73.400000000000006</v>
      </c>
      <c r="I46" s="568">
        <f t="shared" si="6"/>
        <v>913.09</v>
      </c>
      <c r="J46" s="911">
        <f t="shared" si="9"/>
        <v>4.1635995635810419E-4</v>
      </c>
      <c r="K46" s="941"/>
    </row>
    <row r="47" spans="1:14" s="660" customFormat="1" ht="15" customHeight="1">
      <c r="A47" s="976" t="str">
        <f t="shared" si="7"/>
        <v>3.2.12</v>
      </c>
      <c r="B47" s="686" t="s">
        <v>303</v>
      </c>
      <c r="C47" s="512" t="s">
        <v>12929</v>
      </c>
      <c r="D47" s="661" t="str">
        <f>INDEX('CDHU-186'!$A$5:'CDHU-186'!$F$4203,MATCH(Orçamento!B47,'CDHU-186'!$A$5:$A$4203,0),2)</f>
        <v>Lastro de pedra britada</v>
      </c>
      <c r="E47" s="512" t="str">
        <f>INDEX('CDHU-186'!$A$5:'CDHU-186'!$F$4203,MATCH(Orçamento!B47,'CDHU-186'!$A$5:$A$4203,0),3)</f>
        <v>M3</v>
      </c>
      <c r="F47" s="568">
        <f>ROUND(SUMIFS(DREN!$G$26:$G$83,DREN!$B$26:$B$83,B47),2)</f>
        <v>17.309999999999999</v>
      </c>
      <c r="G47" s="568">
        <f>INDEX('CDHU-186'!$A$5:'CDHU-186'!$F$4203,MATCH(Orçamento!B47,'CDHU-186'!$A$5:$A$4203,0),6)</f>
        <v>141.81</v>
      </c>
      <c r="H47" s="568">
        <f t="shared" si="8"/>
        <v>177.26</v>
      </c>
      <c r="I47" s="568">
        <f t="shared" si="6"/>
        <v>3068.37</v>
      </c>
      <c r="J47" s="911">
        <f t="shared" si="9"/>
        <v>1.3991461951072906E-3</v>
      </c>
      <c r="K47" s="941"/>
    </row>
    <row r="48" spans="1:14" s="660" customFormat="1" ht="15" customHeight="1">
      <c r="A48" s="976" t="str">
        <f t="shared" si="7"/>
        <v>3.2.13</v>
      </c>
      <c r="B48" s="686" t="s">
        <v>3079</v>
      </c>
      <c r="C48" s="512" t="s">
        <v>4714</v>
      </c>
      <c r="D48" s="663" t="str">
        <f>INDEX('TPU DER-SP'!$A$10:$D$2162,MATCH(Orçamento!B48,'TPU DER-SP'!$A$10:$A$2162,0),2)</f>
        <v xml:space="preserve">ARGAM.DE CIMENTO E AREIA TRACO 1:3 E=2CM                                       </v>
      </c>
      <c r="E48" s="448" t="str">
        <f>INDEX('TPU DER-SP'!$A$10:$D$2162,MATCH(Orçamento!B48,'TPU DER-SP'!$A$10:$A$2162,0),3)</f>
        <v>m2</v>
      </c>
      <c r="F48" s="568">
        <f>ROUND(SUMIFS(DREN!$G$26:$G$83,DREN!$B$26:$B$83,B48),2)</f>
        <v>11.2</v>
      </c>
      <c r="G48" s="450">
        <f>TRUNC(INDEX('TPU DER-SP'!$A$10:$D$2162,MATCH(Orçamento!B48,'TPU DER-SP'!$A$10:$A$2162,0),4)/(1+'TPU DER-SP'!$G$4),2)</f>
        <v>35.520000000000003</v>
      </c>
      <c r="H48" s="568">
        <f t="shared" si="8"/>
        <v>44.4</v>
      </c>
      <c r="I48" s="568">
        <f t="shared" si="6"/>
        <v>497.28</v>
      </c>
      <c r="J48" s="911">
        <f t="shared" si="9"/>
        <v>2.2675473293734246E-4</v>
      </c>
      <c r="K48" s="941"/>
      <c r="N48" s="662"/>
    </row>
    <row r="49" spans="1:14" s="660" customFormat="1" ht="15" customHeight="1">
      <c r="A49" s="976" t="str">
        <f t="shared" si="7"/>
        <v>3.2.14</v>
      </c>
      <c r="B49" s="686" t="s">
        <v>293</v>
      </c>
      <c r="C49" s="512" t="s">
        <v>12929</v>
      </c>
      <c r="D49" s="661" t="str">
        <f>INDEX('CDHU-186'!$A$5:'CDHU-186'!$F$4203,MATCH(Orçamento!B49,'CDHU-186'!$A$5:$A$4203,0),2)</f>
        <v>Enrocamento com pedra assentada</v>
      </c>
      <c r="E49" s="512" t="str">
        <f>INDEX('CDHU-186'!$A$5:'CDHU-186'!$F$4203,MATCH(Orçamento!B49,'CDHU-186'!$A$5:$A$4203,0),3)</f>
        <v>M3</v>
      </c>
      <c r="F49" s="568">
        <f>ROUND(SUMIFS(DREN!$G$26:$G$83,DREN!$B$26:$B$83,B49),2)</f>
        <v>34.229999999999997</v>
      </c>
      <c r="G49" s="450">
        <f>INDEX('CDHU-186'!$A$5:'CDHU-186'!$F$4203,MATCH(Orçamento!B49,'CDHU-186'!$A$5:$A$4203,0),6)</f>
        <v>453.12</v>
      </c>
      <c r="H49" s="568">
        <f t="shared" si="8"/>
        <v>566.4</v>
      </c>
      <c r="I49" s="568">
        <f t="shared" si="6"/>
        <v>19387.87</v>
      </c>
      <c r="J49" s="911">
        <f t="shared" si="9"/>
        <v>8.8406758447432312E-3</v>
      </c>
      <c r="K49" s="941"/>
      <c r="N49" s="662"/>
    </row>
    <row r="50" spans="1:14" s="660" customFormat="1" ht="15" customHeight="1">
      <c r="A50" s="976" t="str">
        <f t="shared" si="7"/>
        <v>3.2.15</v>
      </c>
      <c r="B50" s="975" t="s">
        <v>2846</v>
      </c>
      <c r="C50" s="512" t="s">
        <v>4714</v>
      </c>
      <c r="D50" s="663" t="str">
        <f>INDEX('TPU DER-SP'!$A$10:$D$2162,MATCH(Orçamento!B50,'TPU DER-SP'!$A$10:$A$2162,0),2)</f>
        <v xml:space="preserve">FUNDACAO DE ATERRO C/PED.RACHAO                                                </v>
      </c>
      <c r="E50" s="448" t="str">
        <f>INDEX('TPU DER-SP'!$A$10:$D$2162,MATCH(Orçamento!B50,'TPU DER-SP'!$A$10:$A$2162,0),3)</f>
        <v>m3</v>
      </c>
      <c r="F50" s="568">
        <f>ROUND(SUMIFS(DREN!$G$26:$G$83,DREN!$B$26:$B$83,B50),2)</f>
        <v>92.4</v>
      </c>
      <c r="G50" s="450">
        <f>TRUNC(INDEX('TPU DER-SP'!$A$10:$D$2162,MATCH(Orçamento!B50,'TPU DER-SP'!$A$10:$A$2162,0),4)/(1+'TPU DER-SP'!$G$4),2)</f>
        <v>103</v>
      </c>
      <c r="H50" s="568">
        <f t="shared" si="8"/>
        <v>128.75</v>
      </c>
      <c r="I50" s="568">
        <f t="shared" si="6"/>
        <v>11896.5</v>
      </c>
      <c r="J50" s="911">
        <f t="shared" si="9"/>
        <v>5.424685650718096E-3</v>
      </c>
      <c r="K50" s="941"/>
      <c r="N50" s="662"/>
    </row>
    <row r="51" spans="1:14" s="674" customFormat="1" ht="15" customHeight="1">
      <c r="A51" s="701" t="s">
        <v>4726</v>
      </c>
      <c r="B51" s="702"/>
      <c r="C51" s="703"/>
      <c r="D51" s="703" t="s">
        <v>4716</v>
      </c>
      <c r="E51" s="704"/>
      <c r="F51" s="704"/>
      <c r="G51" s="705"/>
      <c r="H51" s="706"/>
      <c r="I51" s="922">
        <f>SUM(I52:I60)</f>
        <v>97748.91</v>
      </c>
      <c r="J51" s="911" t="str">
        <f t="shared" si="9"/>
        <v/>
      </c>
      <c r="K51" s="941"/>
    </row>
    <row r="52" spans="1:14" s="674" customFormat="1" ht="15" customHeight="1">
      <c r="A52" s="976" t="str">
        <f t="shared" ref="A52:A60" si="10">MID(A51,1,IFERROR(SEARCH(".",A51,2+1),SEARCH(".",A51,1)))&amp;IFERROR(MID(A51,IFERROR(SEARCH(".",A51,2+1),SEARCH(".",A51,1))+1,2)+1,1)</f>
        <v>3.3.1</v>
      </c>
      <c r="B52" s="686" t="s">
        <v>2824</v>
      </c>
      <c r="C52" s="512" t="s">
        <v>4714</v>
      </c>
      <c r="D52" s="663" t="str">
        <f>INDEX('TPU DER-SP'!$A$10:$D$2162,MATCH(Orçamento!B52,'TPU DER-SP'!$A$10:$A$2162,0),2)</f>
        <v xml:space="preserve">ESCAV.CARGA SOLO MOLE SOB LAMINA D´AGUA                                        </v>
      </c>
      <c r="E52" s="448" t="str">
        <f>INDEX('TPU DER-SP'!$A$10:$D$2162,MATCH(Orçamento!B52,'TPU DER-SP'!$A$10:$A$2162,0),3)</f>
        <v>m3</v>
      </c>
      <c r="F52" s="568">
        <f>ROUND(SUMIFS(DREN!$G$26:$G$83,DREN!$B$26:$B$83,B52),2)</f>
        <v>231</v>
      </c>
      <c r="G52" s="450">
        <f>TRUNC(INDEX('TPU DER-SP'!$A$10:$D$2162,MATCH(Orçamento!B52,'TPU DER-SP'!$A$10:$A$2162,0),4)/(1+'TPU DER-SP'!$G$4),2)</f>
        <v>17.399999999999999</v>
      </c>
      <c r="H52" s="568">
        <f t="shared" ref="H52:H54" si="11">TRUNC(G52*(1+$H$6),2)</f>
        <v>21.75</v>
      </c>
      <c r="I52" s="568">
        <f t="shared" si="6"/>
        <v>5024.25</v>
      </c>
      <c r="J52" s="911">
        <f t="shared" si="9"/>
        <v>2.2910080175362834E-3</v>
      </c>
      <c r="K52" s="941"/>
    </row>
    <row r="53" spans="1:14" s="674" customFormat="1" ht="15" customHeight="1">
      <c r="A53" s="976" t="str">
        <f t="shared" si="10"/>
        <v>3.3.2</v>
      </c>
      <c r="B53" s="686" t="s">
        <v>2839</v>
      </c>
      <c r="C53" s="512" t="s">
        <v>4714</v>
      </c>
      <c r="D53" s="663" t="str">
        <f>INDEX('TPU DER-SP'!$A$10:$D$2162,MATCH(Orçamento!B53,'TPU DER-SP'!$A$10:$A$2162,0),2)</f>
        <v xml:space="preserve">TRANSPORTE DE SOLO MOLE ATE 2 KM                                               </v>
      </c>
      <c r="E53" s="448" t="str">
        <f>INDEX('TPU DER-SP'!$A$10:$D$2162,MATCH(Orçamento!B53,'TPU DER-SP'!$A$10:$A$2162,0),3)</f>
        <v>m3*km</v>
      </c>
      <c r="F53" s="568">
        <f>ROUND(SUMIFS(DREN!$G$26:$G$83,DREN!$B$26:$B$83,B53),2)</f>
        <v>462</v>
      </c>
      <c r="G53" s="450">
        <f>TRUNC(INDEX('TPU DER-SP'!$A$10:$D$2162,MATCH(Orçamento!B53,'TPU DER-SP'!$A$10:$A$2162,0),4)/(1+'TPU DER-SP'!$G$4),2)</f>
        <v>6.12</v>
      </c>
      <c r="H53" s="568">
        <f t="shared" si="11"/>
        <v>7.65</v>
      </c>
      <c r="I53" s="568">
        <f t="shared" si="6"/>
        <v>3534.3</v>
      </c>
      <c r="J53" s="911">
        <f t="shared" si="9"/>
        <v>1.6116056399220751E-3</v>
      </c>
      <c r="K53" s="941"/>
    </row>
    <row r="54" spans="1:14" s="674" customFormat="1" ht="15" customHeight="1">
      <c r="A54" s="976" t="str">
        <f t="shared" si="10"/>
        <v>3.3.3</v>
      </c>
      <c r="B54" s="686" t="s">
        <v>2840</v>
      </c>
      <c r="C54" s="512" t="s">
        <v>4714</v>
      </c>
      <c r="D54" s="663" t="str">
        <f>INDEX('TPU DER-SP'!$A$10:$D$2162,MATCH(Orçamento!B54,'TPU DER-SP'!$A$10:$A$2162,0),2)</f>
        <v xml:space="preserve">TRANSPORTE DE SOLO MOLE ALEM 2 KM                                              </v>
      </c>
      <c r="E54" s="448" t="str">
        <f>INDEX('TPU DER-SP'!$A$10:$D$2162,MATCH(Orçamento!B54,'TPU DER-SP'!$A$10:$A$2162,0),3)</f>
        <v>m3*km</v>
      </c>
      <c r="F54" s="568">
        <f>ROUND(SUMIFS(DREN!$G$26:$G$83,DREN!$B$26:$B$83,B54),2)</f>
        <v>1016.4</v>
      </c>
      <c r="G54" s="450">
        <f>TRUNC(INDEX('TPU DER-SP'!$A$10:$D$2162,MATCH(Orçamento!B54,'TPU DER-SP'!$A$10:$A$2162,0),4)/(1+'TPU DER-SP'!$G$4),2)</f>
        <v>4.21</v>
      </c>
      <c r="H54" s="568">
        <f t="shared" si="11"/>
        <v>5.26</v>
      </c>
      <c r="I54" s="568">
        <f t="shared" si="6"/>
        <v>5346.26</v>
      </c>
      <c r="J54" s="911">
        <f t="shared" si="9"/>
        <v>2.4378413741023099E-3</v>
      </c>
      <c r="K54" s="941"/>
    </row>
    <row r="55" spans="1:14" s="662" customFormat="1" ht="15" customHeight="1">
      <c r="A55" s="976" t="str">
        <f t="shared" si="10"/>
        <v>3.3.4</v>
      </c>
      <c r="B55" s="687" t="s">
        <v>279</v>
      </c>
      <c r="C55" s="512" t="s">
        <v>12929</v>
      </c>
      <c r="D55" s="661" t="str">
        <f>INDEX('CDHU-186'!$A$5:'CDHU-186'!$F$4203,MATCH(Orçamento!B55,'CDHU-186'!$A$5:$A$4203,0),2)</f>
        <v>Escavação mecanizada de valas ou cavas com profundidade de até 2 m</v>
      </c>
      <c r="E55" s="512" t="str">
        <f>INDEX('CDHU-186'!$A$5:'CDHU-186'!$F$4203,MATCH(Orçamento!B55,'CDHU-186'!$A$5:$A$4203,0),3)</f>
        <v>M3</v>
      </c>
      <c r="F55" s="568">
        <f>ROUND(SUMIFS(DREN!$G$1:$G$118,DREN!$B$1:$B$118,B55),2)</f>
        <v>606.96</v>
      </c>
      <c r="G55" s="568">
        <f>INDEX('CDHU-186'!$A$5:'CDHU-186'!$F$4203,MATCH(Orçamento!B55,'CDHU-186'!$A$5:$A$4203,0),6)</f>
        <v>10.58</v>
      </c>
      <c r="H55" s="568">
        <f t="shared" ref="H55:H60" si="12">TRUNC(G55*(1+$H$6),2)</f>
        <v>13.22</v>
      </c>
      <c r="I55" s="568">
        <f t="shared" si="6"/>
        <v>8024.01</v>
      </c>
      <c r="J55" s="911">
        <f t="shared" si="9"/>
        <v>3.6588687351925783E-3</v>
      </c>
      <c r="K55" s="941"/>
      <c r="N55" s="660"/>
    </row>
    <row r="56" spans="1:14" s="662" customFormat="1" ht="25.5">
      <c r="A56" s="976" t="str">
        <f t="shared" si="10"/>
        <v>3.3.5</v>
      </c>
      <c r="B56" s="687" t="s">
        <v>282</v>
      </c>
      <c r="C56" s="512" t="s">
        <v>12929</v>
      </c>
      <c r="D56" s="1038" t="str">
        <f>INDEX('CDHU-186'!$A$5:'CDHU-186'!$F$4203,MATCH(Orçamento!B56,'CDHU-186'!$A$5:$A$4203,0),2)</f>
        <v>Escavação mecanizada de valas ou cavas com profundidade acima de 4 m,
com escavadeira hidráulica</v>
      </c>
      <c r="E56" s="512" t="str">
        <f>INDEX('CDHU-186'!$A$5:'CDHU-186'!$F$4203,MATCH(Orçamento!B56,'CDHU-186'!$A$5:$A$4203,0),3)</f>
        <v>M3</v>
      </c>
      <c r="F56" s="568">
        <f>ROUND(SUMIFS(DREN!$G$1:$G$118,DREN!$B$1:$B$118,B56),2)</f>
        <v>61.2</v>
      </c>
      <c r="G56" s="568">
        <f>INDEX('CDHU-186'!$A$5:'CDHU-186'!$F$4203,MATCH(Orçamento!B56,'CDHU-186'!$A$5:$A$4203,0),6)</f>
        <v>21.57</v>
      </c>
      <c r="H56" s="568">
        <f t="shared" si="12"/>
        <v>26.96</v>
      </c>
      <c r="I56" s="568">
        <f t="shared" si="6"/>
        <v>1649.95</v>
      </c>
      <c r="J56" s="911">
        <f t="shared" si="9"/>
        <v>7.5236078589520632E-4</v>
      </c>
      <c r="K56" s="941"/>
      <c r="N56" s="660"/>
    </row>
    <row r="57" spans="1:14" s="662" customFormat="1" ht="15" customHeight="1">
      <c r="A57" s="976" t="str">
        <f t="shared" si="10"/>
        <v>3.3.6</v>
      </c>
      <c r="B57" s="687" t="s">
        <v>285</v>
      </c>
      <c r="C57" s="512" t="s">
        <v>12929</v>
      </c>
      <c r="D57" s="661" t="str">
        <f>INDEX('CDHU-186'!$A$5:'CDHU-186'!$F$4203,MATCH(Orçamento!B57,'CDHU-186'!$A$5:$A$4203,0),2)</f>
        <v>Reaterro compactado mecanizado de vala ou cava com rolo, mínimo de 95%
PN</v>
      </c>
      <c r="E57" s="512" t="str">
        <f>INDEX('CDHU-186'!$A$5:'CDHU-186'!$F$4203,MATCH(Orçamento!B57,'CDHU-186'!$A$5:$A$4203,0),3)</f>
        <v>M3</v>
      </c>
      <c r="F57" s="568">
        <f>ROUND(SUMIFS(DREN!$G$1:$G$118,DREN!$B$1:$B$118,B57),2)</f>
        <v>556.11</v>
      </c>
      <c r="G57" s="568">
        <f>INDEX('CDHU-186'!$A$5:'CDHU-186'!$F$4203,MATCH(Orçamento!B57,'CDHU-186'!$A$5:$A$4203,0),6)</f>
        <v>22.09</v>
      </c>
      <c r="H57" s="568">
        <f t="shared" si="12"/>
        <v>27.61</v>
      </c>
      <c r="I57" s="568">
        <f t="shared" si="6"/>
        <v>15354.19</v>
      </c>
      <c r="J57" s="911">
        <f t="shared" si="9"/>
        <v>7.0013578927751261E-3</v>
      </c>
      <c r="K57" s="941"/>
      <c r="N57" s="660"/>
    </row>
    <row r="58" spans="1:14" s="662" customFormat="1" ht="15" customHeight="1">
      <c r="A58" s="976" t="str">
        <f t="shared" si="10"/>
        <v>3.3.7</v>
      </c>
      <c r="B58" s="687" t="s">
        <v>3087</v>
      </c>
      <c r="C58" s="512" t="s">
        <v>4714</v>
      </c>
      <c r="D58" s="663" t="str">
        <f>INDEX('TPU DER-SP'!$A$10:$D$2162,MATCH(Orçamento!B58,'TPU DER-SP'!$A$10:$A$2162,0),2)</f>
        <v xml:space="preserve">COMPACTACAO MANUAL PARA BASES DE CAIXAS E VALAS                                </v>
      </c>
      <c r="E58" s="448" t="str">
        <f>INDEX('TPU DER-SP'!$A$10:$D$2162,MATCH(Orçamento!B58,'TPU DER-SP'!$A$10:$A$2162,0),3)</f>
        <v>m2</v>
      </c>
      <c r="F58" s="568">
        <f>ROUND(SUMIFS(DREN!$G$1:$G$118,DREN!$B$1:$B$118,B58),2)</f>
        <v>57.82</v>
      </c>
      <c r="G58" s="450">
        <f>TRUNC(INDEX('TPU DER-SP'!$A$10:$D$2162,MATCH(Orçamento!B58,'TPU DER-SP'!$A$10:$A$2162,0),4)/(1+'TPU DER-SP'!$G$4),2)</f>
        <v>12.51</v>
      </c>
      <c r="H58" s="568">
        <f t="shared" si="12"/>
        <v>15.63</v>
      </c>
      <c r="I58" s="568">
        <f t="shared" si="6"/>
        <v>903.72</v>
      </c>
      <c r="J58" s="911">
        <f t="shared" si="9"/>
        <v>4.1208732957314823E-4</v>
      </c>
      <c r="K58" s="941"/>
      <c r="N58" s="660"/>
    </row>
    <row r="59" spans="1:14" s="662" customFormat="1" ht="15" customHeight="1">
      <c r="A59" s="976" t="str">
        <f t="shared" si="10"/>
        <v>3.3.8</v>
      </c>
      <c r="B59" s="687" t="s">
        <v>290</v>
      </c>
      <c r="C59" s="512" t="s">
        <v>12929</v>
      </c>
      <c r="D59" s="661" t="str">
        <f>INDEX('CDHU-186'!$A$5:'CDHU-186'!$F$4203,MATCH(Orçamento!B59,'CDHU-186'!$A$5:$A$4203,0),2)</f>
        <v>Escoramento de solo contínuo</v>
      </c>
      <c r="E59" s="512" t="str">
        <f>INDEX('CDHU-186'!$A$5:'CDHU-186'!$F$4203,MATCH(Orçamento!B59,'CDHU-186'!$A$5:$A$4203,0),3)</f>
        <v>M2</v>
      </c>
      <c r="F59" s="568">
        <f>ROUND(SUMIFS(DREN!$G$1:$G$118,DREN!$B$1:$B$118,B59),2)</f>
        <v>238.34</v>
      </c>
      <c r="G59" s="568">
        <f>INDEX('CDHU-186'!$A$5:'CDHU-186'!$F$4203,MATCH(Orçamento!B59,'CDHU-186'!$A$5:$A$4203,0),6)</f>
        <v>86.81</v>
      </c>
      <c r="H59" s="568">
        <f t="shared" si="12"/>
        <v>108.51</v>
      </c>
      <c r="I59" s="568">
        <f t="shared" si="6"/>
        <v>25862.27</v>
      </c>
      <c r="J59" s="911">
        <f t="shared" si="9"/>
        <v>1.1792937835833824E-2</v>
      </c>
      <c r="K59" s="941"/>
      <c r="N59" s="660"/>
    </row>
    <row r="60" spans="1:14" s="662" customFormat="1" ht="15" customHeight="1">
      <c r="A60" s="976" t="str">
        <f t="shared" si="10"/>
        <v>3.3.9</v>
      </c>
      <c r="B60" s="687" t="s">
        <v>291</v>
      </c>
      <c r="C60" s="512" t="s">
        <v>12929</v>
      </c>
      <c r="D60" s="661" t="str">
        <f>INDEX('CDHU-186'!$A$5:'CDHU-186'!$F$4203,MATCH(Orçamento!B60,'CDHU-186'!$A$5:$A$4203,0),2)</f>
        <v>Escoramento de solo descontínuo</v>
      </c>
      <c r="E60" s="512" t="str">
        <f>INDEX('CDHU-186'!$A$5:'CDHU-186'!$F$4203,MATCH(Orçamento!B60,'CDHU-186'!$A$5:$A$4203,0),3)</f>
        <v>M2</v>
      </c>
      <c r="F60" s="568">
        <f>SUMIFS(DREN!$G$1:$G$118,DREN!$B$1:$B$118,B60)</f>
        <v>518.44000000000005</v>
      </c>
      <c r="G60" s="568">
        <f>INDEX('CDHU-186'!$A$5:'CDHU-186'!$F$4203,MATCH(Orçamento!B60,'CDHU-186'!$A$5:$A$4203,0),6)</f>
        <v>49.46</v>
      </c>
      <c r="H60" s="568">
        <f t="shared" si="12"/>
        <v>61.82</v>
      </c>
      <c r="I60" s="568">
        <f t="shared" si="6"/>
        <v>32049.96</v>
      </c>
      <c r="J60" s="911">
        <f t="shared" si="9"/>
        <v>1.4614462919185386E-2</v>
      </c>
      <c r="K60" s="941"/>
      <c r="N60" s="660"/>
    </row>
    <row r="61" spans="1:14" s="660" customFormat="1" ht="15" customHeight="1">
      <c r="A61" s="690">
        <v>4</v>
      </c>
      <c r="B61" s="666"/>
      <c r="C61" s="667"/>
      <c r="D61" s="668" t="s">
        <v>2632</v>
      </c>
      <c r="E61" s="669"/>
      <c r="F61" s="669"/>
      <c r="G61" s="669"/>
      <c r="H61" s="669"/>
      <c r="I61" s="788">
        <f>SUMIFS(I62:I76,H62:H76,"&lt;&gt;"&amp;"")</f>
        <v>919436.32999999984</v>
      </c>
      <c r="J61" s="911" t="str">
        <f t="shared" si="9"/>
        <v/>
      </c>
      <c r="K61" s="941"/>
      <c r="N61" s="662"/>
    </row>
    <row r="62" spans="1:14" s="674" customFormat="1" ht="15" customHeight="1">
      <c r="A62" s="701" t="s">
        <v>4722</v>
      </c>
      <c r="B62" s="702"/>
      <c r="C62" s="703"/>
      <c r="D62" s="703" t="s">
        <v>2648</v>
      </c>
      <c r="E62" s="704"/>
      <c r="F62" s="704"/>
      <c r="G62" s="705"/>
      <c r="H62" s="706"/>
      <c r="I62" s="922">
        <f>SUM(I63:I69)</f>
        <v>811715.90999999992</v>
      </c>
      <c r="J62" s="911" t="str">
        <f t="shared" si="9"/>
        <v/>
      </c>
      <c r="K62" s="941"/>
      <c r="N62" s="693"/>
    </row>
    <row r="63" spans="1:14" s="660" customFormat="1" ht="15" customHeight="1">
      <c r="A63" s="976" t="str">
        <f t="shared" ref="A63:A69" si="13">MID(A62,1,IFERROR(SEARCH(".",A62,2+1),SEARCH(".",A62,1)))&amp;IFERROR(MID(A62,IFERROR(SEARCH(".",A62,2+1),SEARCH(".",A62,1))+1,2)+1,1)</f>
        <v>4.1.1</v>
      </c>
      <c r="B63" s="687" t="s">
        <v>318</v>
      </c>
      <c r="C63" s="512" t="s">
        <v>12929</v>
      </c>
      <c r="D63" s="661" t="str">
        <f>INDEX('CDHU-186'!$A$5:'CDHU-186'!$F$4203,MATCH(Orçamento!B63,'CDHU-186'!$A$5:$A$4203,0),2)</f>
        <v>Regularização e compactação mecanizada de superfície, sem controle do
proctor normal</v>
      </c>
      <c r="E63" s="512" t="str">
        <f>INDEX('CDHU-186'!$A$5:'CDHU-186'!$F$4203,MATCH(Orçamento!B63,'CDHU-186'!$A$5:$A$4203,0),3)</f>
        <v>M2</v>
      </c>
      <c r="F63" s="568">
        <f>SUMIFS(PAV!$L$40:$L$57,PAV!$B$40:$B$57,Orçamento!B63)</f>
        <v>3374.12</v>
      </c>
      <c r="G63" s="450">
        <f>INDEX('CDHU-186'!$A$5:'CDHU-186'!$F$4203,MATCH(Orçamento!B63,'CDHU-186'!$A$5:$A$4203,0),6)</f>
        <v>3.79</v>
      </c>
      <c r="H63" s="568">
        <f t="shared" ref="H63:H69" si="14">TRUNC(G63*(1+$H$6),2)</f>
        <v>4.7300000000000004</v>
      </c>
      <c r="I63" s="568">
        <f t="shared" ref="I63:I69" si="15">TRUNC(F63*H63,2)</f>
        <v>15959.58</v>
      </c>
      <c r="J63" s="911">
        <f t="shared" si="9"/>
        <v>7.2774097102078347E-3</v>
      </c>
      <c r="K63" s="941"/>
    </row>
    <row r="64" spans="1:14" s="660" customFormat="1" ht="15" customHeight="1">
      <c r="A64" s="976" t="str">
        <f t="shared" si="13"/>
        <v>4.1.2</v>
      </c>
      <c r="B64" s="687" t="s">
        <v>336</v>
      </c>
      <c r="C64" s="512" t="s">
        <v>12929</v>
      </c>
      <c r="D64" s="661" t="str">
        <f>INDEX('CDHU-186'!$A$5:'CDHU-186'!$F$4203,MATCH(Orçamento!B64,'CDHU-186'!$A$5:$A$4203,0),2)&amp;" - 4cm"</f>
        <v>Camada de rolamento em concreto betuminoso usinado quente ‐ CBUQ - 4cm</v>
      </c>
      <c r="E64" s="512" t="str">
        <f>INDEX('CDHU-186'!$A$5:'CDHU-186'!$F$4203,MATCH(Orçamento!B64,'CDHU-186'!$A$5:$A$4203,0),3)</f>
        <v>M3</v>
      </c>
      <c r="F64" s="568">
        <f>ROUND(SUMIFS(PAV!$L$40:$L$57,PAV!$B$40:$B$57,Orçamento!B64),2)</f>
        <v>134.96</v>
      </c>
      <c r="G64" s="450">
        <f>INDEX('CDHU-186'!$A$5:'CDHU-186'!$F$4203,MATCH(Orçamento!B64,'CDHU-186'!$A$5:$A$4203,0),6)</f>
        <v>1659.61</v>
      </c>
      <c r="H64" s="568">
        <f t="shared" si="14"/>
        <v>2074.5100000000002</v>
      </c>
      <c r="I64" s="568">
        <f>TRUNC(F64*H64,2)</f>
        <v>279975.86</v>
      </c>
      <c r="J64" s="911">
        <f t="shared" si="9"/>
        <v>0.12766620689189748</v>
      </c>
      <c r="K64" s="941"/>
      <c r="N64" s="662"/>
    </row>
    <row r="65" spans="1:14" s="660" customFormat="1" ht="15" customHeight="1">
      <c r="A65" s="976" t="str">
        <f t="shared" si="13"/>
        <v>4.1.3</v>
      </c>
      <c r="B65" s="687" t="s">
        <v>334</v>
      </c>
      <c r="C65" s="512" t="s">
        <v>12929</v>
      </c>
      <c r="D65" s="661" t="str">
        <f>INDEX('CDHU-186'!$A$5:'CDHU-186'!$F$4203,MATCH(Orçamento!B65,'CDHU-186'!$A$5:$A$4203,0),2)&amp;" - 3cm"</f>
        <v>Concreto asfáltico usinado a quente ‐ Binder - 3cm</v>
      </c>
      <c r="E65" s="512" t="str">
        <f>INDEX('CDHU-186'!$A$5:'CDHU-186'!$F$4203,MATCH(Orçamento!B65,'CDHU-186'!$A$5:$A$4203,0),3)</f>
        <v>M3</v>
      </c>
      <c r="F65" s="568">
        <f>ROUND(SUMIFS(PAV!$L$40:$L$57,PAV!$B$40:$B$57,Orçamento!B65),2)</f>
        <v>101.22</v>
      </c>
      <c r="G65" s="450">
        <f>INDEX('CDHU-186'!$A$5:'CDHU-186'!$F$4203,MATCH(Orçamento!B65,'CDHU-186'!$A$5:$A$4203,0),6)</f>
        <v>1489.04</v>
      </c>
      <c r="H65" s="568">
        <f t="shared" si="14"/>
        <v>1861.3</v>
      </c>
      <c r="I65" s="568">
        <f t="shared" si="15"/>
        <v>188400.78</v>
      </c>
      <c r="J65" s="911">
        <f t="shared" si="9"/>
        <v>8.5908881423115771E-2</v>
      </c>
      <c r="K65" s="941"/>
    </row>
    <row r="66" spans="1:14" s="660" customFormat="1" ht="15" customHeight="1">
      <c r="A66" s="976" t="str">
        <f t="shared" si="13"/>
        <v>4.1.4</v>
      </c>
      <c r="B66" s="687" t="s">
        <v>4731</v>
      </c>
      <c r="C66" s="512" t="s">
        <v>12929</v>
      </c>
      <c r="D66" s="661" t="str">
        <f>INDEX('CDHU-186'!$A$5:'CDHU-186'!$F$4203,MATCH(Orçamento!B66,'CDHU-186'!$A$5:$A$4203,0),2)&amp;" - 4cm"</f>
        <v>Revestimento primário com pedra britada, compactação mínima de 95% do
PN - 4cm</v>
      </c>
      <c r="E66" s="512" t="str">
        <f>INDEX('CDHU-186'!$A$5:'CDHU-186'!$F$4203,MATCH(Orçamento!B66,'CDHU-186'!$A$5:$A$4203,0),3)</f>
        <v>M3</v>
      </c>
      <c r="F66" s="568">
        <f>ROUND(SUMIFS(PAV!$L$40:$L$57,PAV!$B$40:$B$57,Orçamento!B66),2)</f>
        <v>134.96</v>
      </c>
      <c r="G66" s="450">
        <f>INDEX('CDHU-186'!$A$5:'CDHU-186'!$F$4203,MATCH(Orçamento!B66,'CDHU-186'!$A$5:$A$4203,0),6)</f>
        <v>115.95</v>
      </c>
      <c r="H66" s="568">
        <f t="shared" si="14"/>
        <v>144.93</v>
      </c>
      <c r="I66" s="568">
        <f t="shared" si="15"/>
        <v>19559.75</v>
      </c>
      <c r="J66" s="911">
        <f t="shared" si="9"/>
        <v>8.9190514148390927E-3</v>
      </c>
      <c r="K66" s="941"/>
    </row>
    <row r="67" spans="1:14" s="660" customFormat="1" ht="15" customHeight="1">
      <c r="A67" s="976" t="str">
        <f t="shared" si="13"/>
        <v>4.1.5</v>
      </c>
      <c r="B67" s="687" t="s">
        <v>339</v>
      </c>
      <c r="C67" s="512" t="s">
        <v>12929</v>
      </c>
      <c r="D67" s="661" t="str">
        <f>INDEX('CDHU-186'!$A$5:'CDHU-186'!$F$4203,MATCH(Orçamento!B67,'CDHU-186'!$A$5:$A$4203,0),2)</f>
        <v>Imprimação betuminosa ligante</v>
      </c>
      <c r="E67" s="512" t="str">
        <f>INDEX('CDHU-186'!$A$5:'CDHU-186'!$F$4203,MATCH(Orçamento!B67,'CDHU-186'!$A$5:$A$4203,0),3)</f>
        <v>M2</v>
      </c>
      <c r="F67" s="568">
        <f>SUMIFS(PAV!$L$40:$L$57,PAV!$B$40:$B$57,Orçamento!B67)</f>
        <v>6748.24</v>
      </c>
      <c r="G67" s="450">
        <f>INDEX('CDHU-186'!$A$5:'CDHU-186'!$F$4203,MATCH(Orçamento!B67,'CDHU-186'!$A$5:$A$4203,0),6)</f>
        <v>7.91</v>
      </c>
      <c r="H67" s="568">
        <f t="shared" si="14"/>
        <v>9.8800000000000008</v>
      </c>
      <c r="I67" s="568">
        <f t="shared" si="15"/>
        <v>66672.61</v>
      </c>
      <c r="J67" s="911">
        <f t="shared" si="9"/>
        <v>3.0402046884623529E-2</v>
      </c>
      <c r="K67" s="941"/>
      <c r="N67" s="662"/>
    </row>
    <row r="68" spans="1:14" s="660" customFormat="1" ht="15" customHeight="1">
      <c r="A68" s="976" t="str">
        <f t="shared" si="13"/>
        <v>4.1.6</v>
      </c>
      <c r="B68" s="687" t="s">
        <v>341</v>
      </c>
      <c r="C68" s="512" t="s">
        <v>12929</v>
      </c>
      <c r="D68" s="661" t="str">
        <f>INDEX('CDHU-186'!$A$5:'CDHU-186'!$F$4203,MATCH(Orçamento!B68,'CDHU-186'!$A$5:$A$4203,0),2)</f>
        <v>Imprimação betuminosa impermeabilizante</v>
      </c>
      <c r="E68" s="512" t="str">
        <f>INDEX('CDHU-186'!$A$5:'CDHU-186'!$F$4203,MATCH(Orçamento!B68,'CDHU-186'!$A$5:$A$4203,0),3)</f>
        <v>M2</v>
      </c>
      <c r="F68" s="568">
        <f>SUMIFS(PAV!$L$40:$L$57,PAV!$B$40:$B$57,Orçamento!B68)</f>
        <v>3374.12</v>
      </c>
      <c r="G68" s="450">
        <f>INDEX('CDHU-186'!$A$5:'CDHU-186'!$F$4203,MATCH(Orçamento!B68,'CDHU-186'!$A$5:$A$4203,0),6)</f>
        <v>16.28</v>
      </c>
      <c r="H68" s="568">
        <f t="shared" si="14"/>
        <v>20.350000000000001</v>
      </c>
      <c r="I68" s="568">
        <f t="shared" si="15"/>
        <v>68663.34</v>
      </c>
      <c r="J68" s="911">
        <f t="shared" si="9"/>
        <v>3.1309799960356224E-2</v>
      </c>
      <c r="K68" s="941"/>
    </row>
    <row r="69" spans="1:14" s="660" customFormat="1" ht="15" customHeight="1">
      <c r="A69" s="976" t="str">
        <f t="shared" si="13"/>
        <v>4.1.7</v>
      </c>
      <c r="B69" s="687" t="s">
        <v>324</v>
      </c>
      <c r="C69" s="512" t="s">
        <v>12929</v>
      </c>
      <c r="D69" s="661" t="str">
        <f>INDEX('CDHU-186'!$A$5:'CDHU-186'!$F$4203,MATCH(Orçamento!B69,'CDHU-186'!$A$5:$A$4203,0),2)&amp;" - 20cm"</f>
        <v>Base de brita graduada - 20cm</v>
      </c>
      <c r="E69" s="512" t="str">
        <f>INDEX('CDHU-186'!$A$5:'CDHU-186'!$F$4203,MATCH(Orçamento!B69,'CDHU-186'!$A$5:$A$4203,0),3)</f>
        <v>M3</v>
      </c>
      <c r="F69" s="568">
        <f>ROUND(SUMIFS(PAV!$L$40:$L$57,PAV!$B$40:$B$57,Orçamento!B69),2)</f>
        <v>674.82</v>
      </c>
      <c r="G69" s="450">
        <f>INDEX('CDHU-186'!$A$5:'CDHU-186'!$F$4203,MATCH(Orçamento!B69,'CDHU-186'!$A$5:$A$4203,0),6)</f>
        <v>204.48</v>
      </c>
      <c r="H69" s="568">
        <f t="shared" si="14"/>
        <v>255.6</v>
      </c>
      <c r="I69" s="568">
        <f t="shared" si="15"/>
        <v>172483.99</v>
      </c>
      <c r="J69" s="911">
        <f t="shared" si="9"/>
        <v>7.8650983527222579E-2</v>
      </c>
      <c r="K69" s="941"/>
      <c r="N69" s="674"/>
    </row>
    <row r="70" spans="1:14" s="674" customFormat="1" ht="15" customHeight="1">
      <c r="A70" s="701" t="s">
        <v>4721</v>
      </c>
      <c r="B70" s="702"/>
      <c r="C70" s="703"/>
      <c r="D70" s="703" t="s">
        <v>2625</v>
      </c>
      <c r="E70" s="704"/>
      <c r="F70" s="916"/>
      <c r="G70" s="705"/>
      <c r="H70" s="568"/>
      <c r="I70" s="922">
        <f>SUM(I71:I73)</f>
        <v>104464.40000000001</v>
      </c>
      <c r="J70" s="911" t="str">
        <f t="shared" ref="J70:J76" si="16">IF(G70="","",I70/$I$94)</f>
        <v/>
      </c>
      <c r="K70" s="941"/>
      <c r="N70" s="662"/>
    </row>
    <row r="71" spans="1:14" s="660" customFormat="1" ht="15" customHeight="1">
      <c r="A71" s="976" t="str">
        <f t="shared" ref="A71:A76" si="17">MID(A70,1,IFERROR(SEARCH(".",A70,2+1),SEARCH(".",A70,1)))&amp;IFERROR(MID(A70,IFERROR(SEARCH(".",A70,2+1),SEARCH(".",A70,1))+1,2)+1,1)</f>
        <v>4.2.1</v>
      </c>
      <c r="B71" s="686" t="s">
        <v>3080</v>
      </c>
      <c r="C71" s="512" t="s">
        <v>4714</v>
      </c>
      <c r="D71" s="663" t="str">
        <f>INDEX('TPU DER-SP'!$A$10:$D$2162,MATCH(Orçamento!B71,'TPU DER-SP'!$A$10:$A$2162,0),2)</f>
        <v xml:space="preserve">ENCHIMENTO DE VALA COM PEDRA BRITADA 1E2                                       </v>
      </c>
      <c r="E71" s="448" t="str">
        <f>INDEX('TPU DER-SP'!$A$10:$D$2162,MATCH(Orçamento!B71,'TPU DER-SP'!$A$10:$A$2162,0),3)</f>
        <v>m3</v>
      </c>
      <c r="F71" s="568">
        <f>ROUND(SUMIFS(PAV!$L$40:$L$91,PAV!$B$40:$B$91,Orçamento!B71),2)</f>
        <v>76.36</v>
      </c>
      <c r="G71" s="450">
        <f>TRUNC(INDEX('TPU DER-SP'!$A$10:$D$2162,MATCH(Orçamento!B71,'TPU DER-SP'!$A$10:$A$2162,0),4)/(1+'TPU DER-SP'!$G$4),2)</f>
        <v>98.94</v>
      </c>
      <c r="H71" s="568">
        <f>TRUNC(G71*(1+$H$6),2)</f>
        <v>123.67</v>
      </c>
      <c r="I71" s="568">
        <f t="shared" ref="I71:I73" si="18">TRUNC(F71*H71,2)</f>
        <v>9443.44</v>
      </c>
      <c r="J71" s="911">
        <f t="shared" si="16"/>
        <v>4.3061146943569372E-3</v>
      </c>
      <c r="K71" s="941"/>
      <c r="N71" s="674"/>
    </row>
    <row r="72" spans="1:14" s="660" customFormat="1" ht="15" customHeight="1">
      <c r="A72" s="976" t="str">
        <f t="shared" si="17"/>
        <v>4.2.2</v>
      </c>
      <c r="B72" s="686" t="s">
        <v>3073</v>
      </c>
      <c r="C72" s="512" t="s">
        <v>4714</v>
      </c>
      <c r="D72" s="663" t="str">
        <f>INDEX('TPU DER-SP'!$A$10:$D$2162,MATCH(Orçamento!B72,'TPU DER-SP'!$A$10:$A$2162,0),2)</f>
        <v xml:space="preserve">CALCAMENTO CONCRETO FCK 15 MPA                                                 </v>
      </c>
      <c r="E72" s="448" t="str">
        <f>INDEX('TPU DER-SP'!$A$10:$D$2162,MATCH(Orçamento!B72,'TPU DER-SP'!$A$10:$A$2162,0),3)</f>
        <v>m3</v>
      </c>
      <c r="F72" s="568">
        <f>ROUND(SUMIFS(PAV!$L$40:$L$91,PAV!$B$40:$B$91,Orçamento!B72),2)</f>
        <v>106.9</v>
      </c>
      <c r="G72" s="450">
        <f>TRUNC(INDEX('TPU DER-SP'!$A$10:$D$2162,MATCH(Orçamento!B72,'TPU DER-SP'!$A$10:$A$2162,0),4)/(1+'TPU DER-SP'!$G$4),2)</f>
        <v>687.38</v>
      </c>
      <c r="H72" s="568">
        <f>TRUNC(G72*(1+$H$6),2)</f>
        <v>859.22</v>
      </c>
      <c r="I72" s="568">
        <f t="shared" si="18"/>
        <v>91850.61</v>
      </c>
      <c r="J72" s="911">
        <f t="shared" si="16"/>
        <v>4.1882964407742113E-2</v>
      </c>
      <c r="K72" s="941"/>
    </row>
    <row r="73" spans="1:14" s="660" customFormat="1" ht="30" customHeight="1">
      <c r="A73" s="976" t="str">
        <f t="shared" si="17"/>
        <v>4.2.3</v>
      </c>
      <c r="B73" s="687" t="s">
        <v>3249</v>
      </c>
      <c r="C73" s="512" t="s">
        <v>4714</v>
      </c>
      <c r="D73" s="1038" t="str">
        <f>INDEX('TPU DER-SP'!$A$10:$D$2162,MATCH(Orçamento!B73,'TPU DER-SP'!$A$10:$A$2162,0),2)&amp;"UTILIZAÇÃO 4X"</f>
        <v>FORMA PLANA PARA CONCRETO ARMADO COMUM                                         UTILIZAÇÃO 4X</v>
      </c>
      <c r="E73" s="512" t="str">
        <f>INDEX('TPU DER-SP'!$A$10:$D$2162,MATCH(Orçamento!B73,'TPU DER-SP'!$A$10:$A$2162,0),3)</f>
        <v>m2</v>
      </c>
      <c r="F73" s="568">
        <f>ROUND((SUMIFS(PAV!$L$40:$L$91,PAV!$B$40:$B$91,Orçamento!B73)/4),2)</f>
        <v>24.44</v>
      </c>
      <c r="G73" s="450">
        <f>TRUNC(INDEX('TPU DER-SP'!$A$10:$D$2162,MATCH(Orçamento!B73,'TPU DER-SP'!$A$10:$A$2162,0),4)/(1+'TPU DER-SP'!$G$4),2)</f>
        <v>103.78</v>
      </c>
      <c r="H73" s="568">
        <f>TRUNC(G73*(1+$H$6),2)</f>
        <v>129.72</v>
      </c>
      <c r="I73" s="568">
        <f t="shared" si="18"/>
        <v>3170.35</v>
      </c>
      <c r="J73" s="911">
        <f t="shared" si="16"/>
        <v>1.4456480605853919E-3</v>
      </c>
      <c r="K73" s="941"/>
      <c r="N73" s="662"/>
    </row>
    <row r="74" spans="1:14" s="674" customFormat="1" ht="15" customHeight="1">
      <c r="A74" s="701" t="s">
        <v>4723</v>
      </c>
      <c r="B74" s="702"/>
      <c r="C74" s="703"/>
      <c r="D74" s="703" t="s">
        <v>2624</v>
      </c>
      <c r="E74" s="704"/>
      <c r="F74" s="916"/>
      <c r="G74" s="705"/>
      <c r="H74" s="923"/>
      <c r="I74" s="922">
        <f>SUM(I75:I76)</f>
        <v>3256.0200000000004</v>
      </c>
      <c r="J74" s="924" t="str">
        <f t="shared" si="16"/>
        <v/>
      </c>
      <c r="K74" s="941"/>
      <c r="N74" s="662"/>
    </row>
    <row r="75" spans="1:14" s="662" customFormat="1" ht="15" customHeight="1">
      <c r="A75" s="976" t="str">
        <f t="shared" si="17"/>
        <v>4.3.1</v>
      </c>
      <c r="B75" s="687" t="s">
        <v>308</v>
      </c>
      <c r="C75" s="512" t="s">
        <v>12929</v>
      </c>
      <c r="D75" s="661" t="str">
        <f>INDEX('CDHU-186'!$A$5:'CDHU-186'!$F$4203,MATCH(Orçamento!B75,'CDHU-186'!$A$5:$A$4203,0),2)</f>
        <v>Piso em ladrilho hidráulico podotátil várias cores (25x25cm), assentado com
argamassa mista</v>
      </c>
      <c r="E75" s="512" t="str">
        <f>INDEX('CDHU-186'!$A$5:'CDHU-186'!$F$4203,MATCH(Orçamento!B75,'CDHU-186'!$A$5:$A$4203,0),3)</f>
        <v>M2</v>
      </c>
      <c r="F75" s="568">
        <f>SIN_HOR!G55</f>
        <v>18</v>
      </c>
      <c r="G75" s="568">
        <f>INDEX('CDHU-186'!$A$5:'CDHU-186'!$F$4203,MATCH(Orçamento!B75,'CDHU-186'!$A$5:$A$4203,0),6)</f>
        <v>130.97</v>
      </c>
      <c r="H75" s="568">
        <f>TRUNC(G75*(1+$H$6),2)</f>
        <v>163.71</v>
      </c>
      <c r="I75" s="568">
        <f t="shared" ref="I75:I76" si="19">TRUNC(F75*H75,2)</f>
        <v>2946.78</v>
      </c>
      <c r="J75" s="911">
        <f t="shared" si="16"/>
        <v>1.3437023647142497E-3</v>
      </c>
      <c r="K75" s="941"/>
    </row>
    <row r="76" spans="1:14" s="662" customFormat="1" ht="25.5">
      <c r="A76" s="976" t="str">
        <f t="shared" si="17"/>
        <v>4.3.2</v>
      </c>
      <c r="B76" s="687" t="s">
        <v>309</v>
      </c>
      <c r="C76" s="512" t="s">
        <v>12929</v>
      </c>
      <c r="D76" s="1038" t="str">
        <f>INDEX('CDHU-186'!$A$5:'CDHU-186'!$F$4203,MATCH(Orçamento!B76,'CDHU-186'!$A$5:$A$4203,0),2)</f>
        <v>Rejuntamento de piso em ladrilho hidráulico (25x25cm) com argamassa
industrializada para rejunte, juntas de 2 mm</v>
      </c>
      <c r="E76" s="512" t="str">
        <f>INDEX('CDHU-186'!$A$5:'CDHU-186'!$F$4203,MATCH(Orçamento!B76,'CDHU-186'!$A$5:$A$4203,0),3)</f>
        <v>M2</v>
      </c>
      <c r="F76" s="568">
        <f>F75</f>
        <v>18</v>
      </c>
      <c r="G76" s="568">
        <f>INDEX('CDHU-186'!$A$5:'CDHU-186'!$F$4203,MATCH(Orçamento!B76,'CDHU-186'!$A$5:$A$4203,0),6)</f>
        <v>13.75</v>
      </c>
      <c r="H76" s="568">
        <f>TRUNC(G76*(1+$H$6),2)</f>
        <v>17.18</v>
      </c>
      <c r="I76" s="568">
        <f t="shared" si="19"/>
        <v>309.24</v>
      </c>
      <c r="J76" s="911">
        <f t="shared" si="16"/>
        <v>1.4101036360509932E-4</v>
      </c>
      <c r="K76" s="941"/>
    </row>
    <row r="77" spans="1:14" s="660" customFormat="1" ht="15" customHeight="1">
      <c r="A77" s="690">
        <v>5</v>
      </c>
      <c r="B77" s="694"/>
      <c r="C77" s="695"/>
      <c r="D77" s="696" t="s">
        <v>2633</v>
      </c>
      <c r="E77" s="697"/>
      <c r="F77" s="697"/>
      <c r="G77" s="697"/>
      <c r="H77" s="669"/>
      <c r="I77" s="788">
        <f>SUMIFS(I78:I90,H78:H90,"&lt;&gt;"&amp;"")</f>
        <v>83798.42</v>
      </c>
      <c r="J77" s="911" t="str">
        <f t="shared" ref="J77:J92" si="20">IF(G77="","",I77/$I$94)</f>
        <v/>
      </c>
      <c r="K77" s="941"/>
    </row>
    <row r="78" spans="1:14" s="674" customFormat="1" ht="15" customHeight="1">
      <c r="A78" s="701" t="s">
        <v>2635</v>
      </c>
      <c r="B78" s="702"/>
      <c r="C78" s="703"/>
      <c r="D78" s="703" t="s">
        <v>360</v>
      </c>
      <c r="E78" s="704"/>
      <c r="F78" s="704"/>
      <c r="G78" s="705"/>
      <c r="H78" s="706"/>
      <c r="I78" s="922">
        <f>SUM(I79:I82)</f>
        <v>24787.33</v>
      </c>
      <c r="J78" s="911" t="str">
        <f t="shared" si="20"/>
        <v/>
      </c>
      <c r="K78" s="941"/>
      <c r="N78" s="660"/>
    </row>
    <row r="79" spans="1:14" s="660" customFormat="1" ht="27" customHeight="1">
      <c r="A79" s="698" t="s">
        <v>4712</v>
      </c>
      <c r="B79" s="699" t="s">
        <v>369</v>
      </c>
      <c r="C79" s="700" t="s">
        <v>12929</v>
      </c>
      <c r="D79" s="1038" t="str">
        <f>INDEX('CDHU-186'!$A$5:'CDHU-186'!$F$4203,MATCH(Orçamento!B79,'CDHU-186'!$A$5:$A$4203,0),2)</f>
        <v>Sinalização horizontal em massa termoplástica à quente por extrusão,
espessura de 3,0 mm, para legendas</v>
      </c>
      <c r="E79" s="512" t="str">
        <f>INDEX('CDHU-186'!$A$5:'CDHU-186'!$F$4203,MATCH(Orçamento!B79,'CDHU-186'!$A$5:$A$4203,0),3)</f>
        <v>M2</v>
      </c>
      <c r="F79" s="568">
        <f>ROUND(SUMIFS(SIN_HOR!$G$30:$G$100,SIN_HOR!$A$30:$A$100,B79),2)</f>
        <v>56.1</v>
      </c>
      <c r="G79" s="917">
        <f>INDEX('CDHU-186'!$A$5:'CDHU-186'!$F$4203,MATCH(Orçamento!B79,'CDHU-186'!$A$5:$A$4203,0),6)</f>
        <v>130.19</v>
      </c>
      <c r="H79" s="568">
        <f>TRUNC(G79*(1+$H$6),2)</f>
        <v>162.72999999999999</v>
      </c>
      <c r="I79" s="568">
        <f t="shared" ref="I79:I82" si="21">TRUNC(F79*H79,2)</f>
        <v>9129.15</v>
      </c>
      <c r="J79" s="911">
        <f t="shared" si="20"/>
        <v>4.1628015809904682E-3</v>
      </c>
      <c r="K79" s="941"/>
    </row>
    <row r="80" spans="1:14" s="660" customFormat="1" ht="15" customHeight="1">
      <c r="A80" s="698" t="s">
        <v>2636</v>
      </c>
      <c r="B80" s="686" t="s">
        <v>372</v>
      </c>
      <c r="C80" s="512" t="s">
        <v>12929</v>
      </c>
      <c r="D80" s="661" t="str">
        <f>INDEX('CDHU-186'!$A$5:'CDHU-186'!$F$4203,MATCH(Orçamento!B80,'CDHU-186'!$A$5:$A$4203,0),2)</f>
        <v>Sinalização horizontal em termoplástico de alto relevo</v>
      </c>
      <c r="E80" s="512" t="str">
        <f>INDEX('CDHU-186'!$A$5:'CDHU-186'!$F$4203,MATCH(Orçamento!B80,'CDHU-186'!$A$5:$A$4203,0),3)</f>
        <v>M2</v>
      </c>
      <c r="F80" s="568">
        <f>ROUND(SUMIFS(SIN_HOR!$G$30:$G$100,SIN_HOR!$A$30:$A$100,B80),2)</f>
        <v>21.92</v>
      </c>
      <c r="G80" s="450">
        <f>INDEX('CDHU-186'!$A$5:'CDHU-186'!$F$4203,MATCH(Orçamento!B80,'CDHU-186'!$A$5:$A$4203,0),6)</f>
        <v>215.51</v>
      </c>
      <c r="H80" s="568">
        <f>TRUNC(G80*(1+$H$6),2)</f>
        <v>269.38</v>
      </c>
      <c r="I80" s="568">
        <f t="shared" si="21"/>
        <v>5904.8</v>
      </c>
      <c r="J80" s="911">
        <f t="shared" si="20"/>
        <v>2.6925300576102393E-3</v>
      </c>
      <c r="K80" s="941"/>
      <c r="N80" s="662"/>
    </row>
    <row r="81" spans="1:14" s="660" customFormat="1" ht="15" customHeight="1">
      <c r="A81" s="698" t="s">
        <v>4713</v>
      </c>
      <c r="B81" s="686" t="s">
        <v>374</v>
      </c>
      <c r="C81" s="512" t="s">
        <v>12929</v>
      </c>
      <c r="D81" s="661" t="str">
        <f>INDEX('CDHU-186'!$A$5:'CDHU-186'!$F$4203,MATCH(Orçamento!B81,'CDHU-186'!$A$5:$A$4203,0),2)</f>
        <v>Sinalização horizontal em tinta a base de resina acrílica emulsionada em água</v>
      </c>
      <c r="E81" s="512" t="str">
        <f>INDEX('CDHU-186'!$A$5:'CDHU-186'!$F$4203,MATCH(Orçamento!B81,'CDHU-186'!$A$5:$A$4203,0),3)</f>
        <v>M2</v>
      </c>
      <c r="F81" s="568">
        <f>ROUND(SUMIFS(SIN_HOR!$G$30:$G$100,SIN_HOR!$A$30:$A$100,B81),2)</f>
        <v>108.5</v>
      </c>
      <c r="G81" s="450">
        <f>INDEX('CDHU-186'!$A$5:'CDHU-186'!$F$4203,MATCH(Orçamento!B81,'CDHU-186'!$A$5:$A$4203,0),6)</f>
        <v>37.26</v>
      </c>
      <c r="H81" s="568">
        <f>TRUNC(G81*(1+$H$6),2)</f>
        <v>46.57</v>
      </c>
      <c r="I81" s="568">
        <f t="shared" si="21"/>
        <v>5052.84</v>
      </c>
      <c r="J81" s="911">
        <f t="shared" si="20"/>
        <v>2.3040447731159943E-3</v>
      </c>
      <c r="K81" s="941"/>
      <c r="N81" s="662"/>
    </row>
    <row r="82" spans="1:14" s="660" customFormat="1" ht="15" customHeight="1">
      <c r="A82" s="698" t="s">
        <v>2637</v>
      </c>
      <c r="B82" s="686" t="s">
        <v>404</v>
      </c>
      <c r="C82" s="512" t="s">
        <v>12929</v>
      </c>
      <c r="D82" s="661" t="str">
        <f>INDEX('CDHU-186'!$A$5:'CDHU-186'!$F$4203,MATCH(Orçamento!B82,'CDHU-186'!$A$5:$A$4203,0),2)</f>
        <v>Tacha tipo I monodirecional refletiva</v>
      </c>
      <c r="E82" s="512" t="str">
        <f>INDEX('CDHU-186'!$A$5:'CDHU-186'!$F$4203,MATCH(Orçamento!B82,'CDHU-186'!$A$5:$A$4203,0),3)</f>
        <v>UN</v>
      </c>
      <c r="F82" s="568">
        <f>ROUND(SUMIFS(SIN_HOR!$G$30:$G$100,SIN_HOR!$A$30:$A$100,B82),0)</f>
        <v>202</v>
      </c>
      <c r="G82" s="450">
        <f>INDEX('CDHU-186'!$A$5:'CDHU-186'!$F$4203,MATCH(Orçamento!B82,'CDHU-186'!$A$5:$A$4203,0),6)</f>
        <v>18.62</v>
      </c>
      <c r="H82" s="568">
        <f>TRUNC(G82*(1+$H$6),2)</f>
        <v>23.27</v>
      </c>
      <c r="I82" s="568">
        <f t="shared" si="21"/>
        <v>4700.54</v>
      </c>
      <c r="J82" s="911">
        <f t="shared" si="20"/>
        <v>2.1433994778822709E-3</v>
      </c>
      <c r="K82" s="941"/>
      <c r="N82" s="662"/>
    </row>
    <row r="83" spans="1:14" s="674" customFormat="1" ht="15" customHeight="1">
      <c r="A83" s="701" t="s">
        <v>2638</v>
      </c>
      <c r="B83" s="702"/>
      <c r="C83" s="703"/>
      <c r="D83" s="703" t="s">
        <v>375</v>
      </c>
      <c r="E83" s="704"/>
      <c r="F83" s="835"/>
      <c r="G83" s="836"/>
      <c r="H83" s="832"/>
      <c r="I83" s="922">
        <f>SUM(I84:I85)</f>
        <v>11119.75</v>
      </c>
      <c r="J83" s="911" t="str">
        <f t="shared" si="20"/>
        <v/>
      </c>
      <c r="K83" s="941"/>
      <c r="N83" s="660"/>
    </row>
    <row r="84" spans="1:14" s="660" customFormat="1" ht="30" customHeight="1">
      <c r="A84" s="689" t="s">
        <v>2639</v>
      </c>
      <c r="B84" s="686" t="s">
        <v>377</v>
      </c>
      <c r="C84" s="512" t="s">
        <v>12929</v>
      </c>
      <c r="D84" s="866" t="str">
        <f>INDEX('CDHU-186'!$A$5:'CDHU-186'!$F$4203,MATCH(Orçamento!B84,'CDHU-186'!$A$5:$A$4203,0),2)</f>
        <v>Placa para sinalização viária em chapa de aço, totalmente refletiva com
película III/III ‐ área até 2,0 m²</v>
      </c>
      <c r="E84" s="512" t="str">
        <f>INDEX('CDHU-186'!$A$5:'CDHU-186'!$F$4203,MATCH(Orçamento!B84,'CDHU-186'!$A$5:$A$4203,0),3)</f>
        <v>M2</v>
      </c>
      <c r="F84" s="568">
        <f>ROUND(SUMIFS(SIN_VERT!$J$30:$J$100,SIN_VERT!$A$30:$A$100,B84),2)</f>
        <v>3.36</v>
      </c>
      <c r="G84" s="450">
        <f>INDEX('CDHU-186'!$A$5:'CDHU-186'!$F$4203,MATCH(Orçamento!B84,'CDHU-186'!$A$5:$A$4203,0),6)</f>
        <v>1007.43</v>
      </c>
      <c r="H84" s="568">
        <f>TRUNC(G84*(1+$H$6),2)</f>
        <v>1259.28</v>
      </c>
      <c r="I84" s="568">
        <f t="shared" ref="I84:I85" si="22">TRUNC(F84*H84,2)</f>
        <v>4231.18</v>
      </c>
      <c r="J84" s="911">
        <f t="shared" si="20"/>
        <v>1.9293759871899629E-3</v>
      </c>
      <c r="K84" s="941"/>
      <c r="N84" s="662"/>
    </row>
    <row r="85" spans="1:14" s="660" customFormat="1" ht="30" customHeight="1">
      <c r="A85" s="689" t="s">
        <v>2640</v>
      </c>
      <c r="B85" s="686" t="s">
        <v>383</v>
      </c>
      <c r="C85" s="512" t="s">
        <v>12929</v>
      </c>
      <c r="D85" s="866" t="str">
        <f>INDEX('CDHU-186'!$A$5:'CDHU-186'!$F$4203,MATCH(Orçamento!B85,'CDHU-186'!$A$5:$A$4203,0),2)</f>
        <v>Placa para sinalização viária em alumínio composto, totalmente refletiva com
película III/III ‐ área maior que 2,0 m²</v>
      </c>
      <c r="E85" s="512" t="str">
        <f>INDEX('CDHU-186'!$A$5:'CDHU-186'!$F$4203,MATCH(Orçamento!B85,'CDHU-186'!$A$5:$A$4203,0),3)</f>
        <v>M2</v>
      </c>
      <c r="F85" s="568">
        <f>SUMIFS(SIN_VERT!$J$30:$J$100,SIN_VERT!$A$30:$A$100,B85)</f>
        <v>4.5100000000000007</v>
      </c>
      <c r="G85" s="450">
        <f>INDEX('CDHU-186'!$A$5:'CDHU-186'!$F$4203,MATCH(Orçamento!B85,'CDHU-186'!$A$5:$A$4203,0),6)</f>
        <v>1221.92</v>
      </c>
      <c r="H85" s="568">
        <f>TRUNC(G85*(1+$H$6),2)</f>
        <v>1527.4</v>
      </c>
      <c r="I85" s="568">
        <f t="shared" si="22"/>
        <v>6888.57</v>
      </c>
      <c r="J85" s="911">
        <f t="shared" si="20"/>
        <v>3.1411193908264744E-3</v>
      </c>
      <c r="K85" s="941"/>
      <c r="N85" s="662"/>
    </row>
    <row r="86" spans="1:14" s="674" customFormat="1" ht="15" customHeight="1">
      <c r="A86" s="701" t="s">
        <v>2641</v>
      </c>
      <c r="B86" s="702"/>
      <c r="C86" s="703"/>
      <c r="D86" s="703" t="s">
        <v>2623</v>
      </c>
      <c r="E86" s="704"/>
      <c r="F86" s="916"/>
      <c r="G86" s="705"/>
      <c r="H86" s="568"/>
      <c r="I86" s="922">
        <f>SUM(I87:I88)</f>
        <v>32779.979999999996</v>
      </c>
      <c r="J86" s="911" t="str">
        <f t="shared" si="20"/>
        <v/>
      </c>
      <c r="K86" s="941"/>
      <c r="N86" s="662"/>
    </row>
    <row r="87" spans="1:14" s="660" customFormat="1" ht="15" customHeight="1">
      <c r="A87" s="689" t="s">
        <v>2642</v>
      </c>
      <c r="B87" s="686" t="s">
        <v>384</v>
      </c>
      <c r="C87" s="512" t="s">
        <v>12929</v>
      </c>
      <c r="D87" s="661" t="str">
        <f>INDEX('CDHU-186'!$A$5:'CDHU-186'!$F$4203,MATCH(Orçamento!B87,'CDHU-186'!$A$5:$A$4203,0),2)</f>
        <v>Coluna simples (PP), diâmetro de 2 1/2´ e comprimento de 3,6 m</v>
      </c>
      <c r="E87" s="512" t="str">
        <f>INDEX('CDHU-186'!$A$5:'CDHU-186'!$F$4203,MATCH(Orçamento!B87,'CDHU-186'!$A$5:$A$4203,0),3)</f>
        <v>UN</v>
      </c>
      <c r="F87" s="568">
        <f>SUMIFS(SIN_VERT!$J$30:$J$100,SIN_VERT!$A$30:$A$100,B87)</f>
        <v>17</v>
      </c>
      <c r="G87" s="450">
        <f>INDEX('CDHU-186'!$A$5:'CDHU-186'!$F$4203,MATCH(Orçamento!B87,'CDHU-186'!$A$5:$A$4203,0),6)</f>
        <v>1295.19</v>
      </c>
      <c r="H87" s="568">
        <f>TRUNC(G87*(1+$H$6),2)</f>
        <v>1618.98</v>
      </c>
      <c r="I87" s="568">
        <f t="shared" ref="I87:I90" si="23">TRUNC(F87*H87,2)</f>
        <v>27522.66</v>
      </c>
      <c r="J87" s="911">
        <f t="shared" si="20"/>
        <v>1.2550059157869366E-2</v>
      </c>
      <c r="K87" s="941"/>
      <c r="N87" s="674"/>
    </row>
    <row r="88" spans="1:14" s="660" customFormat="1" ht="15" customHeight="1">
      <c r="A88" s="689" t="s">
        <v>2643</v>
      </c>
      <c r="B88" s="686" t="s">
        <v>394</v>
      </c>
      <c r="C88" s="512" t="s">
        <v>12929</v>
      </c>
      <c r="D88" s="661" t="str">
        <f>INDEX('CDHU-186'!$A$5:'CDHU-186'!$F$4203,MATCH(Orçamento!B88,'CDHU-186'!$A$5:$A$4203,0),2)</f>
        <v>Coluna dupla (PP), diâmetro de 2 x 2 1/2´ e comprimento de 3,6 m</v>
      </c>
      <c r="E88" s="512" t="str">
        <f>INDEX('CDHU-186'!$A$5:'CDHU-186'!$F$4203,MATCH(Orçamento!B88,'CDHU-186'!$A$5:$A$4203,0),3)</f>
        <v>UN</v>
      </c>
      <c r="F88" s="568">
        <f>SUMIFS(SIN_VERT!$J$30:$J$100,SIN_VERT!$A$30:$A$100,B88)</f>
        <v>2</v>
      </c>
      <c r="G88" s="450">
        <f>INDEX('CDHU-186'!$A$5:'CDHU-186'!$F$4203,MATCH(Orçamento!B88,'CDHU-186'!$A$5:$A$4203,0),6)</f>
        <v>2102.9299999999998</v>
      </c>
      <c r="H88" s="568">
        <f>TRUNC(G88*(1+$H$6),2)</f>
        <v>2628.66</v>
      </c>
      <c r="I88" s="568">
        <f t="shared" si="23"/>
        <v>5257.32</v>
      </c>
      <c r="J88" s="911">
        <f t="shared" si="20"/>
        <v>2.3972856188991098E-3</v>
      </c>
      <c r="K88" s="941"/>
    </row>
    <row r="89" spans="1:14" s="674" customFormat="1" ht="15" customHeight="1">
      <c r="A89" s="701" t="s">
        <v>2712</v>
      </c>
      <c r="B89" s="702"/>
      <c r="C89" s="703"/>
      <c r="D89" s="703" t="s">
        <v>2702</v>
      </c>
      <c r="E89" s="704"/>
      <c r="F89" s="916"/>
      <c r="G89" s="705"/>
      <c r="H89" s="568"/>
      <c r="I89" s="922">
        <f>SUM(I90)</f>
        <v>15111.36</v>
      </c>
      <c r="J89" s="911" t="str">
        <f t="shared" si="20"/>
        <v/>
      </c>
      <c r="K89" s="941"/>
      <c r="N89" s="660"/>
    </row>
    <row r="90" spans="1:14" s="660" customFormat="1" ht="25.5">
      <c r="A90" s="689" t="s">
        <v>2713</v>
      </c>
      <c r="B90" s="686" t="s">
        <v>377</v>
      </c>
      <c r="C90" s="512" t="s">
        <v>12929</v>
      </c>
      <c r="D90" s="1038" t="str">
        <f>INDEX('CDHU-186'!$A$5:'CDHU-186'!$F$4203,MATCH(Orçamento!B90,'CDHU-186'!$A$5:$A$4203,0),2)</f>
        <v>Placa para sinalização viária em chapa de aço, totalmente refletiva com
película III/III ‐ área até 2,0 m²</v>
      </c>
      <c r="E90" s="512" t="str">
        <f>INDEX('CDHU-186'!$A$5:'CDHU-186'!$F$4203,MATCH(Orçamento!B90,'CDHU-186'!$A$5:$A$4203,0),3)</f>
        <v>M2</v>
      </c>
      <c r="F90" s="568">
        <f>SIN_VERT!J46</f>
        <v>12</v>
      </c>
      <c r="G90" s="450">
        <f>INDEX('CDHU-186'!$A$5:'CDHU-186'!$F$4203,MATCH(Orçamento!B90,'CDHU-186'!$A$5:$A$4203,0),6)</f>
        <v>1007.43</v>
      </c>
      <c r="H90" s="568">
        <f>TRUNC(G90*(1+$H$6),2)</f>
        <v>1259.28</v>
      </c>
      <c r="I90" s="568">
        <f t="shared" si="23"/>
        <v>15111.36</v>
      </c>
      <c r="J90" s="911">
        <f t="shared" si="20"/>
        <v>6.8906298285071584E-3</v>
      </c>
      <c r="K90" s="941"/>
      <c r="N90" s="674"/>
    </row>
    <row r="91" spans="1:14" s="674" customFormat="1" ht="15" customHeight="1">
      <c r="A91" s="692">
        <v>6</v>
      </c>
      <c r="B91" s="673"/>
      <c r="C91" s="791"/>
      <c r="D91" s="793" t="s">
        <v>2628</v>
      </c>
      <c r="E91" s="792"/>
      <c r="F91" s="837"/>
      <c r="G91" s="838"/>
      <c r="H91" s="839"/>
      <c r="I91" s="972">
        <f>SUM(I92:J93)</f>
        <v>10538.40480540556</v>
      </c>
      <c r="J91" s="911" t="str">
        <f t="shared" si="20"/>
        <v/>
      </c>
      <c r="K91" s="941"/>
      <c r="N91" s="662"/>
    </row>
    <row r="92" spans="1:14" s="662" customFormat="1" ht="15" customHeight="1">
      <c r="A92" s="691" t="s">
        <v>2634</v>
      </c>
      <c r="B92" s="687" t="s">
        <v>311</v>
      </c>
      <c r="C92" s="512" t="s">
        <v>12929</v>
      </c>
      <c r="D92" s="661" t="str">
        <f>INDEX('CDHU-186'!$A$5:'CDHU-186'!$F$4203,MATCH(Orçamento!B92,'CDHU-186'!$A$5:$A$4203,0),2)</f>
        <v>Plantio de grama pelo processo hidrossemeadura</v>
      </c>
      <c r="E92" s="512" t="str">
        <f>INDEX('CDHU-186'!$A$5:'CDHU-186'!$F$4203,MATCH(Orçamento!B92,'CDHU-186'!$A$5:$A$4203,0),3)</f>
        <v>M2</v>
      </c>
      <c r="F92" s="568">
        <f>SUMIFS(PAISAG!$K$1:$K$100,PAISAG!$C$1:$C$100,Orçamento!B92)</f>
        <v>1022.49</v>
      </c>
      <c r="G92" s="568">
        <f>INDEX('CDHU-186'!$A$5:'CDHU-186'!$F$4203,MATCH(Orçamento!B92,'CDHU-186'!$A$5:$A$4203,0),6)</f>
        <v>7.44</v>
      </c>
      <c r="H92" s="568">
        <f>TRUNC(G92*(1+$H$6),2)</f>
        <v>9.3000000000000007</v>
      </c>
      <c r="I92" s="568">
        <f t="shared" ref="I92" si="24">TRUNC(F92*H92,2)</f>
        <v>9509.15</v>
      </c>
      <c r="J92" s="911">
        <f t="shared" si="20"/>
        <v>4.3360778006578385E-3</v>
      </c>
      <c r="K92" s="941"/>
      <c r="N92" s="674"/>
    </row>
    <row r="93" spans="1:14" s="662" customFormat="1" ht="15" customHeight="1">
      <c r="A93" s="691" t="s">
        <v>12932</v>
      </c>
      <c r="B93" s="687" t="s">
        <v>12933</v>
      </c>
      <c r="C93" s="512" t="s">
        <v>12929</v>
      </c>
      <c r="D93" s="661" t="str">
        <f>INDEX('CDHU-186'!$A$5:'CDHU-186'!$F$4203,MATCH(Orçamento!B93,'CDHU-186'!$A$5:$A$4203,0),2)</f>
        <v>Levantamento planimétrico de área pavimentada para veículo e pedestre</v>
      </c>
      <c r="E93" s="512" t="str">
        <f>INDEX('CDHU-186'!$A$5:'CDHU-186'!$F$4203,MATCH(Orçamento!B93,'CDHU-186'!$A$5:$A$4203,0),3)</f>
        <v>M2</v>
      </c>
      <c r="F93" s="568">
        <f>SUMIFS(PAISAG!$K$1:$K$100,PAISAG!$C$1:$C$100,Orçamento!B93)</f>
        <v>4901.2286000000004</v>
      </c>
      <c r="G93" s="568">
        <f>INDEX('CDHU-186'!$A$5:'CDHU-186'!$F$4203,MATCH(Orçamento!B93,'CDHU-186'!$A$5:$A$4203,0),6)</f>
        <v>0.17</v>
      </c>
      <c r="H93" s="568">
        <f>TRUNC(G93*(1+$H$6),2)</f>
        <v>0.21</v>
      </c>
      <c r="I93" s="568">
        <f t="shared" ref="I93" si="25">TRUNC(F93*H93,2)</f>
        <v>1029.25</v>
      </c>
      <c r="J93" s="911">
        <f t="shared" ref="J93" si="26">IF(G93="","",I93/$I$94)</f>
        <v>4.6932776077010887E-4</v>
      </c>
      <c r="K93" s="941"/>
      <c r="N93" s="674"/>
    </row>
    <row r="94" spans="1:14" s="1" customFormat="1" ht="24.95" customHeight="1">
      <c r="A94" s="937"/>
      <c r="B94" s="938"/>
      <c r="C94" s="939"/>
      <c r="D94" s="932" t="s">
        <v>4719</v>
      </c>
      <c r="E94" s="933"/>
      <c r="F94" s="933"/>
      <c r="G94" s="934" t="s">
        <v>2689</v>
      </c>
      <c r="H94" s="935"/>
      <c r="I94" s="936">
        <f>SUMIF(G7:G93,"&lt;&gt;"&amp;"",I7:J93)</f>
        <v>2193030.2999999998</v>
      </c>
      <c r="J94" s="658">
        <v>1944707.1499999994</v>
      </c>
      <c r="K94" s="941"/>
      <c r="N94" s="662"/>
    </row>
    <row r="95" spans="1:14" s="1" customFormat="1" ht="15" customHeight="1">
      <c r="B95" s="9"/>
      <c r="C95" s="453"/>
      <c r="D95" s="453"/>
      <c r="E95" s="10"/>
      <c r="F95" s="11"/>
      <c r="G95" s="12"/>
      <c r="H95" s="12"/>
      <c r="J95" s="913"/>
    </row>
    <row r="96" spans="1:14" s="1" customFormat="1" ht="15" customHeight="1">
      <c r="B96" s="9"/>
      <c r="C96" s="453"/>
      <c r="D96" s="453"/>
      <c r="E96" s="10"/>
      <c r="F96" s="11"/>
      <c r="G96" s="12"/>
      <c r="H96" s="12"/>
      <c r="J96" s="913"/>
    </row>
    <row r="97" spans="1:10" s="1" customFormat="1" ht="15" customHeight="1">
      <c r="B97" s="9"/>
      <c r="C97" s="453"/>
      <c r="D97" s="453"/>
      <c r="E97" s="10"/>
      <c r="F97" s="11"/>
      <c r="G97" s="840"/>
      <c r="H97" s="12"/>
      <c r="J97" s="913"/>
    </row>
    <row r="98" spans="1:10" s="1" customFormat="1" ht="15" customHeight="1">
      <c r="B98" s="454"/>
      <c r="C98" s="454"/>
      <c r="D98" s="454"/>
      <c r="E98" s="454"/>
      <c r="F98" s="455"/>
      <c r="G98" s="454"/>
      <c r="H98" s="454"/>
      <c r="J98" s="913"/>
    </row>
    <row r="99" spans="1:10" s="1" customFormat="1" ht="15" customHeight="1">
      <c r="A99" s="827" t="s">
        <v>2699</v>
      </c>
      <c r="B99" s="826"/>
      <c r="C99" s="828"/>
      <c r="D99" s="438"/>
      <c r="E99" s="438"/>
      <c r="F99" s="439"/>
      <c r="G99" s="438"/>
      <c r="H99" s="438"/>
      <c r="J99" s="913"/>
    </row>
    <row r="100" spans="1:10" s="1" customFormat="1" ht="15" customHeight="1">
      <c r="A100" s="825" t="s">
        <v>2725</v>
      </c>
      <c r="C100" s="456"/>
      <c r="D100" s="456"/>
      <c r="E100" s="456"/>
      <c r="F100" s="453"/>
      <c r="G100" s="456"/>
      <c r="H100" s="456"/>
      <c r="J100" s="913"/>
    </row>
    <row r="101" spans="1:10" ht="15" customHeight="1">
      <c r="A101" s="825" t="s">
        <v>2726</v>
      </c>
    </row>
    <row r="102" spans="1:10" ht="15" customHeight="1">
      <c r="A102" s="940" t="s">
        <v>4715</v>
      </c>
    </row>
    <row r="103" spans="1:10" ht="15" customHeight="1"/>
    <row r="104" spans="1:10" ht="15" customHeight="1"/>
    <row r="105" spans="1:10" ht="15" customHeight="1"/>
    <row r="106" spans="1:10" ht="15" customHeight="1"/>
    <row r="107" spans="1:10" ht="15" customHeight="1"/>
    <row r="108" spans="1:10" ht="15" customHeight="1"/>
    <row r="109" spans="1:10" ht="15" customHeight="1"/>
    <row r="110" spans="1:10" ht="15" customHeight="1"/>
    <row r="111" spans="1:10" ht="15" customHeight="1"/>
    <row r="112" spans="1:10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</sheetData>
  <sortState xmlns:xlrd2="http://schemas.microsoft.com/office/spreadsheetml/2017/richdata2" ref="N7:N94">
    <sortCondition descending="1" ref="N7:N94"/>
  </sortState>
  <mergeCells count="5">
    <mergeCell ref="F2:H3"/>
    <mergeCell ref="B2:D2"/>
    <mergeCell ref="B5:C5"/>
    <mergeCell ref="A5:A6"/>
    <mergeCell ref="I2:I3"/>
  </mergeCells>
  <phoneticPr fontId="54" type="noConversion"/>
  <conditionalFormatting sqref="C2">
    <cfRule type="cellIs" dxfId="471" priority="167" stopIfTrue="1" operator="equal">
      <formula>"digite aqui o nome da obra e a revisão da planilha"</formula>
    </cfRule>
  </conditionalFormatting>
  <conditionalFormatting sqref="D4">
    <cfRule type="cellIs" dxfId="470" priority="168" stopIfTrue="1" operator="equal">
      <formula>"digite aqui o nome da empresa projetista"</formula>
    </cfRule>
  </conditionalFormatting>
  <conditionalFormatting sqref="G21 G23:G24 I79:I82 C79:G82 C13:G18 C92:G92 C87:G88 C84:G85 C19:E24 C12:E12 C1:E7 C8:D11 C91:E91 C86:E86 C83:E83 C77:E78 C74:E74 C70:E70 C61:E62 C27:E35 C71:G73 C25:G26 J19:J20 I13:J18 J1:XFD8 J9:J12 G27:G34 A74 C63:G65 I63:I69 A77:A92 C67:G69 C51:E51 C52:D54 A1:A70 K9:XFD92 C36:G50 F8:G11 D66:G66 C75:G76 C90:G90 C55:G60 A95:A1048576 C95:E1048576 J95:XFD1048576">
    <cfRule type="containsErrors" dxfId="469" priority="161">
      <formula>ISERROR(A1)</formula>
    </cfRule>
  </conditionalFormatting>
  <conditionalFormatting sqref="I8:I11">
    <cfRule type="containsErrors" dxfId="468" priority="154">
      <formula>ISERROR(I8)</formula>
    </cfRule>
  </conditionalFormatting>
  <conditionalFormatting sqref="I55:I60">
    <cfRule type="containsErrors" dxfId="467" priority="151">
      <formula>ISERROR(I55)</formula>
    </cfRule>
  </conditionalFormatting>
  <conditionalFormatting sqref="I71:I73">
    <cfRule type="containsErrors" dxfId="466" priority="149">
      <formula>ISERROR(I71)</formula>
    </cfRule>
  </conditionalFormatting>
  <conditionalFormatting sqref="I75:I76">
    <cfRule type="containsErrors" dxfId="465" priority="148">
      <formula>ISERROR(I75)</formula>
    </cfRule>
  </conditionalFormatting>
  <conditionalFormatting sqref="I84:I85">
    <cfRule type="containsErrors" dxfId="464" priority="146">
      <formula>ISERROR(I84)</formula>
    </cfRule>
  </conditionalFormatting>
  <conditionalFormatting sqref="I87:I88 I90">
    <cfRule type="containsErrors" dxfId="463" priority="145">
      <formula>ISERROR(I87)</formula>
    </cfRule>
  </conditionalFormatting>
  <conditionalFormatting sqref="I92">
    <cfRule type="containsErrors" dxfId="462" priority="144">
      <formula>ISERROR(I92)</formula>
    </cfRule>
  </conditionalFormatting>
  <conditionalFormatting sqref="C89:E89">
    <cfRule type="containsErrors" dxfId="461" priority="143">
      <formula>ISERROR(C89)</formula>
    </cfRule>
  </conditionalFormatting>
  <conditionalFormatting sqref="E8:E11">
    <cfRule type="containsErrors" dxfId="460" priority="142">
      <formula>ISERROR(E8)</formula>
    </cfRule>
  </conditionalFormatting>
  <conditionalFormatting sqref="F90:G90 G21 F13:G18 G23:G24 F25:G26 F75:G76 I75:I76 F84:G85 I84:I85 F87:G88 I87:I88 I90 F92:G92 I92 I79:I82 F79:G82 I71:I73 I55:I60 I8:I11 I13:I18 F71:G73 F55:G60 G27:G34 I63:I69 F36:G50 F63:G69 F8:G11">
    <cfRule type="cellIs" dxfId="459" priority="141" operator="equal">
      <formula>0</formula>
    </cfRule>
  </conditionalFormatting>
  <conditionalFormatting sqref="J95:J1048576 J1:J92">
    <cfRule type="colorScale" priority="135">
      <colorScale>
        <cfvo type="min"/>
        <cfvo type="max"/>
        <color rgb="FFFFFFCC"/>
        <color rgb="FFFF0000"/>
      </colorScale>
    </cfRule>
  </conditionalFormatting>
  <conditionalFormatting sqref="K94:XFD94">
    <cfRule type="containsErrors" dxfId="458" priority="108">
      <formula>ISERROR(K94)</formula>
    </cfRule>
  </conditionalFormatting>
  <conditionalFormatting sqref="I94">
    <cfRule type="containsErrors" dxfId="457" priority="106">
      <formula>ISERROR(I94)</formula>
    </cfRule>
  </conditionalFormatting>
  <conditionalFormatting sqref="E94">
    <cfRule type="containsErrors" dxfId="456" priority="105">
      <formula>ISERROR(E94)</formula>
    </cfRule>
  </conditionalFormatting>
  <conditionalFormatting sqref="I94">
    <cfRule type="containsErrors" dxfId="455" priority="104">
      <formula>ISERROR(I94)</formula>
    </cfRule>
  </conditionalFormatting>
  <conditionalFormatting sqref="I94">
    <cfRule type="cellIs" dxfId="454" priority="103" operator="equal">
      <formula>0</formula>
    </cfRule>
  </conditionalFormatting>
  <conditionalFormatting sqref="C94 A94">
    <cfRule type="containsErrors" dxfId="453" priority="102">
      <formula>ISERROR(A94)</formula>
    </cfRule>
  </conditionalFormatting>
  <conditionalFormatting sqref="A71:A73">
    <cfRule type="containsErrors" dxfId="452" priority="101">
      <formula>ISERROR(A71)</formula>
    </cfRule>
  </conditionalFormatting>
  <conditionalFormatting sqref="A71:A73">
    <cfRule type="duplicateValues" dxfId="451" priority="100"/>
  </conditionalFormatting>
  <conditionalFormatting sqref="A71:A73">
    <cfRule type="containsErrors" dxfId="450" priority="99">
      <formula>ISERROR(A71)</formula>
    </cfRule>
  </conditionalFormatting>
  <conditionalFormatting sqref="A71:A73">
    <cfRule type="duplicateValues" dxfId="449" priority="98"/>
  </conditionalFormatting>
  <conditionalFormatting sqref="A67:A69">
    <cfRule type="containsErrors" dxfId="448" priority="64">
      <formula>ISERROR(A67)</formula>
    </cfRule>
  </conditionalFormatting>
  <conditionalFormatting sqref="A67:A69">
    <cfRule type="duplicateValues" dxfId="447" priority="63"/>
  </conditionalFormatting>
  <conditionalFormatting sqref="A67:A69">
    <cfRule type="containsErrors" dxfId="446" priority="62">
      <formula>ISERROR(A67)</formula>
    </cfRule>
  </conditionalFormatting>
  <conditionalFormatting sqref="A67:A69">
    <cfRule type="duplicateValues" dxfId="445" priority="61"/>
  </conditionalFormatting>
  <conditionalFormatting sqref="A63">
    <cfRule type="containsErrors" dxfId="444" priority="57">
      <formula>ISERROR(A63)</formula>
    </cfRule>
  </conditionalFormatting>
  <conditionalFormatting sqref="A63">
    <cfRule type="containsErrors" dxfId="443" priority="56">
      <formula>ISERROR(A63)</formula>
    </cfRule>
  </conditionalFormatting>
  <conditionalFormatting sqref="A63">
    <cfRule type="duplicateValues" dxfId="442" priority="58"/>
  </conditionalFormatting>
  <conditionalFormatting sqref="A63:A69">
    <cfRule type="containsErrors" dxfId="441" priority="54">
      <formula>ISERROR(A63)</formula>
    </cfRule>
  </conditionalFormatting>
  <conditionalFormatting sqref="A63:A69">
    <cfRule type="containsErrors" dxfId="440" priority="53">
      <formula>ISERROR(A63)</formula>
    </cfRule>
  </conditionalFormatting>
  <conditionalFormatting sqref="A63:A69">
    <cfRule type="duplicateValues" dxfId="439" priority="55"/>
  </conditionalFormatting>
  <conditionalFormatting sqref="A76">
    <cfRule type="containsErrors" dxfId="438" priority="44">
      <formula>ISERROR(A76)</formula>
    </cfRule>
  </conditionalFormatting>
  <conditionalFormatting sqref="A76">
    <cfRule type="duplicateValues" dxfId="437" priority="43"/>
  </conditionalFormatting>
  <conditionalFormatting sqref="A76">
    <cfRule type="containsErrors" dxfId="436" priority="42">
      <formula>ISERROR(A76)</formula>
    </cfRule>
  </conditionalFormatting>
  <conditionalFormatting sqref="A76">
    <cfRule type="duplicateValues" dxfId="435" priority="41"/>
  </conditionalFormatting>
  <conditionalFormatting sqref="A75">
    <cfRule type="containsErrors" dxfId="434" priority="40">
      <formula>ISERROR(A75)</formula>
    </cfRule>
  </conditionalFormatting>
  <conditionalFormatting sqref="A75">
    <cfRule type="duplicateValues" dxfId="433" priority="39"/>
  </conditionalFormatting>
  <conditionalFormatting sqref="A75">
    <cfRule type="containsErrors" dxfId="432" priority="38">
      <formula>ISERROR(A75)</formula>
    </cfRule>
  </conditionalFormatting>
  <conditionalFormatting sqref="A75">
    <cfRule type="duplicateValues" dxfId="431" priority="37"/>
  </conditionalFormatting>
  <conditionalFormatting sqref="J94">
    <cfRule type="containsErrors" dxfId="430" priority="36">
      <formula>ISERROR(J94)</formula>
    </cfRule>
  </conditionalFormatting>
  <conditionalFormatting sqref="A52:A54">
    <cfRule type="containsErrors" dxfId="429" priority="34">
      <formula>ISERROR(A52)</formula>
    </cfRule>
  </conditionalFormatting>
  <conditionalFormatting sqref="A52:A54">
    <cfRule type="containsErrors" dxfId="428" priority="33">
      <formula>ISERROR(A52)</formula>
    </cfRule>
  </conditionalFormatting>
  <conditionalFormatting sqref="A52:A54">
    <cfRule type="duplicateValues" dxfId="427" priority="35"/>
  </conditionalFormatting>
  <conditionalFormatting sqref="A52:A54">
    <cfRule type="containsErrors" dxfId="426" priority="31">
      <formula>ISERROR(A52)</formula>
    </cfRule>
  </conditionalFormatting>
  <conditionalFormatting sqref="A52:A54">
    <cfRule type="containsErrors" dxfId="425" priority="30">
      <formula>ISERROR(A52)</formula>
    </cfRule>
  </conditionalFormatting>
  <conditionalFormatting sqref="A52:A54">
    <cfRule type="duplicateValues" dxfId="424" priority="32"/>
  </conditionalFormatting>
  <conditionalFormatting sqref="E52:G54">
    <cfRule type="containsErrors" dxfId="423" priority="29">
      <formula>ISERROR(E52)</formula>
    </cfRule>
  </conditionalFormatting>
  <conditionalFormatting sqref="F52:G54">
    <cfRule type="cellIs" dxfId="422" priority="28" operator="equal">
      <formula>0</formula>
    </cfRule>
  </conditionalFormatting>
  <conditionalFormatting sqref="A55">
    <cfRule type="containsErrors" dxfId="421" priority="26">
      <formula>ISERROR(A55)</formula>
    </cfRule>
  </conditionalFormatting>
  <conditionalFormatting sqref="A55">
    <cfRule type="containsErrors" dxfId="420" priority="25">
      <formula>ISERROR(A55)</formula>
    </cfRule>
  </conditionalFormatting>
  <conditionalFormatting sqref="A55">
    <cfRule type="duplicateValues" dxfId="419" priority="27"/>
  </conditionalFormatting>
  <conditionalFormatting sqref="A55">
    <cfRule type="containsErrors" dxfId="418" priority="23">
      <formula>ISERROR(A55)</formula>
    </cfRule>
  </conditionalFormatting>
  <conditionalFormatting sqref="A55">
    <cfRule type="containsErrors" dxfId="417" priority="22">
      <formula>ISERROR(A55)</formula>
    </cfRule>
  </conditionalFormatting>
  <conditionalFormatting sqref="A55">
    <cfRule type="duplicateValues" dxfId="416" priority="24"/>
  </conditionalFormatting>
  <conditionalFormatting sqref="A56:A60">
    <cfRule type="containsErrors" dxfId="415" priority="20">
      <formula>ISERROR(A56)</formula>
    </cfRule>
  </conditionalFormatting>
  <conditionalFormatting sqref="A56:A60">
    <cfRule type="containsErrors" dxfId="414" priority="19">
      <formula>ISERROR(A56)</formula>
    </cfRule>
  </conditionalFormatting>
  <conditionalFormatting sqref="A56:A60">
    <cfRule type="duplicateValues" dxfId="413" priority="21"/>
  </conditionalFormatting>
  <conditionalFormatting sqref="A56:A60">
    <cfRule type="containsErrors" dxfId="412" priority="17">
      <formula>ISERROR(A56)</formula>
    </cfRule>
  </conditionalFormatting>
  <conditionalFormatting sqref="A56:A60">
    <cfRule type="containsErrors" dxfId="411" priority="16">
      <formula>ISERROR(A56)</formula>
    </cfRule>
  </conditionalFormatting>
  <conditionalFormatting sqref="A56:A60">
    <cfRule type="duplicateValues" dxfId="410" priority="18"/>
  </conditionalFormatting>
  <conditionalFormatting sqref="B50">
    <cfRule type="containsErrors" dxfId="409" priority="15">
      <formula>ISERROR(B50)</formula>
    </cfRule>
  </conditionalFormatting>
  <conditionalFormatting sqref="A36:A50">
    <cfRule type="containsErrors" dxfId="408" priority="13">
      <formula>ISERROR(A36)</formula>
    </cfRule>
  </conditionalFormatting>
  <conditionalFormatting sqref="A36:A50">
    <cfRule type="containsErrors" dxfId="407" priority="12">
      <formula>ISERROR(A36)</formula>
    </cfRule>
  </conditionalFormatting>
  <conditionalFormatting sqref="A36:A50">
    <cfRule type="duplicateValues" dxfId="406" priority="14"/>
  </conditionalFormatting>
  <conditionalFormatting sqref="A36:A50">
    <cfRule type="containsErrors" dxfId="405" priority="10">
      <formula>ISERROR(A36)</formula>
    </cfRule>
  </conditionalFormatting>
  <conditionalFormatting sqref="A36:A50">
    <cfRule type="containsErrors" dxfId="404" priority="9">
      <formula>ISERROR(A36)</formula>
    </cfRule>
  </conditionalFormatting>
  <conditionalFormatting sqref="A36:A50">
    <cfRule type="duplicateValues" dxfId="403" priority="11"/>
  </conditionalFormatting>
  <conditionalFormatting sqref="J8:J92">
    <cfRule type="colorScale" priority="1112">
      <colorScale>
        <cfvo type="min"/>
        <cfvo type="percentile" val="50"/>
        <cfvo type="max"/>
        <color rgb="FFF8696B"/>
        <color rgb="FFFFEB84"/>
        <color rgb="FF63BE7B"/>
      </colorScale>
    </cfRule>
    <cfRule type="containsErrors" dxfId="402" priority="1113">
      <formula>ISERROR(J8)</formula>
    </cfRule>
  </conditionalFormatting>
  <conditionalFormatting sqref="J8:J92">
    <cfRule type="colorScale" priority="1116">
      <colorScale>
        <cfvo type="min"/>
        <cfvo type="max"/>
        <color theme="4" tint="0.79998168889431442"/>
        <color rgb="FFC00000"/>
      </colorScale>
    </cfRule>
  </conditionalFormatting>
  <conditionalFormatting sqref="C66">
    <cfRule type="containsErrors" dxfId="401" priority="8">
      <formula>ISERROR(C66)</formula>
    </cfRule>
  </conditionalFormatting>
  <conditionalFormatting sqref="C93:G93 A93 K93:XFD93">
    <cfRule type="containsErrors" dxfId="400" priority="4">
      <formula>ISERROR(A93)</formula>
    </cfRule>
  </conditionalFormatting>
  <conditionalFormatting sqref="I93">
    <cfRule type="containsErrors" dxfId="399" priority="3">
      <formula>ISERROR(I93)</formula>
    </cfRule>
  </conditionalFormatting>
  <conditionalFormatting sqref="F93:G93 I93">
    <cfRule type="cellIs" dxfId="398" priority="2" operator="equal">
      <formula>0</formula>
    </cfRule>
  </conditionalFormatting>
  <conditionalFormatting sqref="J93">
    <cfRule type="colorScale" priority="1">
      <colorScale>
        <cfvo type="min"/>
        <cfvo type="max"/>
        <color rgb="FFFFFFCC"/>
        <color rgb="FFFF0000"/>
      </colorScale>
    </cfRule>
  </conditionalFormatting>
  <conditionalFormatting sqref="J93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  <cfRule type="containsErrors" dxfId="397" priority="6">
      <formula>ISERROR(J93)</formula>
    </cfRule>
  </conditionalFormatting>
  <conditionalFormatting sqref="J93">
    <cfRule type="colorScale" priority="7">
      <colorScale>
        <cfvo type="min"/>
        <cfvo type="max"/>
        <color theme="4" tint="0.79998168889431442"/>
        <color rgb="FFC00000"/>
      </colorScale>
    </cfRule>
  </conditionalFormatting>
  <pageMargins left="0.59055118110236227" right="0.15748031496062992" top="0.31496062992125984" bottom="0.27559055118110237" header="0.19685039370078741" footer="0.15748031496062992"/>
  <pageSetup paperSize="9" scale="46" orientation="portrait" r:id="rId1"/>
  <headerFooter>
    <oddFooter>&amp;R&amp;P/&amp;N</oddFooter>
  </headerFooter>
  <ignoredErrors>
    <ignoredError sqref="F26 F40 F31 I12 I70 I89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ED0D1D-3E60-4E5E-8240-F70F03F0D9F6}">
  <dimension ref="A1:F4225"/>
  <sheetViews>
    <sheetView topLeftCell="A25" workbookViewId="0">
      <selection activeCell="B33" sqref="B33"/>
    </sheetView>
  </sheetViews>
  <sheetFormatPr defaultRowHeight="12.75"/>
  <cols>
    <col min="1" max="1" width="10.85546875" style="440" customWidth="1"/>
    <col min="2" max="2" width="56" style="440" customWidth="1"/>
    <col min="3" max="3" width="8" style="440" customWidth="1"/>
    <col min="4" max="4" width="9" style="440" customWidth="1"/>
    <col min="5" max="5" width="12" style="440" customWidth="1"/>
    <col min="6" max="6" width="10.85546875" style="440" customWidth="1"/>
    <col min="7" max="16384" width="9.140625" style="440"/>
  </cols>
  <sheetData>
    <row r="1" spans="1:6" ht="24.95" customHeight="1">
      <c r="A1" s="1012" t="s">
        <v>254</v>
      </c>
      <c r="B1" s="444"/>
      <c r="C1" s="444"/>
      <c r="D1" s="444"/>
      <c r="E1" s="444"/>
      <c r="F1" s="444"/>
    </row>
    <row r="2" spans="1:6" s="446" customFormat="1" ht="15">
      <c r="A2" s="1013" t="s">
        <v>252</v>
      </c>
      <c r="B2" s="445"/>
      <c r="C2" s="445"/>
      <c r="F2" s="1014" t="s">
        <v>4733</v>
      </c>
    </row>
    <row r="3" spans="1:6" s="446" customFormat="1" ht="15">
      <c r="A3" s="1013" t="s">
        <v>253</v>
      </c>
      <c r="B3" s="445"/>
      <c r="C3" s="445"/>
      <c r="D3" s="445"/>
      <c r="F3" s="1014" t="s">
        <v>4734</v>
      </c>
    </row>
    <row r="5" spans="1:6" ht="11.45" customHeight="1">
      <c r="A5" s="1015" t="s">
        <v>4737</v>
      </c>
      <c r="B5" s="1016" t="s">
        <v>4738</v>
      </c>
      <c r="C5" s="1016" t="s">
        <v>4739</v>
      </c>
      <c r="D5" s="1017" t="s">
        <v>4740</v>
      </c>
      <c r="E5" s="1018" t="s">
        <v>4741</v>
      </c>
      <c r="F5" s="1015" t="s">
        <v>4742</v>
      </c>
    </row>
    <row r="6" spans="1:6" ht="12.6" customHeight="1">
      <c r="A6" s="1019">
        <v>1</v>
      </c>
      <c r="B6" s="1020" t="s">
        <v>4743</v>
      </c>
      <c r="C6" s="1021"/>
      <c r="D6" s="1021"/>
      <c r="E6" s="1021"/>
      <c r="F6" s="1021"/>
    </row>
    <row r="7" spans="1:6" ht="12.6" customHeight="1">
      <c r="A7" s="1020" t="s">
        <v>4744</v>
      </c>
      <c r="B7" s="1020" t="s">
        <v>4745</v>
      </c>
      <c r="C7" s="1022"/>
      <c r="D7" s="1022"/>
      <c r="E7" s="1022"/>
      <c r="F7" s="1022"/>
    </row>
    <row r="8" spans="1:6" ht="24.95" customHeight="1">
      <c r="A8" s="1023" t="s">
        <v>4746</v>
      </c>
      <c r="B8" s="441" t="s">
        <v>4747</v>
      </c>
      <c r="C8" s="1024" t="s">
        <v>4748</v>
      </c>
      <c r="D8" s="443"/>
      <c r="E8" s="1025">
        <v>5388.88</v>
      </c>
      <c r="F8" s="1025">
        <v>5388.88</v>
      </c>
    </row>
    <row r="9" spans="1:6" ht="24.95" customHeight="1">
      <c r="A9" s="1023" t="s">
        <v>4749</v>
      </c>
      <c r="B9" s="441" t="s">
        <v>4750</v>
      </c>
      <c r="C9" s="1024" t="s">
        <v>4748</v>
      </c>
      <c r="D9" s="443"/>
      <c r="E9" s="1025">
        <v>7166.17</v>
      </c>
      <c r="F9" s="1025">
        <v>7166.17</v>
      </c>
    </row>
    <row r="10" spans="1:6" ht="24.95" customHeight="1">
      <c r="A10" s="1023" t="s">
        <v>4751</v>
      </c>
      <c r="B10" s="441" t="s">
        <v>4752</v>
      </c>
      <c r="C10" s="1024" t="s">
        <v>4748</v>
      </c>
      <c r="D10" s="443"/>
      <c r="E10" s="1025">
        <v>12241.41</v>
      </c>
      <c r="F10" s="1025">
        <v>12241.41</v>
      </c>
    </row>
    <row r="11" spans="1:6" ht="24.95" customHeight="1">
      <c r="A11" s="1023" t="s">
        <v>4753</v>
      </c>
      <c r="B11" s="441" t="s">
        <v>4754</v>
      </c>
      <c r="C11" s="1024" t="s">
        <v>4748</v>
      </c>
      <c r="D11" s="443"/>
      <c r="E11" s="1025">
        <v>16784.41</v>
      </c>
      <c r="F11" s="1025">
        <v>16784.41</v>
      </c>
    </row>
    <row r="12" spans="1:6" ht="24.95" customHeight="1">
      <c r="A12" s="1023" t="s">
        <v>4755</v>
      </c>
      <c r="B12" s="441" t="s">
        <v>4756</v>
      </c>
      <c r="C12" s="1024" t="s">
        <v>4748</v>
      </c>
      <c r="D12" s="443"/>
      <c r="E12" s="1025">
        <v>19559.64</v>
      </c>
      <c r="F12" s="1025">
        <v>19559.64</v>
      </c>
    </row>
    <row r="13" spans="1:6" ht="12.6" customHeight="1">
      <c r="A13" s="1020" t="s">
        <v>4757</v>
      </c>
      <c r="B13" s="1020" t="s">
        <v>4758</v>
      </c>
      <c r="C13" s="1022"/>
      <c r="D13" s="1022"/>
      <c r="E13" s="1022"/>
      <c r="F13" s="1022"/>
    </row>
    <row r="14" spans="1:6" ht="34.5" customHeight="1">
      <c r="A14" s="1026" t="s">
        <v>4759</v>
      </c>
      <c r="B14" s="1023" t="s">
        <v>4760</v>
      </c>
      <c r="C14" s="1027" t="s">
        <v>4748</v>
      </c>
      <c r="D14" s="441"/>
      <c r="E14" s="1028">
        <v>6882.8</v>
      </c>
      <c r="F14" s="1028">
        <v>6882.8</v>
      </c>
    </row>
    <row r="15" spans="1:6" ht="34.5" customHeight="1">
      <c r="A15" s="1026" t="s">
        <v>4761</v>
      </c>
      <c r="B15" s="441" t="s">
        <v>4762</v>
      </c>
      <c r="C15" s="1027" t="s">
        <v>4748</v>
      </c>
      <c r="D15" s="441"/>
      <c r="E15" s="1028">
        <v>11658.08</v>
      </c>
      <c r="F15" s="1028">
        <v>11658.08</v>
      </c>
    </row>
    <row r="16" spans="1:6" ht="34.5" customHeight="1">
      <c r="A16" s="1026" t="s">
        <v>4763</v>
      </c>
      <c r="B16" s="441" t="s">
        <v>4764</v>
      </c>
      <c r="C16" s="1027" t="s">
        <v>4748</v>
      </c>
      <c r="D16" s="441"/>
      <c r="E16" s="1028">
        <v>15775.6</v>
      </c>
      <c r="F16" s="1028">
        <v>15775.6</v>
      </c>
    </row>
    <row r="17" spans="1:6" ht="34.5" customHeight="1">
      <c r="A17" s="1026" t="s">
        <v>4765</v>
      </c>
      <c r="B17" s="441" t="s">
        <v>4766</v>
      </c>
      <c r="C17" s="1027" t="s">
        <v>4748</v>
      </c>
      <c r="D17" s="441"/>
      <c r="E17" s="1028">
        <v>20983.4</v>
      </c>
      <c r="F17" s="1028">
        <v>20983.4</v>
      </c>
    </row>
    <row r="18" spans="1:6" ht="12.6" customHeight="1">
      <c r="A18" s="1020" t="s">
        <v>4767</v>
      </c>
      <c r="B18" s="1020" t="s">
        <v>4768</v>
      </c>
      <c r="C18" s="1022"/>
      <c r="D18" s="1022"/>
      <c r="E18" s="1022"/>
      <c r="F18" s="1022"/>
    </row>
    <row r="19" spans="1:6" ht="12.6" customHeight="1">
      <c r="A19" s="1023" t="s">
        <v>4769</v>
      </c>
      <c r="B19" s="1023" t="s">
        <v>4770</v>
      </c>
      <c r="C19" s="1024" t="s">
        <v>4748</v>
      </c>
      <c r="D19" s="442"/>
      <c r="E19" s="1025">
        <v>2711.35</v>
      </c>
      <c r="F19" s="1025">
        <v>2711.35</v>
      </c>
    </row>
    <row r="20" spans="1:6" ht="12.6" customHeight="1">
      <c r="A20" s="1023" t="s">
        <v>4771</v>
      </c>
      <c r="B20" s="1023" t="s">
        <v>4772</v>
      </c>
      <c r="C20" s="1024" t="s">
        <v>4748</v>
      </c>
      <c r="D20" s="442"/>
      <c r="E20" s="1025">
        <v>3665.44</v>
      </c>
      <c r="F20" s="1025">
        <v>3665.44</v>
      </c>
    </row>
    <row r="21" spans="1:6" ht="12.6" customHeight="1">
      <c r="A21" s="1023" t="s">
        <v>4773</v>
      </c>
      <c r="B21" s="1023" t="s">
        <v>4774</v>
      </c>
      <c r="C21" s="1024" t="s">
        <v>4748</v>
      </c>
      <c r="D21" s="442"/>
      <c r="E21" s="1025">
        <v>1988.49</v>
      </c>
      <c r="F21" s="1025">
        <v>1988.49</v>
      </c>
    </row>
    <row r="22" spans="1:6" ht="12.6" customHeight="1">
      <c r="A22" s="1023" t="s">
        <v>4775</v>
      </c>
      <c r="B22" s="1023" t="s">
        <v>4776</v>
      </c>
      <c r="C22" s="1024" t="s">
        <v>4748</v>
      </c>
      <c r="D22" s="442"/>
      <c r="E22" s="1025">
        <v>2720.63</v>
      </c>
      <c r="F22" s="1025">
        <v>2720.63</v>
      </c>
    </row>
    <row r="23" spans="1:6" ht="12.6" customHeight="1">
      <c r="A23" s="1023" t="s">
        <v>4777</v>
      </c>
      <c r="B23" s="1023" t="s">
        <v>4778</v>
      </c>
      <c r="C23" s="1024" t="s">
        <v>4748</v>
      </c>
      <c r="D23" s="442"/>
      <c r="E23" s="1029">
        <v>853.67</v>
      </c>
      <c r="F23" s="1029">
        <v>853.67</v>
      </c>
    </row>
    <row r="24" spans="1:6" ht="12.6" customHeight="1">
      <c r="A24" s="1023" t="s">
        <v>4779</v>
      </c>
      <c r="B24" s="1023" t="s">
        <v>4780</v>
      </c>
      <c r="C24" s="1024" t="s">
        <v>4748</v>
      </c>
      <c r="D24" s="442"/>
      <c r="E24" s="1025">
        <v>1136.33</v>
      </c>
      <c r="F24" s="1025">
        <v>1136.33</v>
      </c>
    </row>
    <row r="25" spans="1:6" ht="12.6" customHeight="1">
      <c r="A25" s="1023" t="s">
        <v>4781</v>
      </c>
      <c r="B25" s="1023" t="s">
        <v>4782</v>
      </c>
      <c r="C25" s="1024" t="s">
        <v>4748</v>
      </c>
      <c r="D25" s="442"/>
      <c r="E25" s="1029">
        <v>947.94</v>
      </c>
      <c r="F25" s="1029">
        <v>947.94</v>
      </c>
    </row>
    <row r="26" spans="1:6" ht="12.6" customHeight="1">
      <c r="A26" s="1023" t="s">
        <v>4783</v>
      </c>
      <c r="B26" s="1023" t="s">
        <v>4784</v>
      </c>
      <c r="C26" s="1024" t="s">
        <v>4748</v>
      </c>
      <c r="D26" s="442"/>
      <c r="E26" s="1025">
        <v>1314.36</v>
      </c>
      <c r="F26" s="1025">
        <v>1314.36</v>
      </c>
    </row>
    <row r="27" spans="1:6" ht="12.6" customHeight="1">
      <c r="A27" s="1023" t="s">
        <v>4785</v>
      </c>
      <c r="B27" s="1023" t="s">
        <v>4786</v>
      </c>
      <c r="C27" s="1024" t="s">
        <v>4748</v>
      </c>
      <c r="D27" s="442"/>
      <c r="E27" s="1025">
        <v>1824.62</v>
      </c>
      <c r="F27" s="1025">
        <v>1824.62</v>
      </c>
    </row>
    <row r="28" spans="1:6" ht="12.6" customHeight="1">
      <c r="A28" s="1023" t="s">
        <v>4787</v>
      </c>
      <c r="B28" s="1023" t="s">
        <v>4788</v>
      </c>
      <c r="C28" s="1024" t="s">
        <v>4748</v>
      </c>
      <c r="D28" s="442"/>
      <c r="E28" s="1025">
        <v>2487.16</v>
      </c>
      <c r="F28" s="1025">
        <v>2487.16</v>
      </c>
    </row>
    <row r="29" spans="1:6" ht="12.6" customHeight="1">
      <c r="A29" s="1023" t="s">
        <v>4789</v>
      </c>
      <c r="B29" s="1023" t="s">
        <v>4790</v>
      </c>
      <c r="C29" s="1024" t="s">
        <v>4748</v>
      </c>
      <c r="D29" s="442"/>
      <c r="E29" s="1025">
        <v>1575.18</v>
      </c>
      <c r="F29" s="1025">
        <v>1575.18</v>
      </c>
    </row>
    <row r="30" spans="1:6" ht="12.6" customHeight="1">
      <c r="A30" s="1023" t="s">
        <v>4791</v>
      </c>
      <c r="B30" s="1023" t="s">
        <v>4792</v>
      </c>
      <c r="C30" s="1024" t="s">
        <v>4748</v>
      </c>
      <c r="D30" s="442"/>
      <c r="E30" s="1025">
        <v>2035.97</v>
      </c>
      <c r="F30" s="1025">
        <v>2035.97</v>
      </c>
    </row>
    <row r="31" spans="1:6" ht="12.6" customHeight="1">
      <c r="A31" s="1020" t="s">
        <v>4793</v>
      </c>
      <c r="B31" s="1020" t="s">
        <v>4794</v>
      </c>
      <c r="C31" s="1022"/>
      <c r="D31" s="1022"/>
      <c r="E31" s="1022"/>
      <c r="F31" s="1022"/>
    </row>
    <row r="32" spans="1:6" ht="24.95" customHeight="1">
      <c r="A32" s="1023" t="s">
        <v>4795</v>
      </c>
      <c r="B32" s="441" t="s">
        <v>4796</v>
      </c>
      <c r="C32" s="1024" t="s">
        <v>4797</v>
      </c>
      <c r="D32" s="1025">
        <v>1166.17</v>
      </c>
      <c r="E32" s="443"/>
      <c r="F32" s="1025">
        <v>1166.17</v>
      </c>
    </row>
    <row r="33" spans="1:6" ht="23.1" customHeight="1">
      <c r="A33" s="1023" t="s">
        <v>4798</v>
      </c>
      <c r="B33" s="1023" t="s">
        <v>12934</v>
      </c>
      <c r="C33" s="1024" t="s">
        <v>4799</v>
      </c>
      <c r="D33" s="1029">
        <v>0.04</v>
      </c>
      <c r="E33" s="1029">
        <v>0.13</v>
      </c>
      <c r="F33" s="1029">
        <v>0.17</v>
      </c>
    </row>
    <row r="34" spans="1:6" ht="34.5" customHeight="1">
      <c r="A34" s="1026" t="s">
        <v>4800</v>
      </c>
      <c r="B34" s="441" t="s">
        <v>4801</v>
      </c>
      <c r="C34" s="1027" t="s">
        <v>4799</v>
      </c>
      <c r="D34" s="1030">
        <v>0.49</v>
      </c>
      <c r="E34" s="1030">
        <v>0.44</v>
      </c>
      <c r="F34" s="1030">
        <v>0.93</v>
      </c>
    </row>
    <row r="35" spans="1:6" ht="34.5" customHeight="1">
      <c r="A35" s="1026" t="s">
        <v>4802</v>
      </c>
      <c r="B35" s="441" t="s">
        <v>4803</v>
      </c>
      <c r="C35" s="1027" t="s">
        <v>4799</v>
      </c>
      <c r="D35" s="1030">
        <v>0.38</v>
      </c>
      <c r="E35" s="1030">
        <v>0.35</v>
      </c>
      <c r="F35" s="1030">
        <v>0.73</v>
      </c>
    </row>
    <row r="36" spans="1:6" ht="24.95" customHeight="1">
      <c r="A36" s="1023" t="s">
        <v>4804</v>
      </c>
      <c r="B36" s="441" t="s">
        <v>4805</v>
      </c>
      <c r="C36" s="1024" t="s">
        <v>4799</v>
      </c>
      <c r="D36" s="1029">
        <v>0.32</v>
      </c>
      <c r="E36" s="1029">
        <v>0.28000000000000003</v>
      </c>
      <c r="F36" s="1029">
        <v>0.6</v>
      </c>
    </row>
    <row r="37" spans="1:6" ht="24.95" customHeight="1">
      <c r="A37" s="1023" t="s">
        <v>4806</v>
      </c>
      <c r="B37" s="441" t="s">
        <v>4807</v>
      </c>
      <c r="C37" s="1024" t="s">
        <v>4799</v>
      </c>
      <c r="D37" s="1029">
        <v>0.43</v>
      </c>
      <c r="E37" s="1029">
        <v>0.38</v>
      </c>
      <c r="F37" s="1029">
        <v>0.81</v>
      </c>
    </row>
    <row r="38" spans="1:6" ht="24.95" customHeight="1">
      <c r="A38" s="1023" t="s">
        <v>4808</v>
      </c>
      <c r="B38" s="441" t="s">
        <v>4809</v>
      </c>
      <c r="C38" s="1024" t="s">
        <v>4799</v>
      </c>
      <c r="D38" s="1029">
        <v>0.2</v>
      </c>
      <c r="E38" s="1029">
        <v>0.43</v>
      </c>
      <c r="F38" s="1029">
        <v>0.63</v>
      </c>
    </row>
    <row r="39" spans="1:6" ht="24.95" customHeight="1">
      <c r="A39" s="1023" t="s">
        <v>4810</v>
      </c>
      <c r="B39" s="441" t="s">
        <v>4811</v>
      </c>
      <c r="C39" s="1024" t="s">
        <v>4799</v>
      </c>
      <c r="D39" s="1029">
        <v>0.27</v>
      </c>
      <c r="E39" s="1029">
        <v>0.24</v>
      </c>
      <c r="F39" s="1029">
        <v>0.51</v>
      </c>
    </row>
    <row r="40" spans="1:6" ht="11.45" customHeight="1">
      <c r="A40" s="1015" t="s">
        <v>4737</v>
      </c>
      <c r="B40" s="1016" t="s">
        <v>4738</v>
      </c>
      <c r="C40" s="1016" t="s">
        <v>4739</v>
      </c>
      <c r="D40" s="1017" t="s">
        <v>4740</v>
      </c>
      <c r="E40" s="1018" t="s">
        <v>4741</v>
      </c>
      <c r="F40" s="1015" t="s">
        <v>4742</v>
      </c>
    </row>
    <row r="41" spans="1:6" ht="24.95" customHeight="1">
      <c r="A41" s="1023" t="s">
        <v>4812</v>
      </c>
      <c r="B41" s="441" t="s">
        <v>4813</v>
      </c>
      <c r="C41" s="1024" t="s">
        <v>4799</v>
      </c>
      <c r="D41" s="1029">
        <v>0.37</v>
      </c>
      <c r="E41" s="1029">
        <v>0.35</v>
      </c>
      <c r="F41" s="1029">
        <v>0.72</v>
      </c>
    </row>
    <row r="42" spans="1:6" ht="24.95" customHeight="1">
      <c r="A42" s="1023" t="s">
        <v>4814</v>
      </c>
      <c r="B42" s="441" t="s">
        <v>4815</v>
      </c>
      <c r="C42" s="1024" t="s">
        <v>4799</v>
      </c>
      <c r="D42" s="1029">
        <v>0.33</v>
      </c>
      <c r="E42" s="1029">
        <v>0.28999999999999998</v>
      </c>
      <c r="F42" s="1029">
        <v>0.62</v>
      </c>
    </row>
    <row r="43" spans="1:6" ht="24.95" customHeight="1">
      <c r="A43" s="1023" t="s">
        <v>4816</v>
      </c>
      <c r="B43" s="441" t="s">
        <v>4817</v>
      </c>
      <c r="C43" s="1024" t="s">
        <v>4799</v>
      </c>
      <c r="D43" s="1029">
        <v>0.32</v>
      </c>
      <c r="E43" s="1029">
        <v>0.28000000000000003</v>
      </c>
      <c r="F43" s="1029">
        <v>0.6</v>
      </c>
    </row>
    <row r="44" spans="1:6" ht="34.5" customHeight="1">
      <c r="A44" s="1026" t="s">
        <v>4818</v>
      </c>
      <c r="B44" s="441" t="s">
        <v>4819</v>
      </c>
      <c r="C44" s="1027" t="s">
        <v>4799</v>
      </c>
      <c r="D44" s="1030">
        <v>0.52</v>
      </c>
      <c r="E44" s="1030">
        <v>0.46</v>
      </c>
      <c r="F44" s="1030">
        <v>0.98</v>
      </c>
    </row>
    <row r="45" spans="1:6" ht="34.5" customHeight="1">
      <c r="A45" s="1026" t="s">
        <v>4820</v>
      </c>
      <c r="B45" s="441" t="s">
        <v>4821</v>
      </c>
      <c r="C45" s="1027" t="s">
        <v>4799</v>
      </c>
      <c r="D45" s="1030">
        <v>0.41</v>
      </c>
      <c r="E45" s="1030">
        <v>0.37</v>
      </c>
      <c r="F45" s="1030">
        <v>0.78</v>
      </c>
    </row>
    <row r="46" spans="1:6" ht="24.95" customHeight="1">
      <c r="A46" s="1023" t="s">
        <v>4822</v>
      </c>
      <c r="B46" s="441" t="s">
        <v>4823</v>
      </c>
      <c r="C46" s="1024" t="s">
        <v>4799</v>
      </c>
      <c r="D46" s="1029">
        <v>0.33</v>
      </c>
      <c r="E46" s="1029">
        <v>0.28999999999999998</v>
      </c>
      <c r="F46" s="1029">
        <v>0.62</v>
      </c>
    </row>
    <row r="47" spans="1:6" ht="24.95" customHeight="1">
      <c r="A47" s="1023" t="s">
        <v>4824</v>
      </c>
      <c r="B47" s="441" t="s">
        <v>4825</v>
      </c>
      <c r="C47" s="1024" t="s">
        <v>4799</v>
      </c>
      <c r="D47" s="1029">
        <v>0.44</v>
      </c>
      <c r="E47" s="1029">
        <v>0.39</v>
      </c>
      <c r="F47" s="1029">
        <v>0.83</v>
      </c>
    </row>
    <row r="48" spans="1:6" ht="24.95" customHeight="1">
      <c r="A48" s="1023" t="s">
        <v>4826</v>
      </c>
      <c r="B48" s="441" t="s">
        <v>4827</v>
      </c>
      <c r="C48" s="1024" t="s">
        <v>4799</v>
      </c>
      <c r="D48" s="1029">
        <v>0.36</v>
      </c>
      <c r="E48" s="1029">
        <v>0.32</v>
      </c>
      <c r="F48" s="1029">
        <v>0.68</v>
      </c>
    </row>
    <row r="49" spans="1:6" ht="24.95" customHeight="1">
      <c r="A49" s="1023" t="s">
        <v>4828</v>
      </c>
      <c r="B49" s="441" t="s">
        <v>4829</v>
      </c>
      <c r="C49" s="1024" t="s">
        <v>4799</v>
      </c>
      <c r="D49" s="1029">
        <v>0.31</v>
      </c>
      <c r="E49" s="1029">
        <v>0.28000000000000003</v>
      </c>
      <c r="F49" s="1029">
        <v>0.59</v>
      </c>
    </row>
    <row r="50" spans="1:6" ht="24.95" customHeight="1">
      <c r="A50" s="1023" t="s">
        <v>4830</v>
      </c>
      <c r="B50" s="441" t="s">
        <v>4831</v>
      </c>
      <c r="C50" s="1024" t="s">
        <v>4799</v>
      </c>
      <c r="D50" s="1029">
        <v>0.51</v>
      </c>
      <c r="E50" s="1029">
        <v>0.46</v>
      </c>
      <c r="F50" s="1029">
        <v>0.97</v>
      </c>
    </row>
    <row r="51" spans="1:6" ht="24.95" customHeight="1">
      <c r="A51" s="1023" t="s">
        <v>4832</v>
      </c>
      <c r="B51" s="441" t="s">
        <v>4833</v>
      </c>
      <c r="C51" s="1024" t="s">
        <v>4799</v>
      </c>
      <c r="D51" s="1029">
        <v>0.34</v>
      </c>
      <c r="E51" s="1029">
        <v>0.3</v>
      </c>
      <c r="F51" s="1029">
        <v>0.64</v>
      </c>
    </row>
    <row r="52" spans="1:6" ht="24.95" customHeight="1">
      <c r="A52" s="1023" t="s">
        <v>4834</v>
      </c>
      <c r="B52" s="441" t="s">
        <v>4835</v>
      </c>
      <c r="C52" s="1024" t="s">
        <v>4799</v>
      </c>
      <c r="D52" s="1029">
        <v>0.2</v>
      </c>
      <c r="E52" s="1029">
        <v>0.32</v>
      </c>
      <c r="F52" s="1029">
        <v>0.52</v>
      </c>
    </row>
    <row r="53" spans="1:6" ht="24.95" customHeight="1">
      <c r="A53" s="1023" t="s">
        <v>4836</v>
      </c>
      <c r="B53" s="441" t="s">
        <v>4837</v>
      </c>
      <c r="C53" s="1024" t="s">
        <v>4799</v>
      </c>
      <c r="D53" s="1029">
        <v>0.21</v>
      </c>
      <c r="E53" s="1029">
        <v>0.2</v>
      </c>
      <c r="F53" s="1029">
        <v>0.41</v>
      </c>
    </row>
    <row r="54" spans="1:6" ht="24.95" customHeight="1">
      <c r="A54" s="1023" t="s">
        <v>4838</v>
      </c>
      <c r="B54" s="441" t="s">
        <v>4839</v>
      </c>
      <c r="C54" s="1024" t="s">
        <v>4799</v>
      </c>
      <c r="D54" s="1029">
        <v>0.15</v>
      </c>
      <c r="E54" s="1029">
        <v>0.14000000000000001</v>
      </c>
      <c r="F54" s="1029">
        <v>0.28999999999999998</v>
      </c>
    </row>
    <row r="55" spans="1:6" ht="24.95" customHeight="1">
      <c r="A55" s="1023" t="s">
        <v>4840</v>
      </c>
      <c r="B55" s="441" t="s">
        <v>4841</v>
      </c>
      <c r="C55" s="1024" t="s">
        <v>4799</v>
      </c>
      <c r="D55" s="1029">
        <v>0.11</v>
      </c>
      <c r="E55" s="1029">
        <v>0.12</v>
      </c>
      <c r="F55" s="1029">
        <v>0.23</v>
      </c>
    </row>
    <row r="56" spans="1:6" ht="23.1" customHeight="1">
      <c r="A56" s="1023" t="s">
        <v>4842</v>
      </c>
      <c r="B56" s="1023" t="s">
        <v>4843</v>
      </c>
      <c r="C56" s="1024" t="s">
        <v>4799</v>
      </c>
      <c r="D56" s="1029">
        <v>0.1</v>
      </c>
      <c r="E56" s="1029">
        <v>0.09</v>
      </c>
      <c r="F56" s="1029">
        <v>0.19</v>
      </c>
    </row>
    <row r="57" spans="1:6" ht="12.6" customHeight="1">
      <c r="A57" s="1023" t="s">
        <v>4844</v>
      </c>
      <c r="B57" s="1023" t="s">
        <v>4845</v>
      </c>
      <c r="C57" s="1024" t="s">
        <v>4846</v>
      </c>
      <c r="D57" s="1029">
        <v>789.09</v>
      </c>
      <c r="E57" s="1029">
        <v>561.52</v>
      </c>
      <c r="F57" s="1025">
        <v>1350.61</v>
      </c>
    </row>
    <row r="58" spans="1:6" ht="24.95" customHeight="1">
      <c r="A58" s="1023" t="s">
        <v>4847</v>
      </c>
      <c r="B58" s="441" t="s">
        <v>4848</v>
      </c>
      <c r="C58" s="1024" t="s">
        <v>4748</v>
      </c>
      <c r="D58" s="1029">
        <v>825.01</v>
      </c>
      <c r="E58" s="1029">
        <v>383.82</v>
      </c>
      <c r="F58" s="1025">
        <v>1208.83</v>
      </c>
    </row>
    <row r="59" spans="1:6" ht="12.6" customHeight="1">
      <c r="A59" s="1020" t="s">
        <v>4849</v>
      </c>
      <c r="B59" s="1020" t="s">
        <v>4850</v>
      </c>
      <c r="C59" s="1022"/>
      <c r="D59" s="1022"/>
      <c r="E59" s="1022"/>
      <c r="F59" s="1022"/>
    </row>
    <row r="60" spans="1:6" ht="24.95" customHeight="1">
      <c r="A60" s="1023" t="s">
        <v>4851</v>
      </c>
      <c r="B60" s="441" t="s">
        <v>4852</v>
      </c>
      <c r="C60" s="1024" t="s">
        <v>4797</v>
      </c>
      <c r="D60" s="1025">
        <v>1128.53</v>
      </c>
      <c r="E60" s="443"/>
      <c r="F60" s="1025">
        <v>1128.53</v>
      </c>
    </row>
    <row r="61" spans="1:6" ht="24.95" customHeight="1">
      <c r="A61" s="1023" t="s">
        <v>4853</v>
      </c>
      <c r="B61" s="441" t="s">
        <v>4854</v>
      </c>
      <c r="C61" s="1024" t="s">
        <v>4797</v>
      </c>
      <c r="D61" s="1025">
        <v>6356.01</v>
      </c>
      <c r="E61" s="443"/>
      <c r="F61" s="1025">
        <v>6356.01</v>
      </c>
    </row>
    <row r="62" spans="1:6" ht="12.6" customHeight="1">
      <c r="A62" s="1023" t="s">
        <v>4855</v>
      </c>
      <c r="B62" s="1023" t="s">
        <v>4856</v>
      </c>
      <c r="C62" s="1024" t="s">
        <v>4857</v>
      </c>
      <c r="D62" s="1029">
        <v>80.959999999999994</v>
      </c>
      <c r="E62" s="442"/>
      <c r="F62" s="1029">
        <v>80.959999999999994</v>
      </c>
    </row>
    <row r="63" spans="1:6" ht="12.6" customHeight="1">
      <c r="A63" s="1023" t="s">
        <v>4858</v>
      </c>
      <c r="B63" s="1023" t="s">
        <v>4859</v>
      </c>
      <c r="C63" s="1024" t="s">
        <v>4857</v>
      </c>
      <c r="D63" s="1029">
        <v>89.97</v>
      </c>
      <c r="E63" s="442"/>
      <c r="F63" s="1029">
        <v>89.97</v>
      </c>
    </row>
    <row r="64" spans="1:6" ht="12.6" customHeight="1">
      <c r="A64" s="1023" t="s">
        <v>4860</v>
      </c>
      <c r="B64" s="1023" t="s">
        <v>4861</v>
      </c>
      <c r="C64" s="1024" t="s">
        <v>4857</v>
      </c>
      <c r="D64" s="1029">
        <v>341.33</v>
      </c>
      <c r="E64" s="442"/>
      <c r="F64" s="1029">
        <v>341.33</v>
      </c>
    </row>
    <row r="65" spans="1:6" ht="12.6" customHeight="1">
      <c r="A65" s="1023" t="s">
        <v>4862</v>
      </c>
      <c r="B65" s="1023" t="s">
        <v>4863</v>
      </c>
      <c r="C65" s="1024" t="s">
        <v>4857</v>
      </c>
      <c r="D65" s="1029">
        <v>599.49</v>
      </c>
      <c r="E65" s="442"/>
      <c r="F65" s="1029">
        <v>599.49</v>
      </c>
    </row>
    <row r="66" spans="1:6" ht="24.95" customHeight="1">
      <c r="A66" s="1023" t="s">
        <v>4864</v>
      </c>
      <c r="B66" s="441" t="s">
        <v>4865</v>
      </c>
      <c r="C66" s="1024" t="s">
        <v>4857</v>
      </c>
      <c r="D66" s="1029">
        <v>83.12</v>
      </c>
      <c r="E66" s="443"/>
      <c r="F66" s="1029">
        <v>83.12</v>
      </c>
    </row>
    <row r="67" spans="1:6" ht="12.6" customHeight="1">
      <c r="A67" s="1020" t="s">
        <v>4866</v>
      </c>
      <c r="B67" s="1020" t="s">
        <v>4867</v>
      </c>
      <c r="C67" s="1022"/>
      <c r="D67" s="1022"/>
      <c r="E67" s="1022"/>
      <c r="F67" s="1022"/>
    </row>
    <row r="68" spans="1:6" ht="24.95" customHeight="1">
      <c r="A68" s="1023" t="s">
        <v>4868</v>
      </c>
      <c r="B68" s="441" t="s">
        <v>4869</v>
      </c>
      <c r="C68" s="1024" t="s">
        <v>4797</v>
      </c>
      <c r="D68" s="1029">
        <v>323.62</v>
      </c>
      <c r="E68" s="443"/>
      <c r="F68" s="1029">
        <v>323.62</v>
      </c>
    </row>
    <row r="69" spans="1:6" ht="12.6" customHeight="1">
      <c r="A69" s="1023" t="s">
        <v>4870</v>
      </c>
      <c r="B69" s="1023" t="s">
        <v>4871</v>
      </c>
      <c r="C69" s="1024" t="s">
        <v>4799</v>
      </c>
      <c r="D69" s="1029">
        <v>2.84</v>
      </c>
      <c r="E69" s="1029">
        <v>5.0599999999999996</v>
      </c>
      <c r="F69" s="1029">
        <v>7.9</v>
      </c>
    </row>
    <row r="70" spans="1:6" ht="12.6" customHeight="1">
      <c r="A70" s="1023" t="s">
        <v>4872</v>
      </c>
      <c r="B70" s="1023" t="s">
        <v>4873</v>
      </c>
      <c r="C70" s="1024" t="s">
        <v>4799</v>
      </c>
      <c r="D70" s="1029">
        <v>117.82</v>
      </c>
      <c r="E70" s="1029">
        <v>37.4</v>
      </c>
      <c r="F70" s="1029">
        <v>155.22</v>
      </c>
    </row>
    <row r="71" spans="1:6" ht="12.6" customHeight="1">
      <c r="A71" s="1023" t="s">
        <v>4874</v>
      </c>
      <c r="B71" s="1023" t="s">
        <v>4875</v>
      </c>
      <c r="C71" s="1024" t="s">
        <v>4799</v>
      </c>
      <c r="D71" s="1029">
        <v>24.4</v>
      </c>
      <c r="E71" s="1029">
        <v>35.67</v>
      </c>
      <c r="F71" s="1029">
        <v>60.07</v>
      </c>
    </row>
    <row r="72" spans="1:6" ht="12.6" customHeight="1">
      <c r="A72" s="1023" t="s">
        <v>4876</v>
      </c>
      <c r="B72" s="1023" t="s">
        <v>4877</v>
      </c>
      <c r="C72" s="1024" t="s">
        <v>4799</v>
      </c>
      <c r="D72" s="442"/>
      <c r="E72" s="1029">
        <v>25.31</v>
      </c>
      <c r="F72" s="1029">
        <v>25.31</v>
      </c>
    </row>
    <row r="73" spans="1:6" ht="12.6" customHeight="1">
      <c r="A73" s="1023" t="s">
        <v>4878</v>
      </c>
      <c r="B73" s="1023" t="s">
        <v>4879</v>
      </c>
      <c r="C73" s="1024" t="s">
        <v>4857</v>
      </c>
      <c r="D73" s="1029">
        <v>1.03</v>
      </c>
      <c r="E73" s="1029">
        <v>3.74</v>
      </c>
      <c r="F73" s="1029">
        <v>4.7699999999999996</v>
      </c>
    </row>
    <row r="74" spans="1:6" ht="11.45" customHeight="1">
      <c r="A74" s="1015" t="s">
        <v>4737</v>
      </c>
      <c r="B74" s="1016" t="s">
        <v>4738</v>
      </c>
      <c r="C74" s="1016" t="s">
        <v>4739</v>
      </c>
      <c r="D74" s="1017" t="s">
        <v>4740</v>
      </c>
      <c r="E74" s="1018" t="s">
        <v>4741</v>
      </c>
      <c r="F74" s="1015" t="s">
        <v>4742</v>
      </c>
    </row>
    <row r="75" spans="1:6" ht="24.95" customHeight="1">
      <c r="A75" s="1023" t="s">
        <v>4880</v>
      </c>
      <c r="B75" s="441" t="s">
        <v>4881</v>
      </c>
      <c r="C75" s="1024" t="s">
        <v>4882</v>
      </c>
      <c r="D75" s="443"/>
      <c r="E75" s="1029">
        <v>381.94</v>
      </c>
      <c r="F75" s="1029">
        <v>381.94</v>
      </c>
    </row>
    <row r="76" spans="1:6" ht="12.6" customHeight="1">
      <c r="A76" s="1023" t="s">
        <v>4883</v>
      </c>
      <c r="B76" s="1023" t="s">
        <v>4884</v>
      </c>
      <c r="C76" s="1024" t="s">
        <v>4857</v>
      </c>
      <c r="D76" s="1029">
        <v>192.15</v>
      </c>
      <c r="E76" s="442"/>
      <c r="F76" s="1029">
        <v>192.15</v>
      </c>
    </row>
    <row r="77" spans="1:6" ht="12.6" customHeight="1">
      <c r="A77" s="1023" t="s">
        <v>4885</v>
      </c>
      <c r="B77" s="1023" t="s">
        <v>4886</v>
      </c>
      <c r="C77" s="1024" t="s">
        <v>4857</v>
      </c>
      <c r="D77" s="1029">
        <v>197.1</v>
      </c>
      <c r="E77" s="442"/>
      <c r="F77" s="1029">
        <v>197.1</v>
      </c>
    </row>
    <row r="78" spans="1:6" ht="12.6" customHeight="1">
      <c r="A78" s="1023" t="s">
        <v>4887</v>
      </c>
      <c r="B78" s="1023" t="s">
        <v>4888</v>
      </c>
      <c r="C78" s="1024" t="s">
        <v>4857</v>
      </c>
      <c r="D78" s="1029">
        <v>270.06</v>
      </c>
      <c r="E78" s="442"/>
      <c r="F78" s="1029">
        <v>270.06</v>
      </c>
    </row>
    <row r="79" spans="1:6" ht="12.6" customHeight="1">
      <c r="A79" s="1023" t="s">
        <v>4889</v>
      </c>
      <c r="B79" s="1023" t="s">
        <v>4890</v>
      </c>
      <c r="C79" s="1024" t="s">
        <v>4857</v>
      </c>
      <c r="D79" s="1029">
        <v>275.79000000000002</v>
      </c>
      <c r="E79" s="442"/>
      <c r="F79" s="1029">
        <v>275.79000000000002</v>
      </c>
    </row>
    <row r="80" spans="1:6" ht="24.95" customHeight="1">
      <c r="A80" s="1023" t="s">
        <v>4891</v>
      </c>
      <c r="B80" s="441" t="s">
        <v>4892</v>
      </c>
      <c r="C80" s="1024" t="s">
        <v>4797</v>
      </c>
      <c r="D80" s="1029">
        <v>261.94</v>
      </c>
      <c r="E80" s="443"/>
      <c r="F80" s="1029">
        <v>261.94</v>
      </c>
    </row>
    <row r="81" spans="1:6" ht="24.95" customHeight="1">
      <c r="A81" s="1023" t="s">
        <v>4893</v>
      </c>
      <c r="B81" s="441" t="s">
        <v>4894</v>
      </c>
      <c r="C81" s="1024" t="s">
        <v>4748</v>
      </c>
      <c r="D81" s="1029">
        <v>7.77</v>
      </c>
      <c r="E81" s="443"/>
      <c r="F81" s="1029">
        <v>7.77</v>
      </c>
    </row>
    <row r="82" spans="1:6" ht="24.95" customHeight="1">
      <c r="A82" s="1023" t="s">
        <v>4895</v>
      </c>
      <c r="B82" s="441" t="s">
        <v>4896</v>
      </c>
      <c r="C82" s="1024" t="s">
        <v>4748</v>
      </c>
      <c r="D82" s="1029">
        <v>8.2899999999999991</v>
      </c>
      <c r="E82" s="443"/>
      <c r="F82" s="1029">
        <v>8.2899999999999991</v>
      </c>
    </row>
    <row r="83" spans="1:6" ht="24.95" customHeight="1">
      <c r="A83" s="1023" t="s">
        <v>4897</v>
      </c>
      <c r="B83" s="441" t="s">
        <v>4898</v>
      </c>
      <c r="C83" s="1024" t="s">
        <v>4748</v>
      </c>
      <c r="D83" s="1029">
        <v>10.99</v>
      </c>
      <c r="E83" s="443"/>
      <c r="F83" s="1029">
        <v>10.99</v>
      </c>
    </row>
    <row r="84" spans="1:6" ht="24.95" customHeight="1">
      <c r="A84" s="1023" t="s">
        <v>4899</v>
      </c>
      <c r="B84" s="441" t="s">
        <v>4900</v>
      </c>
      <c r="C84" s="1024" t="s">
        <v>4748</v>
      </c>
      <c r="D84" s="1029">
        <v>11.04</v>
      </c>
      <c r="E84" s="443"/>
      <c r="F84" s="1029">
        <v>11.04</v>
      </c>
    </row>
    <row r="85" spans="1:6" ht="24.95" customHeight="1">
      <c r="A85" s="1023" t="s">
        <v>4901</v>
      </c>
      <c r="B85" s="441" t="s">
        <v>4902</v>
      </c>
      <c r="C85" s="1024" t="s">
        <v>4748</v>
      </c>
      <c r="D85" s="1029">
        <v>12.76</v>
      </c>
      <c r="E85" s="443"/>
      <c r="F85" s="1029">
        <v>12.76</v>
      </c>
    </row>
    <row r="86" spans="1:6" ht="24.95" customHeight="1">
      <c r="A86" s="1023" t="s">
        <v>4903</v>
      </c>
      <c r="B86" s="441" t="s">
        <v>4904</v>
      </c>
      <c r="C86" s="1024" t="s">
        <v>4748</v>
      </c>
      <c r="D86" s="1029">
        <v>16.93</v>
      </c>
      <c r="E86" s="443"/>
      <c r="F86" s="1029">
        <v>16.93</v>
      </c>
    </row>
    <row r="87" spans="1:6" ht="24.95" customHeight="1">
      <c r="A87" s="1023" t="s">
        <v>4905</v>
      </c>
      <c r="B87" s="441" t="s">
        <v>4906</v>
      </c>
      <c r="C87" s="1024" t="s">
        <v>4748</v>
      </c>
      <c r="D87" s="1029">
        <v>19.72</v>
      </c>
      <c r="E87" s="443"/>
      <c r="F87" s="1029">
        <v>19.72</v>
      </c>
    </row>
    <row r="88" spans="1:6" ht="24.95" customHeight="1">
      <c r="A88" s="1023" t="s">
        <v>4907</v>
      </c>
      <c r="B88" s="441" t="s">
        <v>4908</v>
      </c>
      <c r="C88" s="1024" t="s">
        <v>4748</v>
      </c>
      <c r="D88" s="1029">
        <v>16.170000000000002</v>
      </c>
      <c r="E88" s="443"/>
      <c r="F88" s="1029">
        <v>16.170000000000002</v>
      </c>
    </row>
    <row r="89" spans="1:6" ht="24.95" customHeight="1">
      <c r="A89" s="1023" t="s">
        <v>4909</v>
      </c>
      <c r="B89" s="441" t="s">
        <v>4910</v>
      </c>
      <c r="C89" s="1024" t="s">
        <v>4748</v>
      </c>
      <c r="D89" s="1029">
        <v>16.66</v>
      </c>
      <c r="E89" s="443"/>
      <c r="F89" s="1029">
        <v>16.66</v>
      </c>
    </row>
    <row r="90" spans="1:6" ht="24.95" customHeight="1">
      <c r="A90" s="1023" t="s">
        <v>4911</v>
      </c>
      <c r="B90" s="441" t="s">
        <v>4912</v>
      </c>
      <c r="C90" s="1024" t="s">
        <v>4748</v>
      </c>
      <c r="D90" s="1029">
        <v>22.57</v>
      </c>
      <c r="E90" s="443"/>
      <c r="F90" s="1029">
        <v>22.57</v>
      </c>
    </row>
    <row r="91" spans="1:6" ht="24.95" customHeight="1">
      <c r="A91" s="1023" t="s">
        <v>4913</v>
      </c>
      <c r="B91" s="441" t="s">
        <v>4914</v>
      </c>
      <c r="C91" s="1024" t="s">
        <v>4748</v>
      </c>
      <c r="D91" s="1029">
        <v>27.18</v>
      </c>
      <c r="E91" s="443"/>
      <c r="F91" s="1029">
        <v>27.18</v>
      </c>
    </row>
    <row r="92" spans="1:6" ht="12.6" customHeight="1">
      <c r="A92" s="1023" t="s">
        <v>4915</v>
      </c>
      <c r="B92" s="1023" t="s">
        <v>4916</v>
      </c>
      <c r="C92" s="1024" t="s">
        <v>4857</v>
      </c>
      <c r="D92" s="1029">
        <v>174.42</v>
      </c>
      <c r="E92" s="442"/>
      <c r="F92" s="1029">
        <v>174.42</v>
      </c>
    </row>
    <row r="93" spans="1:6" ht="12.6" customHeight="1">
      <c r="A93" s="1023" t="s">
        <v>4917</v>
      </c>
      <c r="B93" s="1023" t="s">
        <v>4918</v>
      </c>
      <c r="C93" s="1024" t="s">
        <v>4857</v>
      </c>
      <c r="D93" s="1029">
        <v>254.27</v>
      </c>
      <c r="E93" s="442"/>
      <c r="F93" s="1029">
        <v>254.27</v>
      </c>
    </row>
    <row r="94" spans="1:6" ht="12.6" customHeight="1">
      <c r="A94" s="1023" t="s">
        <v>4919</v>
      </c>
      <c r="B94" s="1023" t="s">
        <v>4920</v>
      </c>
      <c r="C94" s="1024" t="s">
        <v>4857</v>
      </c>
      <c r="D94" s="1029">
        <v>288.81</v>
      </c>
      <c r="E94" s="442"/>
      <c r="F94" s="1029">
        <v>288.81</v>
      </c>
    </row>
    <row r="95" spans="1:6" ht="12.6" customHeight="1">
      <c r="A95" s="1023" t="s">
        <v>4921</v>
      </c>
      <c r="B95" s="1023" t="s">
        <v>4922</v>
      </c>
      <c r="C95" s="1024" t="s">
        <v>4857</v>
      </c>
      <c r="D95" s="1029">
        <v>321.13</v>
      </c>
      <c r="E95" s="442"/>
      <c r="F95" s="1029">
        <v>321.13</v>
      </c>
    </row>
    <row r="96" spans="1:6" ht="12.6" customHeight="1">
      <c r="A96" s="1023" t="s">
        <v>4923</v>
      </c>
      <c r="B96" s="1023" t="s">
        <v>4924</v>
      </c>
      <c r="C96" s="1024" t="s">
        <v>4857</v>
      </c>
      <c r="D96" s="1029">
        <v>370.39</v>
      </c>
      <c r="E96" s="442"/>
      <c r="F96" s="1029">
        <v>370.39</v>
      </c>
    </row>
    <row r="97" spans="1:6" ht="12.6" customHeight="1">
      <c r="A97" s="1023" t="s">
        <v>4925</v>
      </c>
      <c r="B97" s="1023" t="s">
        <v>4926</v>
      </c>
      <c r="C97" s="1024" t="s">
        <v>4857</v>
      </c>
      <c r="D97" s="1029">
        <v>443.36</v>
      </c>
      <c r="E97" s="442"/>
      <c r="F97" s="1029">
        <v>443.36</v>
      </c>
    </row>
    <row r="98" spans="1:6" ht="12.6" customHeight="1">
      <c r="A98" s="1023" t="s">
        <v>4927</v>
      </c>
      <c r="B98" s="1023" t="s">
        <v>4928</v>
      </c>
      <c r="C98" s="1024" t="s">
        <v>4857</v>
      </c>
      <c r="D98" s="1029">
        <v>187.42</v>
      </c>
      <c r="E98" s="442"/>
      <c r="F98" s="1029">
        <v>187.42</v>
      </c>
    </row>
    <row r="99" spans="1:6" ht="24.95" customHeight="1">
      <c r="A99" s="1023" t="s">
        <v>4929</v>
      </c>
      <c r="B99" s="441" t="s">
        <v>4930</v>
      </c>
      <c r="C99" s="1024" t="s">
        <v>4797</v>
      </c>
      <c r="D99" s="1025">
        <v>1525.44</v>
      </c>
      <c r="E99" s="1025">
        <v>3438.59</v>
      </c>
      <c r="F99" s="1025">
        <v>4964.03</v>
      </c>
    </row>
    <row r="100" spans="1:6" ht="24.95" customHeight="1">
      <c r="A100" s="1023" t="s">
        <v>4931</v>
      </c>
      <c r="B100" s="441" t="s">
        <v>4932</v>
      </c>
      <c r="C100" s="1024" t="s">
        <v>4799</v>
      </c>
      <c r="D100" s="1029">
        <v>6.56</v>
      </c>
      <c r="E100" s="1029">
        <v>36.56</v>
      </c>
      <c r="F100" s="1029">
        <v>43.12</v>
      </c>
    </row>
    <row r="101" spans="1:6" ht="23.1" customHeight="1">
      <c r="A101" s="1023" t="s">
        <v>4933</v>
      </c>
      <c r="B101" s="1023" t="s">
        <v>4934</v>
      </c>
      <c r="C101" s="1024" t="s">
        <v>4799</v>
      </c>
      <c r="D101" s="1029">
        <v>290.76</v>
      </c>
      <c r="E101" s="1029">
        <v>260.83999999999997</v>
      </c>
      <c r="F101" s="1029">
        <v>551.6</v>
      </c>
    </row>
    <row r="102" spans="1:6" ht="12.6" customHeight="1">
      <c r="A102" s="1020" t="s">
        <v>4935</v>
      </c>
      <c r="B102" s="1020" t="s">
        <v>4936</v>
      </c>
      <c r="C102" s="1022"/>
      <c r="D102" s="1022"/>
      <c r="E102" s="1022"/>
      <c r="F102" s="1022"/>
    </row>
    <row r="103" spans="1:6" ht="24.95" customHeight="1">
      <c r="A103" s="1023" t="s">
        <v>4937</v>
      </c>
      <c r="B103" s="441" t="s">
        <v>4938</v>
      </c>
      <c r="C103" s="1024" t="s">
        <v>4748</v>
      </c>
      <c r="D103" s="1029">
        <v>196.95</v>
      </c>
      <c r="E103" s="1025">
        <v>7639.23</v>
      </c>
      <c r="F103" s="1025">
        <v>7836.18</v>
      </c>
    </row>
    <row r="104" spans="1:6" ht="12.6" customHeight="1">
      <c r="A104" s="1023" t="s">
        <v>4939</v>
      </c>
      <c r="B104" s="1023" t="s">
        <v>4940</v>
      </c>
      <c r="C104" s="1024" t="s">
        <v>4748</v>
      </c>
      <c r="D104" s="1029">
        <v>196.95</v>
      </c>
      <c r="E104" s="1025">
        <v>10232.76</v>
      </c>
      <c r="F104" s="1025">
        <v>10429.709999999999</v>
      </c>
    </row>
    <row r="105" spans="1:6" ht="12.6" customHeight="1">
      <c r="A105" s="1023" t="s">
        <v>4941</v>
      </c>
      <c r="B105" s="1023" t="s">
        <v>4942</v>
      </c>
      <c r="C105" s="1024" t="s">
        <v>4748</v>
      </c>
      <c r="D105" s="1029">
        <v>196.95</v>
      </c>
      <c r="E105" s="1025">
        <v>9054.33</v>
      </c>
      <c r="F105" s="1025">
        <v>9251.2800000000007</v>
      </c>
    </row>
    <row r="106" spans="1:6" ht="12.6" customHeight="1">
      <c r="A106" s="1023" t="s">
        <v>4943</v>
      </c>
      <c r="B106" s="1023" t="s">
        <v>4944</v>
      </c>
      <c r="C106" s="1024" t="s">
        <v>4748</v>
      </c>
      <c r="D106" s="1029">
        <v>567.95000000000005</v>
      </c>
      <c r="E106" s="1025">
        <v>21085.47</v>
      </c>
      <c r="F106" s="1025">
        <v>21653.42</v>
      </c>
    </row>
    <row r="107" spans="1:6" ht="12.6" customHeight="1">
      <c r="A107" s="1023" t="s">
        <v>4945</v>
      </c>
      <c r="B107" s="1023" t="s">
        <v>4946</v>
      </c>
      <c r="C107" s="1024" t="s">
        <v>4748</v>
      </c>
      <c r="D107" s="1029">
        <v>567.95000000000005</v>
      </c>
      <c r="E107" s="1025">
        <v>32355.200000000001</v>
      </c>
      <c r="F107" s="1025">
        <v>32923.15</v>
      </c>
    </row>
    <row r="108" spans="1:6" ht="23.1" customHeight="1">
      <c r="A108" s="1023" t="s">
        <v>4947</v>
      </c>
      <c r="B108" s="1023" t="s">
        <v>4948</v>
      </c>
      <c r="C108" s="1024" t="s">
        <v>4748</v>
      </c>
      <c r="D108" s="1029">
        <v>567.95000000000005</v>
      </c>
      <c r="E108" s="1025">
        <v>12826.39</v>
      </c>
      <c r="F108" s="1025">
        <v>13394.34</v>
      </c>
    </row>
    <row r="109" spans="1:6" ht="12.6" customHeight="1">
      <c r="A109" s="1023" t="s">
        <v>4949</v>
      </c>
      <c r="B109" s="1023" t="s">
        <v>4950</v>
      </c>
      <c r="C109" s="1024" t="s">
        <v>4748</v>
      </c>
      <c r="D109" s="1029">
        <v>461.95</v>
      </c>
      <c r="E109" s="1025">
        <v>15394.63</v>
      </c>
      <c r="F109" s="1025">
        <v>15856.58</v>
      </c>
    </row>
    <row r="110" spans="1:6" ht="12.6" customHeight="1">
      <c r="A110" s="1023" t="s">
        <v>4951</v>
      </c>
      <c r="B110" s="1023" t="s">
        <v>4952</v>
      </c>
      <c r="C110" s="1024" t="s">
        <v>4748</v>
      </c>
      <c r="D110" s="1029">
        <v>281.75</v>
      </c>
      <c r="E110" s="1025">
        <v>24934.7</v>
      </c>
      <c r="F110" s="1025">
        <v>25216.45</v>
      </c>
    </row>
    <row r="111" spans="1:6" ht="12.6" customHeight="1">
      <c r="A111" s="1020" t="s">
        <v>4953</v>
      </c>
      <c r="B111" s="1020" t="s">
        <v>4954</v>
      </c>
      <c r="C111" s="1022"/>
      <c r="D111" s="1022"/>
      <c r="E111" s="1022"/>
      <c r="F111" s="1022"/>
    </row>
    <row r="112" spans="1:6" ht="11.45" customHeight="1">
      <c r="A112" s="1015" t="s">
        <v>4737</v>
      </c>
      <c r="B112" s="1016" t="s">
        <v>4738</v>
      </c>
      <c r="C112" s="1016" t="s">
        <v>4739</v>
      </c>
      <c r="D112" s="1017" t="s">
        <v>4740</v>
      </c>
      <c r="E112" s="1015" t="s">
        <v>4741</v>
      </c>
      <c r="F112" s="1015" t="s">
        <v>4742</v>
      </c>
    </row>
    <row r="113" spans="1:6" ht="34.5" customHeight="1">
      <c r="A113" s="1023" t="s">
        <v>4955</v>
      </c>
      <c r="B113" s="1023" t="s">
        <v>4956</v>
      </c>
      <c r="C113" s="1024" t="s">
        <v>4797</v>
      </c>
      <c r="D113" s="1025">
        <v>8405.0300000000007</v>
      </c>
      <c r="E113" s="441"/>
      <c r="F113" s="1025">
        <v>8405.0300000000007</v>
      </c>
    </row>
    <row r="114" spans="1:6" ht="34.5" customHeight="1">
      <c r="A114" s="1026" t="s">
        <v>4957</v>
      </c>
      <c r="B114" s="1023" t="s">
        <v>4958</v>
      </c>
      <c r="C114" s="1027" t="s">
        <v>4797</v>
      </c>
      <c r="D114" s="1028">
        <v>10415.629999999999</v>
      </c>
      <c r="E114" s="441"/>
      <c r="F114" s="1028">
        <v>10415.629999999999</v>
      </c>
    </row>
    <row r="115" spans="1:6" ht="34.5" customHeight="1">
      <c r="A115" s="1026" t="s">
        <v>4959</v>
      </c>
      <c r="B115" s="1023" t="s">
        <v>4960</v>
      </c>
      <c r="C115" s="1027" t="s">
        <v>4797</v>
      </c>
      <c r="D115" s="1028">
        <v>12537.55</v>
      </c>
      <c r="E115" s="441"/>
      <c r="F115" s="1028">
        <v>12537.55</v>
      </c>
    </row>
    <row r="116" spans="1:6" ht="24.95" customHeight="1">
      <c r="A116" s="1023" t="s">
        <v>4961</v>
      </c>
      <c r="B116" s="441" t="s">
        <v>4962</v>
      </c>
      <c r="C116" s="1024" t="s">
        <v>4857</v>
      </c>
      <c r="D116" s="1029">
        <v>350.72</v>
      </c>
      <c r="E116" s="443"/>
      <c r="F116" s="1029">
        <v>350.72</v>
      </c>
    </row>
    <row r="117" spans="1:6" ht="24.95" customHeight="1">
      <c r="A117" s="1023" t="s">
        <v>4963</v>
      </c>
      <c r="B117" s="441" t="s">
        <v>4964</v>
      </c>
      <c r="C117" s="1024" t="s">
        <v>4857</v>
      </c>
      <c r="D117" s="1029">
        <v>388.4</v>
      </c>
      <c r="E117" s="443"/>
      <c r="F117" s="1029">
        <v>388.4</v>
      </c>
    </row>
    <row r="118" spans="1:6" ht="24.95" customHeight="1">
      <c r="A118" s="1023" t="s">
        <v>4965</v>
      </c>
      <c r="B118" s="441" t="s">
        <v>4966</v>
      </c>
      <c r="C118" s="1024" t="s">
        <v>4857</v>
      </c>
      <c r="D118" s="1029">
        <v>595.44000000000005</v>
      </c>
      <c r="E118" s="443"/>
      <c r="F118" s="1029">
        <v>595.44000000000005</v>
      </c>
    </row>
    <row r="119" spans="1:6" ht="24.95" customHeight="1">
      <c r="A119" s="1023" t="s">
        <v>4967</v>
      </c>
      <c r="B119" s="441" t="s">
        <v>4968</v>
      </c>
      <c r="C119" s="1024" t="s">
        <v>4857</v>
      </c>
      <c r="D119" s="1029">
        <v>886.72</v>
      </c>
      <c r="E119" s="443"/>
      <c r="F119" s="1029">
        <v>886.72</v>
      </c>
    </row>
    <row r="120" spans="1:6" ht="24.95" customHeight="1">
      <c r="A120" s="1023" t="s">
        <v>4969</v>
      </c>
      <c r="B120" s="441" t="s">
        <v>4970</v>
      </c>
      <c r="C120" s="1024" t="s">
        <v>4857</v>
      </c>
      <c r="D120" s="1025">
        <v>1098.1300000000001</v>
      </c>
      <c r="E120" s="443"/>
      <c r="F120" s="1025">
        <v>1098.1300000000001</v>
      </c>
    </row>
    <row r="121" spans="1:6" ht="24.95" customHeight="1">
      <c r="A121" s="1023" t="s">
        <v>4971</v>
      </c>
      <c r="B121" s="441" t="s">
        <v>4972</v>
      </c>
      <c r="C121" s="1024" t="s">
        <v>4857</v>
      </c>
      <c r="D121" s="1025">
        <v>1304.3699999999999</v>
      </c>
      <c r="E121" s="443"/>
      <c r="F121" s="1025">
        <v>1304.3699999999999</v>
      </c>
    </row>
    <row r="122" spans="1:6" ht="24.95" customHeight="1">
      <c r="A122" s="1023" t="s">
        <v>4973</v>
      </c>
      <c r="B122" s="441" t="s">
        <v>4974</v>
      </c>
      <c r="C122" s="1024" t="s">
        <v>4857</v>
      </c>
      <c r="D122" s="1025">
        <v>1481.55</v>
      </c>
      <c r="E122" s="443"/>
      <c r="F122" s="1025">
        <v>1481.55</v>
      </c>
    </row>
    <row r="123" spans="1:6" ht="24.95" customHeight="1">
      <c r="A123" s="1023" t="s">
        <v>4975</v>
      </c>
      <c r="B123" s="441" t="s">
        <v>4976</v>
      </c>
      <c r="C123" s="1024" t="s">
        <v>4857</v>
      </c>
      <c r="D123" s="1025">
        <v>1727.6</v>
      </c>
      <c r="E123" s="443"/>
      <c r="F123" s="1025">
        <v>1727.6</v>
      </c>
    </row>
    <row r="124" spans="1:6" ht="24.95" customHeight="1">
      <c r="A124" s="1023" t="s">
        <v>4977</v>
      </c>
      <c r="B124" s="441" t="s">
        <v>4978</v>
      </c>
      <c r="C124" s="1024" t="s">
        <v>4857</v>
      </c>
      <c r="D124" s="1025">
        <v>2100.46</v>
      </c>
      <c r="E124" s="443"/>
      <c r="F124" s="1025">
        <v>2100.46</v>
      </c>
    </row>
    <row r="125" spans="1:6" ht="24.95" customHeight="1">
      <c r="A125" s="1023" t="s">
        <v>4979</v>
      </c>
      <c r="B125" s="441" t="s">
        <v>4980</v>
      </c>
      <c r="C125" s="1024" t="s">
        <v>4857</v>
      </c>
      <c r="D125" s="1029">
        <v>516.32000000000005</v>
      </c>
      <c r="E125" s="443"/>
      <c r="F125" s="1029">
        <v>516.32000000000005</v>
      </c>
    </row>
    <row r="126" spans="1:6" ht="24.95" customHeight="1">
      <c r="A126" s="1023" t="s">
        <v>4981</v>
      </c>
      <c r="B126" s="441" t="s">
        <v>4982</v>
      </c>
      <c r="C126" s="1024" t="s">
        <v>4857</v>
      </c>
      <c r="D126" s="1025">
        <v>1176.78</v>
      </c>
      <c r="E126" s="443"/>
      <c r="F126" s="1025">
        <v>1176.78</v>
      </c>
    </row>
    <row r="127" spans="1:6" ht="24.95" customHeight="1">
      <c r="A127" s="1023" t="s">
        <v>4983</v>
      </c>
      <c r="B127" s="441" t="s">
        <v>4984</v>
      </c>
      <c r="C127" s="1024" t="s">
        <v>4857</v>
      </c>
      <c r="D127" s="1025">
        <v>4472.82</v>
      </c>
      <c r="E127" s="443"/>
      <c r="F127" s="1025">
        <v>4472.82</v>
      </c>
    </row>
    <row r="128" spans="1:6" ht="24.95" customHeight="1">
      <c r="A128" s="1023" t="s">
        <v>4985</v>
      </c>
      <c r="B128" s="441" t="s">
        <v>4986</v>
      </c>
      <c r="C128" s="1024" t="s">
        <v>4857</v>
      </c>
      <c r="D128" s="1029">
        <v>349.57</v>
      </c>
      <c r="E128" s="443"/>
      <c r="F128" s="1029">
        <v>349.57</v>
      </c>
    </row>
    <row r="129" spans="1:6" ht="24.95" customHeight="1">
      <c r="A129" s="1023" t="s">
        <v>4987</v>
      </c>
      <c r="B129" s="441" t="s">
        <v>4988</v>
      </c>
      <c r="C129" s="1024" t="s">
        <v>4857</v>
      </c>
      <c r="D129" s="1029">
        <v>427.05</v>
      </c>
      <c r="E129" s="443"/>
      <c r="F129" s="1029">
        <v>427.05</v>
      </c>
    </row>
    <row r="130" spans="1:6" ht="24.95" customHeight="1">
      <c r="A130" s="1023" t="s">
        <v>4989</v>
      </c>
      <c r="B130" s="441" t="s">
        <v>4990</v>
      </c>
      <c r="C130" s="1024" t="s">
        <v>4857</v>
      </c>
      <c r="D130" s="1029">
        <v>484.84</v>
      </c>
      <c r="E130" s="443"/>
      <c r="F130" s="1029">
        <v>484.84</v>
      </c>
    </row>
    <row r="131" spans="1:6" ht="24.95" customHeight="1">
      <c r="A131" s="1023" t="s">
        <v>4991</v>
      </c>
      <c r="B131" s="441" t="s">
        <v>4992</v>
      </c>
      <c r="C131" s="1024" t="s">
        <v>4857</v>
      </c>
      <c r="D131" s="1029">
        <v>273.33</v>
      </c>
      <c r="E131" s="443"/>
      <c r="F131" s="1029">
        <v>273.33</v>
      </c>
    </row>
    <row r="132" spans="1:6" ht="24.95" customHeight="1">
      <c r="A132" s="1023" t="s">
        <v>4993</v>
      </c>
      <c r="B132" s="441" t="s">
        <v>4994</v>
      </c>
      <c r="C132" s="1024" t="s">
        <v>4857</v>
      </c>
      <c r="D132" s="1029">
        <v>434.79</v>
      </c>
      <c r="E132" s="443"/>
      <c r="F132" s="1029">
        <v>434.79</v>
      </c>
    </row>
    <row r="133" spans="1:6" ht="24.95" customHeight="1">
      <c r="A133" s="1023" t="s">
        <v>4995</v>
      </c>
      <c r="B133" s="441" t="s">
        <v>4996</v>
      </c>
      <c r="C133" s="1024" t="s">
        <v>4857</v>
      </c>
      <c r="D133" s="1029">
        <v>632.42999999999995</v>
      </c>
      <c r="E133" s="443"/>
      <c r="F133" s="1029">
        <v>632.42999999999995</v>
      </c>
    </row>
    <row r="134" spans="1:6" ht="24.95" customHeight="1">
      <c r="A134" s="1023" t="s">
        <v>4997</v>
      </c>
      <c r="B134" s="441" t="s">
        <v>4998</v>
      </c>
      <c r="C134" s="1024" t="s">
        <v>4857</v>
      </c>
      <c r="D134" s="1025">
        <v>1633.34</v>
      </c>
      <c r="E134" s="443"/>
      <c r="F134" s="1025">
        <v>1633.34</v>
      </c>
    </row>
    <row r="135" spans="1:6" ht="24.95" customHeight="1">
      <c r="A135" s="1023" t="s">
        <v>4999</v>
      </c>
      <c r="B135" s="441" t="s">
        <v>5000</v>
      </c>
      <c r="C135" s="1024" t="s">
        <v>4857</v>
      </c>
      <c r="D135" s="1025">
        <v>1935.15</v>
      </c>
      <c r="E135" s="443"/>
      <c r="F135" s="1025">
        <v>1935.15</v>
      </c>
    </row>
    <row r="136" spans="1:6" ht="24.95" customHeight="1">
      <c r="A136" s="1023" t="s">
        <v>5001</v>
      </c>
      <c r="B136" s="441" t="s">
        <v>5002</v>
      </c>
      <c r="C136" s="1024" t="s">
        <v>4857</v>
      </c>
      <c r="D136" s="1025">
        <v>2521.41</v>
      </c>
      <c r="E136" s="443"/>
      <c r="F136" s="1025">
        <v>2521.41</v>
      </c>
    </row>
    <row r="137" spans="1:6" ht="24.95" customHeight="1">
      <c r="A137" s="1023" t="s">
        <v>5003</v>
      </c>
      <c r="B137" s="441" t="s">
        <v>5004</v>
      </c>
      <c r="C137" s="1024" t="s">
        <v>4857</v>
      </c>
      <c r="D137" s="1029">
        <v>507.86</v>
      </c>
      <c r="E137" s="443"/>
      <c r="F137" s="1029">
        <v>507.86</v>
      </c>
    </row>
    <row r="138" spans="1:6" ht="24.95" customHeight="1">
      <c r="A138" s="1023" t="s">
        <v>5005</v>
      </c>
      <c r="B138" s="441" t="s">
        <v>5006</v>
      </c>
      <c r="C138" s="1024" t="s">
        <v>4857</v>
      </c>
      <c r="D138" s="1029">
        <v>315.70999999999998</v>
      </c>
      <c r="E138" s="443"/>
      <c r="F138" s="1029">
        <v>315.70999999999998</v>
      </c>
    </row>
    <row r="139" spans="1:6" ht="24.95" customHeight="1">
      <c r="A139" s="1023" t="s">
        <v>5007</v>
      </c>
      <c r="B139" s="441" t="s">
        <v>5008</v>
      </c>
      <c r="C139" s="1024" t="s">
        <v>4857</v>
      </c>
      <c r="D139" s="1029">
        <v>649.08000000000004</v>
      </c>
      <c r="E139" s="443"/>
      <c r="F139" s="1029">
        <v>649.08000000000004</v>
      </c>
    </row>
    <row r="140" spans="1:6" ht="11.45" customHeight="1">
      <c r="A140" s="1015" t="s">
        <v>4737</v>
      </c>
      <c r="B140" s="1016" t="s">
        <v>4738</v>
      </c>
      <c r="C140" s="1016" t="s">
        <v>4739</v>
      </c>
      <c r="D140" s="1017" t="s">
        <v>4740</v>
      </c>
      <c r="E140" s="1018" t="s">
        <v>4741</v>
      </c>
      <c r="F140" s="1015" t="s">
        <v>4742</v>
      </c>
    </row>
    <row r="141" spans="1:6" ht="24.95" customHeight="1">
      <c r="A141" s="1023" t="s">
        <v>5009</v>
      </c>
      <c r="B141" s="441" t="s">
        <v>5010</v>
      </c>
      <c r="C141" s="1024" t="s">
        <v>4857</v>
      </c>
      <c r="D141" s="1029">
        <v>527.66999999999996</v>
      </c>
      <c r="E141" s="443"/>
      <c r="F141" s="1029">
        <v>527.66999999999996</v>
      </c>
    </row>
    <row r="142" spans="1:6" ht="24.95" customHeight="1">
      <c r="A142" s="1023" t="s">
        <v>5011</v>
      </c>
      <c r="B142" s="441" t="s">
        <v>5012</v>
      </c>
      <c r="C142" s="1024" t="s">
        <v>4857</v>
      </c>
      <c r="D142" s="1029">
        <v>544.91</v>
      </c>
      <c r="E142" s="443"/>
      <c r="F142" s="1029">
        <v>544.91</v>
      </c>
    </row>
    <row r="143" spans="1:6" ht="24.95" customHeight="1">
      <c r="A143" s="1023" t="s">
        <v>5013</v>
      </c>
      <c r="B143" s="441" t="s">
        <v>5014</v>
      </c>
      <c r="C143" s="1024" t="s">
        <v>4857</v>
      </c>
      <c r="D143" s="1029">
        <v>804.69</v>
      </c>
      <c r="E143" s="443"/>
      <c r="F143" s="1029">
        <v>804.69</v>
      </c>
    </row>
    <row r="144" spans="1:6" ht="24.95" customHeight="1">
      <c r="A144" s="1023" t="s">
        <v>5015</v>
      </c>
      <c r="B144" s="441" t="s">
        <v>5016</v>
      </c>
      <c r="C144" s="1024" t="s">
        <v>4857</v>
      </c>
      <c r="D144" s="1025">
        <v>1383.52</v>
      </c>
      <c r="E144" s="443"/>
      <c r="F144" s="1025">
        <v>1383.52</v>
      </c>
    </row>
    <row r="145" spans="1:6" ht="23.1" customHeight="1">
      <c r="A145" s="1023" t="s">
        <v>5017</v>
      </c>
      <c r="B145" s="1023" t="s">
        <v>5018</v>
      </c>
      <c r="C145" s="1024" t="s">
        <v>4857</v>
      </c>
      <c r="D145" s="1029">
        <v>978.51</v>
      </c>
      <c r="E145" s="443"/>
      <c r="F145" s="1029">
        <v>978.51</v>
      </c>
    </row>
    <row r="146" spans="1:6" ht="23.1" customHeight="1">
      <c r="A146" s="1023" t="s">
        <v>5019</v>
      </c>
      <c r="B146" s="1023" t="s">
        <v>5020</v>
      </c>
      <c r="C146" s="1024" t="s">
        <v>4857</v>
      </c>
      <c r="D146" s="1025">
        <v>1208.56</v>
      </c>
      <c r="E146" s="443"/>
      <c r="F146" s="1025">
        <v>1208.56</v>
      </c>
    </row>
    <row r="147" spans="1:6" ht="23.1" customHeight="1">
      <c r="A147" s="1023" t="s">
        <v>5021</v>
      </c>
      <c r="B147" s="1023" t="s">
        <v>5022</v>
      </c>
      <c r="C147" s="1024" t="s">
        <v>4857</v>
      </c>
      <c r="D147" s="1025">
        <v>1431.91</v>
      </c>
      <c r="E147" s="443"/>
      <c r="F147" s="1025">
        <v>1431.91</v>
      </c>
    </row>
    <row r="148" spans="1:6" ht="23.1" customHeight="1">
      <c r="A148" s="1023" t="s">
        <v>5023</v>
      </c>
      <c r="B148" s="1023" t="s">
        <v>5024</v>
      </c>
      <c r="C148" s="1024" t="s">
        <v>4857</v>
      </c>
      <c r="D148" s="1025">
        <v>1213.31</v>
      </c>
      <c r="E148" s="443"/>
      <c r="F148" s="1025">
        <v>1213.31</v>
      </c>
    </row>
    <row r="149" spans="1:6" ht="24.95" customHeight="1">
      <c r="A149" s="1023" t="s">
        <v>5025</v>
      </c>
      <c r="B149" s="441" t="s">
        <v>5026</v>
      </c>
      <c r="C149" s="1024" t="s">
        <v>4857</v>
      </c>
      <c r="D149" s="1029">
        <v>476.91</v>
      </c>
      <c r="E149" s="443"/>
      <c r="F149" s="1029">
        <v>476.91</v>
      </c>
    </row>
    <row r="150" spans="1:6" ht="24.95" customHeight="1">
      <c r="A150" s="1023" t="s">
        <v>5027</v>
      </c>
      <c r="B150" s="441" t="s">
        <v>5028</v>
      </c>
      <c r="C150" s="1024" t="s">
        <v>4857</v>
      </c>
      <c r="D150" s="1029">
        <v>825.75</v>
      </c>
      <c r="E150" s="443"/>
      <c r="F150" s="1029">
        <v>825.75</v>
      </c>
    </row>
    <row r="151" spans="1:6" ht="24.95" customHeight="1">
      <c r="A151" s="1023" t="s">
        <v>5029</v>
      </c>
      <c r="B151" s="441" t="s">
        <v>5030</v>
      </c>
      <c r="C151" s="1024" t="s">
        <v>4857</v>
      </c>
      <c r="D151" s="1025">
        <v>1068.1600000000001</v>
      </c>
      <c r="E151" s="443"/>
      <c r="F151" s="1025">
        <v>1068.1600000000001</v>
      </c>
    </row>
    <row r="152" spans="1:6" ht="24.95" customHeight="1">
      <c r="A152" s="1023" t="s">
        <v>5031</v>
      </c>
      <c r="B152" s="441" t="s">
        <v>5032</v>
      </c>
      <c r="C152" s="1024" t="s">
        <v>4857</v>
      </c>
      <c r="D152" s="1025">
        <v>1229.8399999999999</v>
      </c>
      <c r="E152" s="443"/>
      <c r="F152" s="1025">
        <v>1229.8399999999999</v>
      </c>
    </row>
    <row r="153" spans="1:6" ht="24.95" customHeight="1">
      <c r="A153" s="1023" t="s">
        <v>5033</v>
      </c>
      <c r="B153" s="441" t="s">
        <v>5034</v>
      </c>
      <c r="C153" s="1024" t="s">
        <v>4857</v>
      </c>
      <c r="D153" s="1025">
        <v>2285.6799999999998</v>
      </c>
      <c r="E153" s="443"/>
      <c r="F153" s="1025">
        <v>2285.6799999999998</v>
      </c>
    </row>
    <row r="154" spans="1:6" ht="23.1" customHeight="1">
      <c r="A154" s="1023" t="s">
        <v>5035</v>
      </c>
      <c r="B154" s="1023" t="s">
        <v>5036</v>
      </c>
      <c r="C154" s="1024" t="s">
        <v>4857</v>
      </c>
      <c r="D154" s="1029">
        <v>872.26</v>
      </c>
      <c r="E154" s="443"/>
      <c r="F154" s="1029">
        <v>872.26</v>
      </c>
    </row>
    <row r="155" spans="1:6" ht="12.6" customHeight="1">
      <c r="A155" s="1023" t="s">
        <v>5037</v>
      </c>
      <c r="B155" s="1023" t="s">
        <v>5038</v>
      </c>
      <c r="C155" s="1024" t="s">
        <v>4882</v>
      </c>
      <c r="D155" s="1025">
        <v>1400.42</v>
      </c>
      <c r="E155" s="442"/>
      <c r="F155" s="1025">
        <v>1400.42</v>
      </c>
    </row>
    <row r="156" spans="1:6" ht="12.6" customHeight="1">
      <c r="A156" s="1023" t="s">
        <v>5039</v>
      </c>
      <c r="B156" s="1023" t="s">
        <v>5040</v>
      </c>
      <c r="C156" s="1024" t="s">
        <v>4882</v>
      </c>
      <c r="D156" s="1025">
        <v>1698.13</v>
      </c>
      <c r="E156" s="442"/>
      <c r="F156" s="1025">
        <v>1698.13</v>
      </c>
    </row>
    <row r="157" spans="1:6" ht="12.6" customHeight="1">
      <c r="A157" s="1023" t="s">
        <v>5041</v>
      </c>
      <c r="B157" s="1023" t="s">
        <v>5042</v>
      </c>
      <c r="C157" s="1024" t="s">
        <v>4857</v>
      </c>
      <c r="D157" s="1029">
        <v>81.98</v>
      </c>
      <c r="E157" s="442"/>
      <c r="F157" s="1029">
        <v>81.98</v>
      </c>
    </row>
    <row r="158" spans="1:6" ht="12.6" customHeight="1">
      <c r="A158" s="1023" t="s">
        <v>5043</v>
      </c>
      <c r="B158" s="1023" t="s">
        <v>5044</v>
      </c>
      <c r="C158" s="1024" t="s">
        <v>4857</v>
      </c>
      <c r="D158" s="1029">
        <v>160.66999999999999</v>
      </c>
      <c r="E158" s="442"/>
      <c r="F158" s="1029">
        <v>160.66999999999999</v>
      </c>
    </row>
    <row r="159" spans="1:6" ht="34.5" customHeight="1">
      <c r="A159" s="1026" t="s">
        <v>5045</v>
      </c>
      <c r="B159" s="1023" t="s">
        <v>5046</v>
      </c>
      <c r="C159" s="1027" t="s">
        <v>4797</v>
      </c>
      <c r="D159" s="1028">
        <v>3240.96</v>
      </c>
      <c r="E159" s="441"/>
      <c r="F159" s="1028">
        <v>3240.96</v>
      </c>
    </row>
    <row r="160" spans="1:6" ht="12.6" customHeight="1">
      <c r="A160" s="1023" t="s">
        <v>5047</v>
      </c>
      <c r="B160" s="1023" t="s">
        <v>5048</v>
      </c>
      <c r="C160" s="1024" t="s">
        <v>5049</v>
      </c>
      <c r="D160" s="1029">
        <v>380.68</v>
      </c>
      <c r="E160" s="442"/>
      <c r="F160" s="1029">
        <v>380.68</v>
      </c>
    </row>
    <row r="161" spans="1:6" ht="23.1" customHeight="1">
      <c r="A161" s="1023" t="s">
        <v>5050</v>
      </c>
      <c r="B161" s="1023" t="s">
        <v>5051</v>
      </c>
      <c r="C161" s="1024" t="s">
        <v>5049</v>
      </c>
      <c r="D161" s="1029">
        <v>335.71</v>
      </c>
      <c r="E161" s="443"/>
      <c r="F161" s="1029">
        <v>335.71</v>
      </c>
    </row>
    <row r="162" spans="1:6" ht="12.6" customHeight="1">
      <c r="A162" s="1023" t="s">
        <v>5052</v>
      </c>
      <c r="B162" s="1023" t="s">
        <v>5053</v>
      </c>
      <c r="C162" s="1024" t="s">
        <v>5049</v>
      </c>
      <c r="D162" s="1029">
        <v>297.02999999999997</v>
      </c>
      <c r="E162" s="442"/>
      <c r="F162" s="1029">
        <v>297.02999999999997</v>
      </c>
    </row>
    <row r="163" spans="1:6" ht="12.6" customHeight="1">
      <c r="A163" s="1023" t="s">
        <v>5054</v>
      </c>
      <c r="B163" s="1023" t="s">
        <v>5055</v>
      </c>
      <c r="C163" s="1024" t="s">
        <v>5049</v>
      </c>
      <c r="D163" s="1029">
        <v>278.39999999999998</v>
      </c>
      <c r="E163" s="442"/>
      <c r="F163" s="1029">
        <v>278.39999999999998</v>
      </c>
    </row>
    <row r="164" spans="1:6" ht="12.6" customHeight="1">
      <c r="A164" s="1023" t="s">
        <v>5056</v>
      </c>
      <c r="B164" s="1023" t="s">
        <v>5057</v>
      </c>
      <c r="C164" s="1024" t="s">
        <v>4748</v>
      </c>
      <c r="D164" s="1025">
        <v>2103.67</v>
      </c>
      <c r="E164" s="442"/>
      <c r="F164" s="1025">
        <v>2103.67</v>
      </c>
    </row>
    <row r="165" spans="1:6" ht="12.6" customHeight="1">
      <c r="A165" s="1023" t="s">
        <v>5058</v>
      </c>
      <c r="B165" s="1023" t="s">
        <v>5059</v>
      </c>
      <c r="C165" s="1024" t="s">
        <v>5060</v>
      </c>
      <c r="D165" s="1025">
        <v>3200.2</v>
      </c>
      <c r="E165" s="442"/>
      <c r="F165" s="1025">
        <v>3200.2</v>
      </c>
    </row>
    <row r="166" spans="1:6" ht="12.6" customHeight="1">
      <c r="A166" s="1023" t="s">
        <v>5061</v>
      </c>
      <c r="B166" s="1023" t="s">
        <v>5062</v>
      </c>
      <c r="C166" s="1024" t="s">
        <v>4748</v>
      </c>
      <c r="D166" s="1029">
        <v>352.73</v>
      </c>
      <c r="E166" s="442"/>
      <c r="F166" s="1029">
        <v>352.73</v>
      </c>
    </row>
    <row r="167" spans="1:6" ht="24.95" customHeight="1">
      <c r="A167" s="1023" t="s">
        <v>5063</v>
      </c>
      <c r="B167" s="441" t="s">
        <v>5064</v>
      </c>
      <c r="C167" s="1024" t="s">
        <v>4882</v>
      </c>
      <c r="D167" s="1025">
        <v>1801.62</v>
      </c>
      <c r="E167" s="443"/>
      <c r="F167" s="1025">
        <v>1801.62</v>
      </c>
    </row>
    <row r="168" spans="1:6" ht="24.95" customHeight="1">
      <c r="A168" s="1023" t="s">
        <v>5065</v>
      </c>
      <c r="B168" s="441" t="s">
        <v>5066</v>
      </c>
      <c r="C168" s="1024" t="s">
        <v>4748</v>
      </c>
      <c r="D168" s="1025">
        <v>1272.8</v>
      </c>
      <c r="E168" s="1029">
        <v>439.2</v>
      </c>
      <c r="F168" s="1025">
        <v>1712</v>
      </c>
    </row>
    <row r="169" spans="1:6" ht="12.6" customHeight="1">
      <c r="A169" s="1023" t="s">
        <v>5067</v>
      </c>
      <c r="B169" s="1023" t="s">
        <v>5068</v>
      </c>
      <c r="C169" s="1024" t="s">
        <v>4748</v>
      </c>
      <c r="D169" s="1029">
        <v>884.15</v>
      </c>
      <c r="E169" s="442"/>
      <c r="F169" s="1029">
        <v>884.15</v>
      </c>
    </row>
    <row r="170" spans="1:6" ht="12.6" customHeight="1">
      <c r="A170" s="1023" t="s">
        <v>5069</v>
      </c>
      <c r="B170" s="1023" t="s">
        <v>5070</v>
      </c>
      <c r="C170" s="1024" t="s">
        <v>4748</v>
      </c>
      <c r="D170" s="1025">
        <v>5480.74</v>
      </c>
      <c r="E170" s="442"/>
      <c r="F170" s="1025">
        <v>5480.74</v>
      </c>
    </row>
    <row r="171" spans="1:6" ht="12.6" customHeight="1">
      <c r="A171" s="1023" t="s">
        <v>5071</v>
      </c>
      <c r="B171" s="1023" t="s">
        <v>5072</v>
      </c>
      <c r="C171" s="1024" t="s">
        <v>4748</v>
      </c>
      <c r="D171" s="1025">
        <v>4045.34</v>
      </c>
      <c r="E171" s="442"/>
      <c r="F171" s="1025">
        <v>4045.34</v>
      </c>
    </row>
    <row r="172" spans="1:6" ht="12.6" customHeight="1">
      <c r="A172" s="1023" t="s">
        <v>5073</v>
      </c>
      <c r="B172" s="1023" t="s">
        <v>5074</v>
      </c>
      <c r="C172" s="1024" t="s">
        <v>4748</v>
      </c>
      <c r="D172" s="1025">
        <v>6737.09</v>
      </c>
      <c r="E172" s="442"/>
      <c r="F172" s="1025">
        <v>6737.09</v>
      </c>
    </row>
    <row r="173" spans="1:6" ht="12.6" customHeight="1">
      <c r="A173" s="1019">
        <v>2</v>
      </c>
      <c r="B173" s="1020" t="s">
        <v>5075</v>
      </c>
      <c r="C173" s="1022"/>
      <c r="D173" s="1022"/>
      <c r="E173" s="1022"/>
      <c r="F173" s="1022"/>
    </row>
    <row r="174" spans="1:6" ht="12.6" customHeight="1">
      <c r="A174" s="1020" t="s">
        <v>5076</v>
      </c>
      <c r="B174" s="1020" t="s">
        <v>5077</v>
      </c>
      <c r="C174" s="1022"/>
      <c r="D174" s="1022"/>
      <c r="E174" s="1022"/>
      <c r="F174" s="1022"/>
    </row>
    <row r="175" spans="1:6" ht="12.6" customHeight="1">
      <c r="A175" s="1023" t="s">
        <v>5078</v>
      </c>
      <c r="B175" s="1023" t="s">
        <v>5079</v>
      </c>
      <c r="C175" s="1024" t="s">
        <v>4799</v>
      </c>
      <c r="D175" s="1029">
        <v>379.63</v>
      </c>
      <c r="E175" s="1029">
        <v>108.12</v>
      </c>
      <c r="F175" s="1029">
        <v>487.75</v>
      </c>
    </row>
    <row r="176" spans="1:6" ht="12.6" customHeight="1">
      <c r="A176" s="1023" t="s">
        <v>5080</v>
      </c>
      <c r="B176" s="1023" t="s">
        <v>5081</v>
      </c>
      <c r="C176" s="1024" t="s">
        <v>4799</v>
      </c>
      <c r="D176" s="1029">
        <v>588.08000000000004</v>
      </c>
      <c r="E176" s="1029">
        <v>272.89</v>
      </c>
      <c r="F176" s="1029">
        <v>860.97</v>
      </c>
    </row>
    <row r="177" spans="1:6" ht="24.95" customHeight="1">
      <c r="A177" s="1023" t="s">
        <v>5082</v>
      </c>
      <c r="B177" s="441" t="s">
        <v>5083</v>
      </c>
      <c r="C177" s="1024" t="s">
        <v>5084</v>
      </c>
      <c r="D177" s="1029">
        <v>773.54</v>
      </c>
      <c r="E177" s="443"/>
      <c r="F177" s="1029">
        <v>773.54</v>
      </c>
    </row>
    <row r="178" spans="1:6" ht="11.45" customHeight="1">
      <c r="A178" s="1015" t="s">
        <v>4737</v>
      </c>
      <c r="B178" s="1016" t="s">
        <v>4738</v>
      </c>
      <c r="C178" s="1016" t="s">
        <v>4739</v>
      </c>
      <c r="D178" s="1017" t="s">
        <v>4740</v>
      </c>
      <c r="E178" s="1018" t="s">
        <v>4741</v>
      </c>
      <c r="F178" s="1015" t="s">
        <v>4742</v>
      </c>
    </row>
    <row r="179" spans="1:6" ht="12.6" customHeight="1">
      <c r="A179" s="1023" t="s">
        <v>5085</v>
      </c>
      <c r="B179" s="1023" t="s">
        <v>5086</v>
      </c>
      <c r="C179" s="1024" t="s">
        <v>4799</v>
      </c>
      <c r="D179" s="1029">
        <v>16.27</v>
      </c>
      <c r="E179" s="1029">
        <v>5.95</v>
      </c>
      <c r="F179" s="1029">
        <v>22.22</v>
      </c>
    </row>
    <row r="180" spans="1:6" ht="12.6" customHeight="1">
      <c r="A180" s="1020" t="s">
        <v>5087</v>
      </c>
      <c r="B180" s="1020" t="s">
        <v>5088</v>
      </c>
      <c r="C180" s="1022"/>
      <c r="D180" s="1022"/>
      <c r="E180" s="1022"/>
      <c r="F180" s="1022"/>
    </row>
    <row r="181" spans="1:6" ht="12.6" customHeight="1">
      <c r="A181" s="1023" t="s">
        <v>5089</v>
      </c>
      <c r="B181" s="1023" t="s">
        <v>5090</v>
      </c>
      <c r="C181" s="1024" t="s">
        <v>5084</v>
      </c>
      <c r="D181" s="1029">
        <v>654.79999999999995</v>
      </c>
      <c r="E181" s="1029">
        <v>68.89</v>
      </c>
      <c r="F181" s="1029">
        <v>723.69</v>
      </c>
    </row>
    <row r="182" spans="1:6" ht="24.95" customHeight="1">
      <c r="A182" s="1023" t="s">
        <v>5091</v>
      </c>
      <c r="B182" s="441" t="s">
        <v>5092</v>
      </c>
      <c r="C182" s="1024" t="s">
        <v>5084</v>
      </c>
      <c r="D182" s="1029">
        <v>972.88</v>
      </c>
      <c r="E182" s="1029">
        <v>115.51</v>
      </c>
      <c r="F182" s="1025">
        <v>1088.3900000000001</v>
      </c>
    </row>
    <row r="183" spans="1:6" ht="34.5" customHeight="1">
      <c r="A183" s="1026" t="s">
        <v>5093</v>
      </c>
      <c r="B183" s="1023" t="s">
        <v>5094</v>
      </c>
      <c r="C183" s="1027" t="s">
        <v>5084</v>
      </c>
      <c r="D183" s="1030">
        <v>943.5</v>
      </c>
      <c r="E183" s="1030">
        <v>115.51</v>
      </c>
      <c r="F183" s="1028">
        <v>1059.01</v>
      </c>
    </row>
    <row r="184" spans="1:6" ht="12.6" customHeight="1">
      <c r="A184" s="1023" t="s">
        <v>5095</v>
      </c>
      <c r="B184" s="1023" t="s">
        <v>5096</v>
      </c>
      <c r="C184" s="1024" t="s">
        <v>5084</v>
      </c>
      <c r="D184" s="1029">
        <v>617.44000000000005</v>
      </c>
      <c r="E184" s="1029">
        <v>68.89</v>
      </c>
      <c r="F184" s="1029">
        <v>686.33</v>
      </c>
    </row>
    <row r="185" spans="1:6" ht="12.6" customHeight="1">
      <c r="A185" s="1023" t="s">
        <v>5097</v>
      </c>
      <c r="B185" s="1023" t="s">
        <v>5098</v>
      </c>
      <c r="C185" s="1024" t="s">
        <v>5084</v>
      </c>
      <c r="D185" s="1029">
        <v>548.45000000000005</v>
      </c>
      <c r="E185" s="1029">
        <v>22.96</v>
      </c>
      <c r="F185" s="1029">
        <v>571.41</v>
      </c>
    </row>
    <row r="186" spans="1:6" ht="12.6" customHeight="1">
      <c r="A186" s="1020" t="s">
        <v>5099</v>
      </c>
      <c r="B186" s="1020" t="s">
        <v>5100</v>
      </c>
      <c r="C186" s="1022"/>
      <c r="D186" s="1022"/>
      <c r="E186" s="1022"/>
      <c r="F186" s="1022"/>
    </row>
    <row r="187" spans="1:6" ht="12.6" customHeight="1">
      <c r="A187" s="1023" t="s">
        <v>5101</v>
      </c>
      <c r="B187" s="1023" t="s">
        <v>5102</v>
      </c>
      <c r="C187" s="1024" t="s">
        <v>4799</v>
      </c>
      <c r="D187" s="1029">
        <v>0.59</v>
      </c>
      <c r="E187" s="1029">
        <v>1.69</v>
      </c>
      <c r="F187" s="1029">
        <v>2.2799999999999998</v>
      </c>
    </row>
    <row r="188" spans="1:6" ht="12.6" customHeight="1">
      <c r="A188" s="1023" t="s">
        <v>5103</v>
      </c>
      <c r="B188" s="1023" t="s">
        <v>5104</v>
      </c>
      <c r="C188" s="1024" t="s">
        <v>4799</v>
      </c>
      <c r="D188" s="1029">
        <v>5</v>
      </c>
      <c r="E188" s="1029">
        <v>16.649999999999999</v>
      </c>
      <c r="F188" s="1029">
        <v>21.65</v>
      </c>
    </row>
    <row r="189" spans="1:6" ht="12.6" customHeight="1">
      <c r="A189" s="1023" t="s">
        <v>5105</v>
      </c>
      <c r="B189" s="1023" t="s">
        <v>5106</v>
      </c>
      <c r="C189" s="1024" t="s">
        <v>4799</v>
      </c>
      <c r="D189" s="1029">
        <v>18.239999999999998</v>
      </c>
      <c r="E189" s="1029">
        <v>24.81</v>
      </c>
      <c r="F189" s="1029">
        <v>43.05</v>
      </c>
    </row>
    <row r="190" spans="1:6" ht="12.6" customHeight="1">
      <c r="A190" s="1023" t="s">
        <v>5107</v>
      </c>
      <c r="B190" s="1023" t="s">
        <v>5108</v>
      </c>
      <c r="C190" s="1024" t="s">
        <v>4799</v>
      </c>
      <c r="D190" s="1029">
        <v>55.41</v>
      </c>
      <c r="E190" s="1029">
        <v>44.99</v>
      </c>
      <c r="F190" s="1029">
        <v>100.4</v>
      </c>
    </row>
    <row r="191" spans="1:6" ht="12.6" customHeight="1">
      <c r="A191" s="1023" t="s">
        <v>5109</v>
      </c>
      <c r="B191" s="1023" t="s">
        <v>5110</v>
      </c>
      <c r="C191" s="1024" t="s">
        <v>4799</v>
      </c>
      <c r="D191" s="1029">
        <v>55.41</v>
      </c>
      <c r="E191" s="1029">
        <v>44.69</v>
      </c>
      <c r="F191" s="1029">
        <v>100.1</v>
      </c>
    </row>
    <row r="192" spans="1:6" ht="24.95" customHeight="1">
      <c r="A192" s="1023" t="s">
        <v>5111</v>
      </c>
      <c r="B192" s="441" t="s">
        <v>5112</v>
      </c>
      <c r="C192" s="1024" t="s">
        <v>5113</v>
      </c>
      <c r="D192" s="1029">
        <v>38.6</v>
      </c>
      <c r="E192" s="1029">
        <v>0.84</v>
      </c>
      <c r="F192" s="1029">
        <v>39.44</v>
      </c>
    </row>
    <row r="193" spans="1:6" ht="12.6" customHeight="1">
      <c r="A193" s="1023" t="s">
        <v>5114</v>
      </c>
      <c r="B193" s="1023" t="s">
        <v>5115</v>
      </c>
      <c r="C193" s="1024" t="s">
        <v>4799</v>
      </c>
      <c r="D193" s="1029">
        <v>12.49</v>
      </c>
      <c r="E193" s="1029">
        <v>3.37</v>
      </c>
      <c r="F193" s="1029">
        <v>15.86</v>
      </c>
    </row>
    <row r="194" spans="1:6" ht="12.6" customHeight="1">
      <c r="A194" s="1023" t="s">
        <v>5116</v>
      </c>
      <c r="B194" s="1023" t="s">
        <v>5117</v>
      </c>
      <c r="C194" s="1024" t="s">
        <v>4799</v>
      </c>
      <c r="D194" s="1029">
        <v>88.31</v>
      </c>
      <c r="E194" s="1029">
        <v>32.18</v>
      </c>
      <c r="F194" s="1029">
        <v>120.49</v>
      </c>
    </row>
    <row r="195" spans="1:6" ht="12.6" customHeight="1">
      <c r="A195" s="1023" t="s">
        <v>5118</v>
      </c>
      <c r="B195" s="1023" t="s">
        <v>5119</v>
      </c>
      <c r="C195" s="1024" t="s">
        <v>4799</v>
      </c>
      <c r="D195" s="1029">
        <v>86.16</v>
      </c>
      <c r="E195" s="1029">
        <v>32.18</v>
      </c>
      <c r="F195" s="1029">
        <v>118.34</v>
      </c>
    </row>
    <row r="196" spans="1:6" ht="12.6" customHeight="1">
      <c r="A196" s="1023" t="s">
        <v>5120</v>
      </c>
      <c r="B196" s="1023" t="s">
        <v>5121</v>
      </c>
      <c r="C196" s="1024" t="s">
        <v>4799</v>
      </c>
      <c r="D196" s="1029">
        <v>101.26</v>
      </c>
      <c r="E196" s="1029">
        <v>32.18</v>
      </c>
      <c r="F196" s="1029">
        <v>133.44</v>
      </c>
    </row>
    <row r="197" spans="1:6" ht="24.95" customHeight="1">
      <c r="A197" s="1023" t="s">
        <v>5122</v>
      </c>
      <c r="B197" s="441" t="s">
        <v>5123</v>
      </c>
      <c r="C197" s="1024" t="s">
        <v>4882</v>
      </c>
      <c r="D197" s="1029">
        <v>57.41</v>
      </c>
      <c r="E197" s="1029">
        <v>37.119999999999997</v>
      </c>
      <c r="F197" s="1029">
        <v>94.53</v>
      </c>
    </row>
    <row r="198" spans="1:6" ht="12.6" customHeight="1">
      <c r="A198" s="1020" t="s">
        <v>5124</v>
      </c>
      <c r="B198" s="1020" t="s">
        <v>5125</v>
      </c>
      <c r="C198" s="1022"/>
      <c r="D198" s="1022"/>
      <c r="E198" s="1022"/>
      <c r="F198" s="1022"/>
    </row>
    <row r="199" spans="1:6" ht="23.1" customHeight="1">
      <c r="A199" s="1023" t="s">
        <v>5126</v>
      </c>
      <c r="B199" s="1023" t="s">
        <v>5127</v>
      </c>
      <c r="C199" s="1024" t="s">
        <v>4857</v>
      </c>
      <c r="D199" s="443"/>
      <c r="E199" s="1029">
        <v>10.3</v>
      </c>
      <c r="F199" s="1029">
        <v>10.3</v>
      </c>
    </row>
    <row r="200" spans="1:6" ht="24.95" customHeight="1">
      <c r="A200" s="1023" t="s">
        <v>5128</v>
      </c>
      <c r="B200" s="441" t="s">
        <v>5129</v>
      </c>
      <c r="C200" s="1024" t="s">
        <v>4857</v>
      </c>
      <c r="D200" s="443"/>
      <c r="E200" s="1029">
        <v>26</v>
      </c>
      <c r="F200" s="1029">
        <v>26</v>
      </c>
    </row>
    <row r="201" spans="1:6" ht="24.95" customHeight="1">
      <c r="A201" s="1023" t="s">
        <v>5130</v>
      </c>
      <c r="B201" s="441" t="s">
        <v>5131</v>
      </c>
      <c r="C201" s="1024" t="s">
        <v>4799</v>
      </c>
      <c r="D201" s="443"/>
      <c r="E201" s="1029">
        <v>10.3</v>
      </c>
      <c r="F201" s="1029">
        <v>10.3</v>
      </c>
    </row>
    <row r="202" spans="1:6" ht="24.95" customHeight="1">
      <c r="A202" s="1023" t="s">
        <v>5132</v>
      </c>
      <c r="B202" s="441" t="s">
        <v>5133</v>
      </c>
      <c r="C202" s="1024" t="s">
        <v>4799</v>
      </c>
      <c r="D202" s="443"/>
      <c r="E202" s="1029">
        <v>26</v>
      </c>
      <c r="F202" s="1029">
        <v>26</v>
      </c>
    </row>
    <row r="203" spans="1:6" ht="24.95" customHeight="1">
      <c r="A203" s="1023" t="s">
        <v>5134</v>
      </c>
      <c r="B203" s="441" t="s">
        <v>5135</v>
      </c>
      <c r="C203" s="1024" t="s">
        <v>5084</v>
      </c>
      <c r="D203" s="1025">
        <v>1834.89</v>
      </c>
      <c r="E203" s="443"/>
      <c r="F203" s="1025">
        <v>1834.89</v>
      </c>
    </row>
    <row r="204" spans="1:6" ht="12.6" customHeight="1">
      <c r="A204" s="1023" t="s">
        <v>5136</v>
      </c>
      <c r="B204" s="1023" t="s">
        <v>5137</v>
      </c>
      <c r="C204" s="1024" t="s">
        <v>5138</v>
      </c>
      <c r="D204" s="1029">
        <v>19.8</v>
      </c>
      <c r="E204" s="1029">
        <v>4.05</v>
      </c>
      <c r="F204" s="1029">
        <v>23.85</v>
      </c>
    </row>
    <row r="205" spans="1:6" ht="12.6" customHeight="1">
      <c r="A205" s="1023" t="s">
        <v>5139</v>
      </c>
      <c r="B205" s="1023" t="s">
        <v>5140</v>
      </c>
      <c r="C205" s="1024" t="s">
        <v>5113</v>
      </c>
      <c r="D205" s="1029">
        <v>8.25</v>
      </c>
      <c r="E205" s="1029">
        <v>4.05</v>
      </c>
      <c r="F205" s="1029">
        <v>12.3</v>
      </c>
    </row>
    <row r="206" spans="1:6" ht="12.6" customHeight="1">
      <c r="A206" s="1020" t="s">
        <v>5141</v>
      </c>
      <c r="B206" s="1020" t="s">
        <v>5142</v>
      </c>
      <c r="C206" s="1022"/>
      <c r="D206" s="1022"/>
      <c r="E206" s="1022"/>
      <c r="F206" s="1022"/>
    </row>
    <row r="207" spans="1:6" ht="24.95" customHeight="1">
      <c r="A207" s="1023" t="s">
        <v>5143</v>
      </c>
      <c r="B207" s="441" t="s">
        <v>5144</v>
      </c>
      <c r="C207" s="1024" t="s">
        <v>5084</v>
      </c>
      <c r="D207" s="1025">
        <v>8168.96</v>
      </c>
      <c r="E207" s="1025">
        <v>2889</v>
      </c>
      <c r="F207" s="1025">
        <v>11057.96</v>
      </c>
    </row>
    <row r="208" spans="1:6" ht="24.95" customHeight="1">
      <c r="A208" s="1023" t="s">
        <v>5145</v>
      </c>
      <c r="B208" s="441" t="s">
        <v>5146</v>
      </c>
      <c r="C208" s="1024" t="s">
        <v>5084</v>
      </c>
      <c r="D208" s="1025">
        <v>16413.400000000001</v>
      </c>
      <c r="E208" s="1025">
        <v>2889</v>
      </c>
      <c r="F208" s="1025">
        <v>19302.400000000001</v>
      </c>
    </row>
    <row r="209" spans="1:6" ht="12.6" customHeight="1">
      <c r="A209" s="1020" t="s">
        <v>5147</v>
      </c>
      <c r="B209" s="1020" t="s">
        <v>5148</v>
      </c>
      <c r="C209" s="1022"/>
      <c r="D209" s="1022"/>
      <c r="E209" s="1022"/>
      <c r="F209" s="1022"/>
    </row>
    <row r="210" spans="1:6" ht="12.6" customHeight="1">
      <c r="A210" s="1023" t="s">
        <v>5149</v>
      </c>
      <c r="B210" s="1023" t="s">
        <v>5150</v>
      </c>
      <c r="C210" s="1024" t="s">
        <v>4799</v>
      </c>
      <c r="D210" s="1029">
        <v>770.75</v>
      </c>
      <c r="E210" s="1029">
        <v>77.5</v>
      </c>
      <c r="F210" s="1029">
        <v>848.25</v>
      </c>
    </row>
    <row r="211" spans="1:6" ht="12.6" customHeight="1">
      <c r="A211" s="1023" t="s">
        <v>5151</v>
      </c>
      <c r="B211" s="1023" t="s">
        <v>5152</v>
      </c>
      <c r="C211" s="1024" t="s">
        <v>4799</v>
      </c>
      <c r="D211" s="1029">
        <v>398.1</v>
      </c>
      <c r="E211" s="1029">
        <v>21.93</v>
      </c>
      <c r="F211" s="1029">
        <v>420.03</v>
      </c>
    </row>
    <row r="212" spans="1:6" ht="12.6" customHeight="1">
      <c r="A212" s="1023" t="s">
        <v>5153</v>
      </c>
      <c r="B212" s="1023" t="s">
        <v>5154</v>
      </c>
      <c r="C212" s="1024" t="s">
        <v>4799</v>
      </c>
      <c r="D212" s="1029">
        <v>124.92</v>
      </c>
      <c r="E212" s="1029">
        <v>44.24</v>
      </c>
      <c r="F212" s="1029">
        <v>169.16</v>
      </c>
    </row>
    <row r="213" spans="1:6" ht="12.6" customHeight="1">
      <c r="A213" s="1020" t="s">
        <v>5155</v>
      </c>
      <c r="B213" s="1020" t="s">
        <v>5156</v>
      </c>
      <c r="C213" s="1022"/>
      <c r="D213" s="1022"/>
      <c r="E213" s="1022"/>
      <c r="F213" s="1022"/>
    </row>
    <row r="214" spans="1:6" ht="24.95" customHeight="1">
      <c r="A214" s="1023" t="s">
        <v>5157</v>
      </c>
      <c r="B214" s="441" t="s">
        <v>5158</v>
      </c>
      <c r="C214" s="1024" t="s">
        <v>4799</v>
      </c>
      <c r="D214" s="1029">
        <v>2.4</v>
      </c>
      <c r="E214" s="1029">
        <v>4.22</v>
      </c>
      <c r="F214" s="1029">
        <v>6.62</v>
      </c>
    </row>
    <row r="215" spans="1:6" ht="34.5" customHeight="1">
      <c r="A215" s="1026" t="s">
        <v>5159</v>
      </c>
      <c r="B215" s="441" t="s">
        <v>5160</v>
      </c>
      <c r="C215" s="1027" t="s">
        <v>4799</v>
      </c>
      <c r="D215" s="1030">
        <v>3.85</v>
      </c>
      <c r="E215" s="1030">
        <v>0.13</v>
      </c>
      <c r="F215" s="1030">
        <v>3.98</v>
      </c>
    </row>
    <row r="216" spans="1:6" ht="34.5" customHeight="1">
      <c r="A216" s="1026" t="s">
        <v>5161</v>
      </c>
      <c r="B216" s="1023" t="s">
        <v>5162</v>
      </c>
      <c r="C216" s="1027" t="s">
        <v>4799</v>
      </c>
      <c r="D216" s="1030">
        <v>4.1500000000000004</v>
      </c>
      <c r="E216" s="1030">
        <v>0.13</v>
      </c>
      <c r="F216" s="1030">
        <v>4.28</v>
      </c>
    </row>
    <row r="217" spans="1:6" ht="12.6" customHeight="1">
      <c r="A217" s="1023" t="s">
        <v>5163</v>
      </c>
      <c r="B217" s="1023" t="s">
        <v>5164</v>
      </c>
      <c r="C217" s="1024" t="s">
        <v>4882</v>
      </c>
      <c r="D217" s="1029">
        <v>75.45</v>
      </c>
      <c r="E217" s="1029">
        <v>7.59</v>
      </c>
      <c r="F217" s="1029">
        <v>83.04</v>
      </c>
    </row>
    <row r="218" spans="1:6" ht="12.6" customHeight="1">
      <c r="A218" s="1023" t="s">
        <v>5165</v>
      </c>
      <c r="B218" s="1023" t="s">
        <v>5166</v>
      </c>
      <c r="C218" s="1024" t="s">
        <v>4882</v>
      </c>
      <c r="D218" s="1029">
        <v>88.87</v>
      </c>
      <c r="E218" s="1029">
        <v>8.94</v>
      </c>
      <c r="F218" s="1029">
        <v>97.81</v>
      </c>
    </row>
    <row r="219" spans="1:6" ht="11.45" customHeight="1">
      <c r="A219" s="1015" t="s">
        <v>4737</v>
      </c>
      <c r="B219" s="1016" t="s">
        <v>4738</v>
      </c>
      <c r="C219" s="1016" t="s">
        <v>4739</v>
      </c>
      <c r="D219" s="1017" t="s">
        <v>4740</v>
      </c>
      <c r="E219" s="1018" t="s">
        <v>4741</v>
      </c>
      <c r="F219" s="1015" t="s">
        <v>4742</v>
      </c>
    </row>
    <row r="220" spans="1:6" ht="12.6" customHeight="1">
      <c r="A220" s="1020" t="s">
        <v>5167</v>
      </c>
      <c r="B220" s="1020" t="s">
        <v>5168</v>
      </c>
      <c r="C220" s="1021"/>
      <c r="D220" s="1021"/>
      <c r="E220" s="1021"/>
      <c r="F220" s="1021"/>
    </row>
    <row r="221" spans="1:6" ht="12.6" customHeight="1">
      <c r="A221" s="1023" t="s">
        <v>5169</v>
      </c>
      <c r="B221" s="1023" t="s">
        <v>5170</v>
      </c>
      <c r="C221" s="1024" t="s">
        <v>4799</v>
      </c>
      <c r="D221" s="1029">
        <v>10.06</v>
      </c>
      <c r="E221" s="1029">
        <v>4.8600000000000003</v>
      </c>
      <c r="F221" s="1029">
        <v>14.92</v>
      </c>
    </row>
    <row r="222" spans="1:6" ht="12.6" customHeight="1">
      <c r="A222" s="1023" t="s">
        <v>5171</v>
      </c>
      <c r="B222" s="1023" t="s">
        <v>5172</v>
      </c>
      <c r="C222" s="1024" t="s">
        <v>4857</v>
      </c>
      <c r="D222" s="1029">
        <v>0.95</v>
      </c>
      <c r="E222" s="1029">
        <v>0.34</v>
      </c>
      <c r="F222" s="1029">
        <v>1.29</v>
      </c>
    </row>
    <row r="223" spans="1:6" ht="12.6" customHeight="1">
      <c r="A223" s="1023" t="s">
        <v>5173</v>
      </c>
      <c r="B223" s="1023" t="s">
        <v>5174</v>
      </c>
      <c r="C223" s="1024" t="s">
        <v>4857</v>
      </c>
      <c r="D223" s="1029">
        <v>0.95</v>
      </c>
      <c r="E223" s="1029">
        <v>0.34</v>
      </c>
      <c r="F223" s="1029">
        <v>1.29</v>
      </c>
    </row>
    <row r="224" spans="1:6" ht="12.6" customHeight="1">
      <c r="A224" s="1023" t="s">
        <v>5175</v>
      </c>
      <c r="B224" s="1023" t="s">
        <v>5176</v>
      </c>
      <c r="C224" s="1024" t="s">
        <v>4799</v>
      </c>
      <c r="D224" s="1029">
        <v>0.99</v>
      </c>
      <c r="E224" s="1029">
        <v>0.69</v>
      </c>
      <c r="F224" s="1029">
        <v>1.68</v>
      </c>
    </row>
    <row r="225" spans="1:6" ht="12.6" customHeight="1">
      <c r="A225" s="1019">
        <v>3</v>
      </c>
      <c r="B225" s="1020" t="s">
        <v>5177</v>
      </c>
      <c r="C225" s="1022"/>
      <c r="D225" s="1022"/>
      <c r="E225" s="1022"/>
      <c r="F225" s="1022"/>
    </row>
    <row r="226" spans="1:6" ht="12.6" customHeight="1">
      <c r="A226" s="1020" t="s">
        <v>5178</v>
      </c>
      <c r="B226" s="1020" t="s">
        <v>5179</v>
      </c>
      <c r="C226" s="1022"/>
      <c r="D226" s="1022"/>
      <c r="E226" s="1022"/>
      <c r="F226" s="1022"/>
    </row>
    <row r="227" spans="1:6" ht="12.6" customHeight="1">
      <c r="A227" s="1023" t="s">
        <v>5180</v>
      </c>
      <c r="B227" s="1023" t="s">
        <v>5181</v>
      </c>
      <c r="C227" s="1024" t="s">
        <v>4882</v>
      </c>
      <c r="D227" s="442"/>
      <c r="E227" s="1029">
        <v>185.57</v>
      </c>
      <c r="F227" s="1029">
        <v>185.57</v>
      </c>
    </row>
    <row r="228" spans="1:6" ht="12.6" customHeight="1">
      <c r="A228" s="1023" t="s">
        <v>5182</v>
      </c>
      <c r="B228" s="1023" t="s">
        <v>5183</v>
      </c>
      <c r="C228" s="1024" t="s">
        <v>4882</v>
      </c>
      <c r="D228" s="442"/>
      <c r="E228" s="1029">
        <v>337.4</v>
      </c>
      <c r="F228" s="1029">
        <v>337.4</v>
      </c>
    </row>
    <row r="229" spans="1:6" ht="12.6" customHeight="1">
      <c r="A229" s="1023" t="s">
        <v>5184</v>
      </c>
      <c r="B229" s="1023" t="s">
        <v>5185</v>
      </c>
      <c r="C229" s="1024" t="s">
        <v>4799</v>
      </c>
      <c r="D229" s="442"/>
      <c r="E229" s="1029">
        <v>25.31</v>
      </c>
      <c r="F229" s="1029">
        <v>25.31</v>
      </c>
    </row>
    <row r="230" spans="1:6" ht="34.5" customHeight="1">
      <c r="A230" s="1026" t="s">
        <v>5186</v>
      </c>
      <c r="B230" s="1023" t="s">
        <v>5187</v>
      </c>
      <c r="C230" s="1027" t="s">
        <v>4882</v>
      </c>
      <c r="D230" s="1030">
        <v>429.85</v>
      </c>
      <c r="E230" s="1030">
        <v>101.22</v>
      </c>
      <c r="F230" s="1030">
        <v>531.07000000000005</v>
      </c>
    </row>
    <row r="231" spans="1:6" ht="24.95" customHeight="1">
      <c r="A231" s="1023" t="s">
        <v>5188</v>
      </c>
      <c r="B231" s="441" t="s">
        <v>5189</v>
      </c>
      <c r="C231" s="1024" t="s">
        <v>4882</v>
      </c>
      <c r="D231" s="1029">
        <v>409.34</v>
      </c>
      <c r="E231" s="1029">
        <v>101.22</v>
      </c>
      <c r="F231" s="1029">
        <v>510.56</v>
      </c>
    </row>
    <row r="232" spans="1:6" ht="34.5" customHeight="1">
      <c r="A232" s="1026" t="s">
        <v>5190</v>
      </c>
      <c r="B232" s="1023" t="s">
        <v>5191</v>
      </c>
      <c r="C232" s="1027" t="s">
        <v>4882</v>
      </c>
      <c r="D232" s="1030">
        <v>225.18</v>
      </c>
      <c r="E232" s="1030">
        <v>67.48</v>
      </c>
      <c r="F232" s="1030">
        <v>292.66000000000003</v>
      </c>
    </row>
    <row r="233" spans="1:6" ht="24.95" customHeight="1">
      <c r="A233" s="1023" t="s">
        <v>5192</v>
      </c>
      <c r="B233" s="441" t="s">
        <v>5193</v>
      </c>
      <c r="C233" s="1024" t="s">
        <v>4882</v>
      </c>
      <c r="D233" s="1029">
        <v>204.67</v>
      </c>
      <c r="E233" s="1029">
        <v>67.48</v>
      </c>
      <c r="F233" s="1029">
        <v>272.14999999999998</v>
      </c>
    </row>
    <row r="234" spans="1:6" ht="34.5" customHeight="1">
      <c r="A234" s="1026" t="s">
        <v>5194</v>
      </c>
      <c r="B234" s="1023" t="s">
        <v>5195</v>
      </c>
      <c r="C234" s="1027" t="s">
        <v>4799</v>
      </c>
      <c r="D234" s="1030">
        <v>22.06</v>
      </c>
      <c r="E234" s="1030">
        <v>6.75</v>
      </c>
      <c r="F234" s="1030">
        <v>28.81</v>
      </c>
    </row>
    <row r="235" spans="1:6" ht="24.95" customHeight="1">
      <c r="A235" s="1023" t="s">
        <v>5196</v>
      </c>
      <c r="B235" s="441" t="s">
        <v>5197</v>
      </c>
      <c r="C235" s="1024" t="s">
        <v>4799</v>
      </c>
      <c r="D235" s="1029">
        <v>20.47</v>
      </c>
      <c r="E235" s="1029">
        <v>6.75</v>
      </c>
      <c r="F235" s="1029">
        <v>27.22</v>
      </c>
    </row>
    <row r="236" spans="1:6" ht="34.5" customHeight="1">
      <c r="A236" s="1026" t="s">
        <v>5198</v>
      </c>
      <c r="B236" s="1023" t="s">
        <v>5199</v>
      </c>
      <c r="C236" s="1027" t="s">
        <v>4882</v>
      </c>
      <c r="D236" s="1030">
        <v>220.55</v>
      </c>
      <c r="E236" s="1030">
        <v>67.48</v>
      </c>
      <c r="F236" s="1030">
        <v>288.02999999999997</v>
      </c>
    </row>
    <row r="237" spans="1:6" ht="24.95" customHeight="1">
      <c r="A237" s="1023" t="s">
        <v>5200</v>
      </c>
      <c r="B237" s="441" t="s">
        <v>5201</v>
      </c>
      <c r="C237" s="1024" t="s">
        <v>4882</v>
      </c>
      <c r="D237" s="1029">
        <v>204.67</v>
      </c>
      <c r="E237" s="1029">
        <v>67.48</v>
      </c>
      <c r="F237" s="1029">
        <v>272.14999999999998</v>
      </c>
    </row>
    <row r="238" spans="1:6" ht="12.6" customHeight="1">
      <c r="A238" s="1020" t="s">
        <v>5202</v>
      </c>
      <c r="B238" s="1020" t="s">
        <v>5203</v>
      </c>
      <c r="C238" s="1022"/>
      <c r="D238" s="1022"/>
      <c r="E238" s="1022"/>
      <c r="F238" s="1022"/>
    </row>
    <row r="239" spans="1:6" ht="12.6" customHeight="1">
      <c r="A239" s="1023" t="s">
        <v>5204</v>
      </c>
      <c r="B239" s="1023" t="s">
        <v>5205</v>
      </c>
      <c r="C239" s="1024" t="s">
        <v>4882</v>
      </c>
      <c r="D239" s="442"/>
      <c r="E239" s="1029">
        <v>101.22</v>
      </c>
      <c r="F239" s="1029">
        <v>101.22</v>
      </c>
    </row>
    <row r="240" spans="1:6" ht="24.95" customHeight="1">
      <c r="A240" s="1023" t="s">
        <v>5206</v>
      </c>
      <c r="B240" s="441" t="s">
        <v>5207</v>
      </c>
      <c r="C240" s="1024" t="s">
        <v>4882</v>
      </c>
      <c r="D240" s="443"/>
      <c r="E240" s="1029">
        <v>67.48</v>
      </c>
      <c r="F240" s="1029">
        <v>67.48</v>
      </c>
    </row>
    <row r="241" spans="1:6" ht="12.6" customHeight="1">
      <c r="A241" s="1020" t="s">
        <v>5208</v>
      </c>
      <c r="B241" s="1020" t="s">
        <v>5209</v>
      </c>
      <c r="C241" s="1022"/>
      <c r="D241" s="1022"/>
      <c r="E241" s="1022"/>
      <c r="F241" s="1022"/>
    </row>
    <row r="242" spans="1:6" ht="12.6" customHeight="1">
      <c r="A242" s="1023" t="s">
        <v>5210</v>
      </c>
      <c r="B242" s="1023" t="s">
        <v>5211</v>
      </c>
      <c r="C242" s="1024" t="s">
        <v>4799</v>
      </c>
      <c r="D242" s="442"/>
      <c r="E242" s="1029">
        <v>2.5299999999999998</v>
      </c>
      <c r="F242" s="1029">
        <v>2.5299999999999998</v>
      </c>
    </row>
    <row r="243" spans="1:6" ht="12.6" customHeight="1">
      <c r="A243" s="1023" t="s">
        <v>5212</v>
      </c>
      <c r="B243" s="1023" t="s">
        <v>5213</v>
      </c>
      <c r="C243" s="1024" t="s">
        <v>4799</v>
      </c>
      <c r="D243" s="442"/>
      <c r="E243" s="1029">
        <v>5.0599999999999996</v>
      </c>
      <c r="F243" s="1029">
        <v>5.0599999999999996</v>
      </c>
    </row>
    <row r="244" spans="1:6" ht="12.6" customHeight="1">
      <c r="A244" s="1023" t="s">
        <v>5214</v>
      </c>
      <c r="B244" s="1023" t="s">
        <v>5215</v>
      </c>
      <c r="C244" s="1024" t="s">
        <v>4799</v>
      </c>
      <c r="D244" s="442"/>
      <c r="E244" s="1029">
        <v>8.44</v>
      </c>
      <c r="F244" s="1029">
        <v>8.44</v>
      </c>
    </row>
    <row r="245" spans="1:6" ht="12.6" customHeight="1">
      <c r="A245" s="1020" t="s">
        <v>5216</v>
      </c>
      <c r="B245" s="1020" t="s">
        <v>5217</v>
      </c>
      <c r="C245" s="1022"/>
      <c r="D245" s="1022"/>
      <c r="E245" s="1022"/>
      <c r="F245" s="1022"/>
    </row>
    <row r="246" spans="1:6" ht="12.6" customHeight="1">
      <c r="A246" s="1023" t="s">
        <v>5218</v>
      </c>
      <c r="B246" s="1023" t="s">
        <v>5219</v>
      </c>
      <c r="C246" s="1024" t="s">
        <v>4799</v>
      </c>
      <c r="D246" s="442"/>
      <c r="E246" s="1029">
        <v>10.119999999999999</v>
      </c>
      <c r="F246" s="1029">
        <v>10.119999999999999</v>
      </c>
    </row>
    <row r="247" spans="1:6" ht="23.1" customHeight="1">
      <c r="A247" s="1023" t="s">
        <v>5220</v>
      </c>
      <c r="B247" s="1023" t="s">
        <v>5221</v>
      </c>
      <c r="C247" s="1024" t="s">
        <v>4799</v>
      </c>
      <c r="D247" s="443"/>
      <c r="E247" s="1029">
        <v>8.44</v>
      </c>
      <c r="F247" s="1029">
        <v>8.44</v>
      </c>
    </row>
    <row r="248" spans="1:6" ht="24.95" customHeight="1">
      <c r="A248" s="1023" t="s">
        <v>5222</v>
      </c>
      <c r="B248" s="441" t="s">
        <v>5223</v>
      </c>
      <c r="C248" s="1024" t="s">
        <v>4857</v>
      </c>
      <c r="D248" s="443"/>
      <c r="E248" s="1029">
        <v>2.5299999999999998</v>
      </c>
      <c r="F248" s="1029">
        <v>2.5299999999999998</v>
      </c>
    </row>
    <row r="249" spans="1:6" ht="12.6" customHeight="1">
      <c r="A249" s="1020" t="s">
        <v>5224</v>
      </c>
      <c r="B249" s="1020" t="s">
        <v>5225</v>
      </c>
      <c r="C249" s="1022"/>
      <c r="D249" s="1022"/>
      <c r="E249" s="1022"/>
      <c r="F249" s="1022"/>
    </row>
    <row r="250" spans="1:6" ht="12.6" customHeight="1">
      <c r="A250" s="1023" t="s">
        <v>5226</v>
      </c>
      <c r="B250" s="1023" t="s">
        <v>5227</v>
      </c>
      <c r="C250" s="1024" t="s">
        <v>4799</v>
      </c>
      <c r="D250" s="442"/>
      <c r="E250" s="1029">
        <v>6.75</v>
      </c>
      <c r="F250" s="1029">
        <v>6.75</v>
      </c>
    </row>
    <row r="251" spans="1:6" ht="12.6" customHeight="1">
      <c r="A251" s="1020" t="s">
        <v>5228</v>
      </c>
      <c r="B251" s="1020" t="s">
        <v>5229</v>
      </c>
      <c r="C251" s="1022"/>
      <c r="D251" s="1022"/>
      <c r="E251" s="1022"/>
      <c r="F251" s="1022"/>
    </row>
    <row r="252" spans="1:6" ht="34.5" customHeight="1">
      <c r="A252" s="1026" t="s">
        <v>5230</v>
      </c>
      <c r="B252" s="441" t="s">
        <v>5231</v>
      </c>
      <c r="C252" s="1027" t="s">
        <v>4799</v>
      </c>
      <c r="D252" s="1030">
        <v>16.45</v>
      </c>
      <c r="E252" s="1030">
        <v>8.44</v>
      </c>
      <c r="F252" s="1030">
        <v>24.89</v>
      </c>
    </row>
    <row r="253" spans="1:6" ht="34.5" customHeight="1">
      <c r="A253" s="1026" t="s">
        <v>5232</v>
      </c>
      <c r="B253" s="1023" t="s">
        <v>5233</v>
      </c>
      <c r="C253" s="1027" t="s">
        <v>4799</v>
      </c>
      <c r="D253" s="1030">
        <v>1.47</v>
      </c>
      <c r="E253" s="1030">
        <v>8.44</v>
      </c>
      <c r="F253" s="1030">
        <v>9.91</v>
      </c>
    </row>
    <row r="254" spans="1:6" ht="12.6" customHeight="1">
      <c r="A254" s="1020" t="s">
        <v>5234</v>
      </c>
      <c r="B254" s="1020" t="s">
        <v>5235</v>
      </c>
      <c r="C254" s="1022"/>
      <c r="D254" s="1022"/>
      <c r="E254" s="1022"/>
      <c r="F254" s="1022"/>
    </row>
    <row r="255" spans="1:6" ht="34.5" customHeight="1">
      <c r="A255" s="1026" t="s">
        <v>5236</v>
      </c>
      <c r="B255" s="1023" t="s">
        <v>5237</v>
      </c>
      <c r="C255" s="1027" t="s">
        <v>4799</v>
      </c>
      <c r="D255" s="1030">
        <v>22.65</v>
      </c>
      <c r="E255" s="1030">
        <v>3.37</v>
      </c>
      <c r="F255" s="1030">
        <v>26.02</v>
      </c>
    </row>
    <row r="256" spans="1:6" ht="11.45" customHeight="1">
      <c r="A256" s="1015" t="s">
        <v>4737</v>
      </c>
      <c r="B256" s="1016" t="s">
        <v>4738</v>
      </c>
      <c r="C256" s="1016" t="s">
        <v>4739</v>
      </c>
      <c r="D256" s="1017" t="s">
        <v>4740</v>
      </c>
      <c r="E256" s="1018" t="s">
        <v>4741</v>
      </c>
      <c r="F256" s="1015" t="s">
        <v>4742</v>
      </c>
    </row>
    <row r="257" spans="1:6" ht="24.95" customHeight="1">
      <c r="A257" s="1023" t="s">
        <v>5238</v>
      </c>
      <c r="B257" s="441" t="s">
        <v>5239</v>
      </c>
      <c r="C257" s="1024" t="s">
        <v>4799</v>
      </c>
      <c r="D257" s="1029">
        <v>20.47</v>
      </c>
      <c r="E257" s="1029">
        <v>3.37</v>
      </c>
      <c r="F257" s="1029">
        <v>23.84</v>
      </c>
    </row>
    <row r="258" spans="1:6" ht="24.95" customHeight="1">
      <c r="A258" s="1023" t="s">
        <v>5240</v>
      </c>
      <c r="B258" s="441" t="s">
        <v>5241</v>
      </c>
      <c r="C258" s="1024" t="s">
        <v>4799</v>
      </c>
      <c r="D258" s="1029">
        <v>9.1300000000000008</v>
      </c>
      <c r="E258" s="1029">
        <v>1.18</v>
      </c>
      <c r="F258" s="1029">
        <v>10.31</v>
      </c>
    </row>
    <row r="259" spans="1:6" ht="24.95" customHeight="1">
      <c r="A259" s="1023" t="s">
        <v>5242</v>
      </c>
      <c r="B259" s="441" t="s">
        <v>5243</v>
      </c>
      <c r="C259" s="1024" t="s">
        <v>4799</v>
      </c>
      <c r="D259" s="1029">
        <v>6.63</v>
      </c>
      <c r="E259" s="1029">
        <v>1.18</v>
      </c>
      <c r="F259" s="1029">
        <v>7.81</v>
      </c>
    </row>
    <row r="260" spans="1:6" ht="24.95" customHeight="1">
      <c r="A260" s="1023" t="s">
        <v>5244</v>
      </c>
      <c r="B260" s="441" t="s">
        <v>5245</v>
      </c>
      <c r="C260" s="1024" t="s">
        <v>4799</v>
      </c>
      <c r="D260" s="1029">
        <v>12.32</v>
      </c>
      <c r="E260" s="1029">
        <v>0.51</v>
      </c>
      <c r="F260" s="1029">
        <v>12.83</v>
      </c>
    </row>
    <row r="261" spans="1:6" ht="12.6" customHeight="1">
      <c r="A261" s="1020" t="s">
        <v>5246</v>
      </c>
      <c r="B261" s="1020" t="s">
        <v>5247</v>
      </c>
      <c r="C261" s="1022"/>
      <c r="D261" s="1022"/>
      <c r="E261" s="1022"/>
      <c r="F261" s="1022"/>
    </row>
    <row r="262" spans="1:6" ht="24.95" customHeight="1">
      <c r="A262" s="1023" t="s">
        <v>5248</v>
      </c>
      <c r="B262" s="441" t="s">
        <v>5249</v>
      </c>
      <c r="C262" s="1024" t="s">
        <v>4799</v>
      </c>
      <c r="D262" s="443"/>
      <c r="E262" s="1029">
        <v>8.77</v>
      </c>
      <c r="F262" s="1029">
        <v>8.77</v>
      </c>
    </row>
    <row r="263" spans="1:6" ht="24.95" customHeight="1">
      <c r="A263" s="1023" t="s">
        <v>5250</v>
      </c>
      <c r="B263" s="441" t="s">
        <v>5251</v>
      </c>
      <c r="C263" s="1024" t="s">
        <v>4799</v>
      </c>
      <c r="D263" s="443"/>
      <c r="E263" s="1029">
        <v>5.0599999999999996</v>
      </c>
      <c r="F263" s="1029">
        <v>5.0599999999999996</v>
      </c>
    </row>
    <row r="264" spans="1:6" ht="12.6" customHeight="1">
      <c r="A264" s="1023" t="s">
        <v>5252</v>
      </c>
      <c r="B264" s="1023" t="s">
        <v>5253</v>
      </c>
      <c r="C264" s="1024" t="s">
        <v>4799</v>
      </c>
      <c r="D264" s="442"/>
      <c r="E264" s="1029">
        <v>5.0599999999999996</v>
      </c>
      <c r="F264" s="1029">
        <v>5.0599999999999996</v>
      </c>
    </row>
    <row r="265" spans="1:6" ht="23.1" customHeight="1">
      <c r="A265" s="1023" t="s">
        <v>5254</v>
      </c>
      <c r="B265" s="1023" t="s">
        <v>5255</v>
      </c>
      <c r="C265" s="1024" t="s">
        <v>4799</v>
      </c>
      <c r="D265" s="443"/>
      <c r="E265" s="1029">
        <v>5.57</v>
      </c>
      <c r="F265" s="1029">
        <v>5.57</v>
      </c>
    </row>
    <row r="266" spans="1:6" ht="12.6" customHeight="1">
      <c r="A266" s="1020" t="s">
        <v>5256</v>
      </c>
      <c r="B266" s="1020" t="s">
        <v>5257</v>
      </c>
      <c r="C266" s="1022"/>
      <c r="D266" s="1022"/>
      <c r="E266" s="1022"/>
      <c r="F266" s="1022"/>
    </row>
    <row r="267" spans="1:6" ht="12.6" customHeight="1">
      <c r="A267" s="1023" t="s">
        <v>5258</v>
      </c>
      <c r="B267" s="1023" t="s">
        <v>5259</v>
      </c>
      <c r="C267" s="1024" t="s">
        <v>4799</v>
      </c>
      <c r="D267" s="442"/>
      <c r="E267" s="1029">
        <v>13.57</v>
      </c>
      <c r="F267" s="1029">
        <v>13.57</v>
      </c>
    </row>
    <row r="268" spans="1:6" ht="24.95" customHeight="1">
      <c r="A268" s="1023" t="s">
        <v>5260</v>
      </c>
      <c r="B268" s="441" t="s">
        <v>5261</v>
      </c>
      <c r="C268" s="1024" t="s">
        <v>4799</v>
      </c>
      <c r="D268" s="443"/>
      <c r="E268" s="1029">
        <v>16.28</v>
      </c>
      <c r="F268" s="1029">
        <v>16.28</v>
      </c>
    </row>
    <row r="269" spans="1:6" ht="12.6" customHeight="1">
      <c r="A269" s="1023" t="s">
        <v>5262</v>
      </c>
      <c r="B269" s="1023" t="s">
        <v>5263</v>
      </c>
      <c r="C269" s="1024" t="s">
        <v>4857</v>
      </c>
      <c r="D269" s="442"/>
      <c r="E269" s="1029">
        <v>5.42</v>
      </c>
      <c r="F269" s="1029">
        <v>5.42</v>
      </c>
    </row>
    <row r="270" spans="1:6" ht="12.6" customHeight="1">
      <c r="A270" s="1020" t="s">
        <v>5264</v>
      </c>
      <c r="B270" s="1020" t="s">
        <v>5265</v>
      </c>
      <c r="C270" s="1022"/>
      <c r="D270" s="1022"/>
      <c r="E270" s="1022"/>
      <c r="F270" s="1022"/>
    </row>
    <row r="271" spans="1:6" ht="12.6" customHeight="1">
      <c r="A271" s="1023" t="s">
        <v>5266</v>
      </c>
      <c r="B271" s="1023" t="s">
        <v>5267</v>
      </c>
      <c r="C271" s="1024" t="s">
        <v>4857</v>
      </c>
      <c r="D271" s="1029">
        <v>7.0000000000000007E-2</v>
      </c>
      <c r="E271" s="1029">
        <v>1.23</v>
      </c>
      <c r="F271" s="1029">
        <v>1.3</v>
      </c>
    </row>
    <row r="272" spans="1:6" ht="23.1" customHeight="1">
      <c r="A272" s="1023" t="s">
        <v>5268</v>
      </c>
      <c r="B272" s="1023" t="s">
        <v>5269</v>
      </c>
      <c r="C272" s="1024" t="s">
        <v>4857</v>
      </c>
      <c r="D272" s="1029">
        <v>0.7</v>
      </c>
      <c r="E272" s="1029">
        <v>1.23</v>
      </c>
      <c r="F272" s="1029">
        <v>1.93</v>
      </c>
    </row>
    <row r="273" spans="1:6" ht="24.95" customHeight="1">
      <c r="A273" s="1023" t="s">
        <v>5270</v>
      </c>
      <c r="B273" s="441" t="s">
        <v>5271</v>
      </c>
      <c r="C273" s="1024" t="s">
        <v>4799</v>
      </c>
      <c r="D273" s="1029">
        <v>3.52</v>
      </c>
      <c r="E273" s="1029">
        <v>9.84</v>
      </c>
      <c r="F273" s="1029">
        <v>13.36</v>
      </c>
    </row>
    <row r="274" spans="1:6" ht="23.1" customHeight="1">
      <c r="A274" s="1023" t="s">
        <v>5272</v>
      </c>
      <c r="B274" s="1023" t="s">
        <v>5273</v>
      </c>
      <c r="C274" s="1024" t="s">
        <v>4799</v>
      </c>
      <c r="D274" s="1029">
        <v>0.34</v>
      </c>
      <c r="E274" s="1029">
        <v>7.38</v>
      </c>
      <c r="F274" s="1029">
        <v>7.72</v>
      </c>
    </row>
    <row r="275" spans="1:6" ht="12.6" customHeight="1">
      <c r="A275" s="1023" t="s">
        <v>5274</v>
      </c>
      <c r="B275" s="1023" t="s">
        <v>5275</v>
      </c>
      <c r="C275" s="1024" t="s">
        <v>4799</v>
      </c>
      <c r="D275" s="1029">
        <v>3.52</v>
      </c>
      <c r="E275" s="1029">
        <v>7.38</v>
      </c>
      <c r="F275" s="1029">
        <v>10.9</v>
      </c>
    </row>
    <row r="276" spans="1:6" ht="12.6" customHeight="1">
      <c r="A276" s="1023" t="s">
        <v>5276</v>
      </c>
      <c r="B276" s="1023" t="s">
        <v>5277</v>
      </c>
      <c r="C276" s="1024" t="s">
        <v>4799</v>
      </c>
      <c r="D276" s="1029">
        <v>0.34</v>
      </c>
      <c r="E276" s="1029">
        <v>4.92</v>
      </c>
      <c r="F276" s="1029">
        <v>5.26</v>
      </c>
    </row>
    <row r="277" spans="1:6" ht="12.6" customHeight="1">
      <c r="A277" s="1020" t="s">
        <v>5278</v>
      </c>
      <c r="B277" s="1020" t="s">
        <v>5279</v>
      </c>
      <c r="C277" s="1022"/>
      <c r="D277" s="1022"/>
      <c r="E277" s="1022"/>
      <c r="F277" s="1022"/>
    </row>
    <row r="278" spans="1:6" ht="12.6" customHeight="1">
      <c r="A278" s="1023" t="s">
        <v>5280</v>
      </c>
      <c r="B278" s="1023" t="s">
        <v>5281</v>
      </c>
      <c r="C278" s="1024" t="s">
        <v>4799</v>
      </c>
      <c r="D278" s="1029">
        <v>101.92</v>
      </c>
      <c r="E278" s="442"/>
      <c r="F278" s="1029">
        <v>101.92</v>
      </c>
    </row>
    <row r="279" spans="1:6" ht="12.6" customHeight="1">
      <c r="A279" s="1023" t="s">
        <v>5282</v>
      </c>
      <c r="B279" s="1023" t="s">
        <v>5283</v>
      </c>
      <c r="C279" s="1024" t="s">
        <v>4748</v>
      </c>
      <c r="D279" s="1029">
        <v>2.95</v>
      </c>
      <c r="E279" s="1029">
        <v>7.48</v>
      </c>
      <c r="F279" s="1029">
        <v>10.43</v>
      </c>
    </row>
    <row r="280" spans="1:6" ht="12.6" customHeight="1">
      <c r="A280" s="1019">
        <v>4</v>
      </c>
      <c r="B280" s="1020" t="s">
        <v>5284</v>
      </c>
      <c r="C280" s="1022"/>
      <c r="D280" s="1022"/>
      <c r="E280" s="1022"/>
      <c r="F280" s="1022"/>
    </row>
    <row r="281" spans="1:6" ht="12.6" customHeight="1">
      <c r="A281" s="1020" t="s">
        <v>5285</v>
      </c>
      <c r="B281" s="1020" t="s">
        <v>5286</v>
      </c>
      <c r="C281" s="1022"/>
      <c r="D281" s="1022"/>
      <c r="E281" s="1022"/>
      <c r="F281" s="1022"/>
    </row>
    <row r="282" spans="1:6" ht="12.6" customHeight="1">
      <c r="A282" s="1023" t="s">
        <v>5287</v>
      </c>
      <c r="B282" s="1023" t="s">
        <v>5288</v>
      </c>
      <c r="C282" s="1024" t="s">
        <v>4799</v>
      </c>
      <c r="D282" s="442"/>
      <c r="E282" s="1029">
        <v>30.8</v>
      </c>
      <c r="F282" s="1029">
        <v>30.8</v>
      </c>
    </row>
    <row r="283" spans="1:6" ht="24.95" customHeight="1">
      <c r="A283" s="1023" t="s">
        <v>5289</v>
      </c>
      <c r="B283" s="441" t="s">
        <v>5290</v>
      </c>
      <c r="C283" s="1024" t="s">
        <v>4799</v>
      </c>
      <c r="D283" s="443"/>
      <c r="E283" s="1029">
        <v>26.69</v>
      </c>
      <c r="F283" s="1029">
        <v>26.69</v>
      </c>
    </row>
    <row r="284" spans="1:6" ht="23.1" customHeight="1">
      <c r="A284" s="1023" t="s">
        <v>5291</v>
      </c>
      <c r="B284" s="1023" t="s">
        <v>5292</v>
      </c>
      <c r="C284" s="1024" t="s">
        <v>4799</v>
      </c>
      <c r="D284" s="443"/>
      <c r="E284" s="1029">
        <v>16.420000000000002</v>
      </c>
      <c r="F284" s="1029">
        <v>16.420000000000002</v>
      </c>
    </row>
    <row r="285" spans="1:6" ht="12.6" customHeight="1">
      <c r="A285" s="1023" t="s">
        <v>5293</v>
      </c>
      <c r="B285" s="1023" t="s">
        <v>5294</v>
      </c>
      <c r="C285" s="1024" t="s">
        <v>4799</v>
      </c>
      <c r="D285" s="1029">
        <v>2.5099999999999998</v>
      </c>
      <c r="E285" s="1029">
        <v>0.56999999999999995</v>
      </c>
      <c r="F285" s="1029">
        <v>3.08</v>
      </c>
    </row>
    <row r="286" spans="1:6" ht="24.95" customHeight="1">
      <c r="A286" s="1023" t="s">
        <v>5295</v>
      </c>
      <c r="B286" s="441" t="s">
        <v>5296</v>
      </c>
      <c r="C286" s="1024" t="s">
        <v>4857</v>
      </c>
      <c r="D286" s="443"/>
      <c r="E286" s="1029">
        <v>3.56</v>
      </c>
      <c r="F286" s="1029">
        <v>3.56</v>
      </c>
    </row>
    <row r="287" spans="1:6" ht="12.6" customHeight="1">
      <c r="A287" s="1023" t="s">
        <v>5297</v>
      </c>
      <c r="B287" s="1023" t="s">
        <v>5298</v>
      </c>
      <c r="C287" s="1024" t="s">
        <v>4857</v>
      </c>
      <c r="D287" s="442"/>
      <c r="E287" s="1029">
        <v>10.46</v>
      </c>
      <c r="F287" s="1029">
        <v>10.46</v>
      </c>
    </row>
    <row r="288" spans="1:6" ht="23.1" customHeight="1">
      <c r="A288" s="1020" t="s">
        <v>5299</v>
      </c>
      <c r="B288" s="1020" t="s">
        <v>5300</v>
      </c>
      <c r="C288" s="1021"/>
      <c r="D288" s="1021"/>
      <c r="E288" s="1021"/>
      <c r="F288" s="1021"/>
    </row>
    <row r="289" spans="1:6" ht="12.6" customHeight="1">
      <c r="A289" s="1023" t="s">
        <v>5301</v>
      </c>
      <c r="B289" s="1023" t="s">
        <v>5302</v>
      </c>
      <c r="C289" s="1024" t="s">
        <v>4857</v>
      </c>
      <c r="D289" s="442"/>
      <c r="E289" s="1029">
        <v>1.1299999999999999</v>
      </c>
      <c r="F289" s="1029">
        <v>1.1299999999999999</v>
      </c>
    </row>
    <row r="290" spans="1:6" ht="12.6" customHeight="1">
      <c r="A290" s="1023" t="s">
        <v>5303</v>
      </c>
      <c r="B290" s="1023" t="s">
        <v>5304</v>
      </c>
      <c r="C290" s="1024" t="s">
        <v>4857</v>
      </c>
      <c r="D290" s="442"/>
      <c r="E290" s="1029">
        <v>3.74</v>
      </c>
      <c r="F290" s="1029">
        <v>3.74</v>
      </c>
    </row>
    <row r="291" spans="1:6" ht="12.6" customHeight="1">
      <c r="A291" s="1023" t="s">
        <v>5305</v>
      </c>
      <c r="B291" s="1023" t="s">
        <v>5306</v>
      </c>
      <c r="C291" s="1024" t="s">
        <v>4799</v>
      </c>
      <c r="D291" s="442"/>
      <c r="E291" s="1029">
        <v>20.57</v>
      </c>
      <c r="F291" s="1029">
        <v>20.57</v>
      </c>
    </row>
    <row r="292" spans="1:6" ht="12.6" customHeight="1">
      <c r="A292" s="1023" t="s">
        <v>5307</v>
      </c>
      <c r="B292" s="1023" t="s">
        <v>5308</v>
      </c>
      <c r="C292" s="1024" t="s">
        <v>4799</v>
      </c>
      <c r="D292" s="442"/>
      <c r="E292" s="1029">
        <v>16.829999999999998</v>
      </c>
      <c r="F292" s="1029">
        <v>16.829999999999998</v>
      </c>
    </row>
    <row r="293" spans="1:6" ht="12.6" customHeight="1">
      <c r="A293" s="1023" t="s">
        <v>5309</v>
      </c>
      <c r="B293" s="1023" t="s">
        <v>5310</v>
      </c>
      <c r="C293" s="1024" t="s">
        <v>4799</v>
      </c>
      <c r="D293" s="442"/>
      <c r="E293" s="1029">
        <v>14.96</v>
      </c>
      <c r="F293" s="1029">
        <v>14.96</v>
      </c>
    </row>
    <row r="294" spans="1:6" ht="23.1" customHeight="1">
      <c r="A294" s="1023" t="s">
        <v>5311</v>
      </c>
      <c r="B294" s="1023" t="s">
        <v>5312</v>
      </c>
      <c r="C294" s="1024" t="s">
        <v>4799</v>
      </c>
      <c r="D294" s="443"/>
      <c r="E294" s="1029">
        <v>11.22</v>
      </c>
      <c r="F294" s="1029">
        <v>11.22</v>
      </c>
    </row>
    <row r="295" spans="1:6" ht="12.6" customHeight="1">
      <c r="A295" s="1023" t="s">
        <v>5313</v>
      </c>
      <c r="B295" s="1023" t="s">
        <v>5314</v>
      </c>
      <c r="C295" s="1024" t="s">
        <v>5315</v>
      </c>
      <c r="D295" s="1029">
        <v>2.04</v>
      </c>
      <c r="E295" s="442"/>
      <c r="F295" s="1029">
        <v>2.04</v>
      </c>
    </row>
    <row r="296" spans="1:6" ht="12.6" customHeight="1">
      <c r="A296" s="1020" t="s">
        <v>5316</v>
      </c>
      <c r="B296" s="1020" t="s">
        <v>5317</v>
      </c>
      <c r="C296" s="1022"/>
      <c r="D296" s="1022"/>
      <c r="E296" s="1022"/>
      <c r="F296" s="1022"/>
    </row>
    <row r="297" spans="1:6" ht="12.6" customHeight="1">
      <c r="A297" s="1023" t="s">
        <v>5318</v>
      </c>
      <c r="B297" s="1023" t="s">
        <v>5319</v>
      </c>
      <c r="C297" s="1024" t="s">
        <v>4799</v>
      </c>
      <c r="D297" s="442"/>
      <c r="E297" s="1029">
        <v>13.5</v>
      </c>
      <c r="F297" s="1029">
        <v>13.5</v>
      </c>
    </row>
    <row r="298" spans="1:6" ht="11.45" customHeight="1">
      <c r="A298" s="1015" t="s">
        <v>4737</v>
      </c>
      <c r="B298" s="1016" t="s">
        <v>4738</v>
      </c>
      <c r="C298" s="1016" t="s">
        <v>4739</v>
      </c>
      <c r="D298" s="1017" t="s">
        <v>4740</v>
      </c>
      <c r="E298" s="1018" t="s">
        <v>4741</v>
      </c>
      <c r="F298" s="1015" t="s">
        <v>4742</v>
      </c>
    </row>
    <row r="299" spans="1:6" ht="12.6" customHeight="1">
      <c r="A299" s="1023" t="s">
        <v>5320</v>
      </c>
      <c r="B299" s="1023" t="s">
        <v>5321</v>
      </c>
      <c r="C299" s="1024" t="s">
        <v>4799</v>
      </c>
      <c r="D299" s="443"/>
      <c r="E299" s="1029">
        <v>6.75</v>
      </c>
      <c r="F299" s="1029">
        <v>6.75</v>
      </c>
    </row>
    <row r="300" spans="1:6" ht="12.6" customHeight="1">
      <c r="A300" s="1023" t="s">
        <v>5322</v>
      </c>
      <c r="B300" s="1023" t="s">
        <v>5323</v>
      </c>
      <c r="C300" s="1024" t="s">
        <v>4857</v>
      </c>
      <c r="D300" s="442"/>
      <c r="E300" s="1029">
        <v>5.0599999999999996</v>
      </c>
      <c r="F300" s="1029">
        <v>5.0599999999999996</v>
      </c>
    </row>
    <row r="301" spans="1:6" ht="12.6" customHeight="1">
      <c r="A301" s="1023" t="s">
        <v>5324</v>
      </c>
      <c r="B301" s="1023" t="s">
        <v>5325</v>
      </c>
      <c r="C301" s="1024" t="s">
        <v>4857</v>
      </c>
      <c r="D301" s="442"/>
      <c r="E301" s="1029">
        <v>8.44</v>
      </c>
      <c r="F301" s="1029">
        <v>8.44</v>
      </c>
    </row>
    <row r="302" spans="1:6" ht="12.6" customHeight="1">
      <c r="A302" s="1023" t="s">
        <v>5326</v>
      </c>
      <c r="B302" s="1023" t="s">
        <v>5327</v>
      </c>
      <c r="C302" s="1024" t="s">
        <v>4799</v>
      </c>
      <c r="D302" s="442"/>
      <c r="E302" s="1029">
        <v>10.27</v>
      </c>
      <c r="F302" s="1029">
        <v>10.27</v>
      </c>
    </row>
    <row r="303" spans="1:6" ht="12.6" customHeight="1">
      <c r="A303" s="1020" t="s">
        <v>5328</v>
      </c>
      <c r="B303" s="1020" t="s">
        <v>5329</v>
      </c>
      <c r="C303" s="1022"/>
      <c r="D303" s="1022"/>
      <c r="E303" s="1022"/>
      <c r="F303" s="1022"/>
    </row>
    <row r="304" spans="1:6" ht="24.95" customHeight="1">
      <c r="A304" s="1023" t="s">
        <v>5330</v>
      </c>
      <c r="B304" s="441" t="s">
        <v>5331</v>
      </c>
      <c r="C304" s="1024" t="s">
        <v>4799</v>
      </c>
      <c r="D304" s="443"/>
      <c r="E304" s="1029">
        <v>36.090000000000003</v>
      </c>
      <c r="F304" s="1029">
        <v>36.090000000000003</v>
      </c>
    </row>
    <row r="305" spans="1:6" ht="12.6" customHeight="1">
      <c r="A305" s="1023" t="s">
        <v>5332</v>
      </c>
      <c r="B305" s="1023" t="s">
        <v>5333</v>
      </c>
      <c r="C305" s="1024" t="s">
        <v>4799</v>
      </c>
      <c r="D305" s="442"/>
      <c r="E305" s="1029">
        <v>21.93</v>
      </c>
      <c r="F305" s="1029">
        <v>21.93</v>
      </c>
    </row>
    <row r="306" spans="1:6" ht="12.6" customHeight="1">
      <c r="A306" s="1023" t="s">
        <v>5334</v>
      </c>
      <c r="B306" s="1023" t="s">
        <v>5335</v>
      </c>
      <c r="C306" s="1024" t="s">
        <v>4857</v>
      </c>
      <c r="D306" s="442"/>
      <c r="E306" s="1029">
        <v>15.18</v>
      </c>
      <c r="F306" s="1029">
        <v>15.18</v>
      </c>
    </row>
    <row r="307" spans="1:6" ht="12.6" customHeight="1">
      <c r="A307" s="1023" t="s">
        <v>5336</v>
      </c>
      <c r="B307" s="1023" t="s">
        <v>5337</v>
      </c>
      <c r="C307" s="1024" t="s">
        <v>4857</v>
      </c>
      <c r="D307" s="442"/>
      <c r="E307" s="1029">
        <v>16.87</v>
      </c>
      <c r="F307" s="1029">
        <v>16.87</v>
      </c>
    </row>
    <row r="308" spans="1:6" ht="12.6" customHeight="1">
      <c r="A308" s="1023" t="s">
        <v>5338</v>
      </c>
      <c r="B308" s="1023" t="s">
        <v>5339</v>
      </c>
      <c r="C308" s="1024" t="s">
        <v>4857</v>
      </c>
      <c r="D308" s="442"/>
      <c r="E308" s="1029">
        <v>13.5</v>
      </c>
      <c r="F308" s="1029">
        <v>13.5</v>
      </c>
    </row>
    <row r="309" spans="1:6" ht="12.6" customHeight="1">
      <c r="A309" s="1020" t="s">
        <v>5340</v>
      </c>
      <c r="B309" s="1020" t="s">
        <v>5341</v>
      </c>
      <c r="C309" s="1022"/>
      <c r="D309" s="1022"/>
      <c r="E309" s="1022"/>
      <c r="F309" s="1022"/>
    </row>
    <row r="310" spans="1:6" ht="12.6" customHeight="1">
      <c r="A310" s="1023" t="s">
        <v>5342</v>
      </c>
      <c r="B310" s="1023" t="s">
        <v>5343</v>
      </c>
      <c r="C310" s="1024" t="s">
        <v>4799</v>
      </c>
      <c r="D310" s="442"/>
      <c r="E310" s="1029">
        <v>47.31</v>
      </c>
      <c r="F310" s="1029">
        <v>47.31</v>
      </c>
    </row>
    <row r="311" spans="1:6" ht="12.6" customHeight="1">
      <c r="A311" s="1023" t="s">
        <v>5344</v>
      </c>
      <c r="B311" s="1023" t="s">
        <v>5345</v>
      </c>
      <c r="C311" s="1024" t="s">
        <v>4799</v>
      </c>
      <c r="D311" s="442"/>
      <c r="E311" s="1029">
        <v>10.119999999999999</v>
      </c>
      <c r="F311" s="1029">
        <v>10.119999999999999</v>
      </c>
    </row>
    <row r="312" spans="1:6" ht="12.6" customHeight="1">
      <c r="A312" s="1023" t="s">
        <v>5346</v>
      </c>
      <c r="B312" s="1023" t="s">
        <v>5347</v>
      </c>
      <c r="C312" s="1024" t="s">
        <v>4799</v>
      </c>
      <c r="D312" s="442"/>
      <c r="E312" s="1029">
        <v>13.09</v>
      </c>
      <c r="F312" s="1029">
        <v>13.09</v>
      </c>
    </row>
    <row r="313" spans="1:6" ht="12.6" customHeight="1">
      <c r="A313" s="1023" t="s">
        <v>5348</v>
      </c>
      <c r="B313" s="1023" t="s">
        <v>5349</v>
      </c>
      <c r="C313" s="1024" t="s">
        <v>4799</v>
      </c>
      <c r="D313" s="442"/>
      <c r="E313" s="1029">
        <v>22.44</v>
      </c>
      <c r="F313" s="1029">
        <v>22.44</v>
      </c>
    </row>
    <row r="314" spans="1:6" ht="12.6" customHeight="1">
      <c r="A314" s="1023" t="s">
        <v>5350</v>
      </c>
      <c r="B314" s="1023" t="s">
        <v>5351</v>
      </c>
      <c r="C314" s="1024" t="s">
        <v>4857</v>
      </c>
      <c r="D314" s="442"/>
      <c r="E314" s="1029">
        <v>11.22</v>
      </c>
      <c r="F314" s="1029">
        <v>11.22</v>
      </c>
    </row>
    <row r="315" spans="1:6" ht="12.6" customHeight="1">
      <c r="A315" s="1023" t="s">
        <v>5352</v>
      </c>
      <c r="B315" s="1023" t="s">
        <v>5353</v>
      </c>
      <c r="C315" s="1024" t="s">
        <v>4857</v>
      </c>
      <c r="D315" s="442"/>
      <c r="E315" s="1029">
        <v>2.5299999999999998</v>
      </c>
      <c r="F315" s="1029">
        <v>2.5299999999999998</v>
      </c>
    </row>
    <row r="316" spans="1:6" ht="12.6" customHeight="1">
      <c r="A316" s="1020" t="s">
        <v>5354</v>
      </c>
      <c r="B316" s="1020" t="s">
        <v>5355</v>
      </c>
      <c r="C316" s="1022"/>
      <c r="D316" s="1022"/>
      <c r="E316" s="1022"/>
      <c r="F316" s="1022"/>
    </row>
    <row r="317" spans="1:6" ht="12.6" customHeight="1">
      <c r="A317" s="1023" t="s">
        <v>5356</v>
      </c>
      <c r="B317" s="1023" t="s">
        <v>5357</v>
      </c>
      <c r="C317" s="1024" t="s">
        <v>4799</v>
      </c>
      <c r="D317" s="442"/>
      <c r="E317" s="1029">
        <v>47.31</v>
      </c>
      <c r="F317" s="1029">
        <v>47.31</v>
      </c>
    </row>
    <row r="318" spans="1:6" ht="12.6" customHeight="1">
      <c r="A318" s="1023" t="s">
        <v>5358</v>
      </c>
      <c r="B318" s="1023" t="s">
        <v>5359</v>
      </c>
      <c r="C318" s="1024" t="s">
        <v>4799</v>
      </c>
      <c r="D318" s="442"/>
      <c r="E318" s="1029">
        <v>3.74</v>
      </c>
      <c r="F318" s="1029">
        <v>3.74</v>
      </c>
    </row>
    <row r="319" spans="1:6" ht="12.6" customHeight="1">
      <c r="A319" s="1023" t="s">
        <v>5360</v>
      </c>
      <c r="B319" s="1023" t="s">
        <v>5361</v>
      </c>
      <c r="C319" s="1024" t="s">
        <v>4857</v>
      </c>
      <c r="D319" s="442"/>
      <c r="E319" s="1029">
        <v>3.47</v>
      </c>
      <c r="F319" s="1029">
        <v>3.47</v>
      </c>
    </row>
    <row r="320" spans="1:6" ht="12.6" customHeight="1">
      <c r="A320" s="1023" t="s">
        <v>5362</v>
      </c>
      <c r="B320" s="1023" t="s">
        <v>5363</v>
      </c>
      <c r="C320" s="1024" t="s">
        <v>4857</v>
      </c>
      <c r="D320" s="442"/>
      <c r="E320" s="1029">
        <v>0.84</v>
      </c>
      <c r="F320" s="1029">
        <v>0.84</v>
      </c>
    </row>
    <row r="321" spans="1:6" ht="24.95" customHeight="1">
      <c r="A321" s="1023" t="s">
        <v>5364</v>
      </c>
      <c r="B321" s="441" t="s">
        <v>5365</v>
      </c>
      <c r="C321" s="1024" t="s">
        <v>4799</v>
      </c>
      <c r="D321" s="443"/>
      <c r="E321" s="1029">
        <v>41.15</v>
      </c>
      <c r="F321" s="1029">
        <v>41.15</v>
      </c>
    </row>
    <row r="322" spans="1:6" ht="12.6" customHeight="1">
      <c r="A322" s="1020" t="s">
        <v>5366</v>
      </c>
      <c r="B322" s="1020" t="s">
        <v>5367</v>
      </c>
      <c r="C322" s="1022"/>
      <c r="D322" s="1022"/>
      <c r="E322" s="1022"/>
      <c r="F322" s="1022"/>
    </row>
    <row r="323" spans="1:6" ht="12.6" customHeight="1">
      <c r="A323" s="1023" t="s">
        <v>5368</v>
      </c>
      <c r="B323" s="1023" t="s">
        <v>5369</v>
      </c>
      <c r="C323" s="1024" t="s">
        <v>4799</v>
      </c>
      <c r="D323" s="442"/>
      <c r="E323" s="1029">
        <v>10.47</v>
      </c>
      <c r="F323" s="1029">
        <v>10.47</v>
      </c>
    </row>
    <row r="324" spans="1:6" ht="12.6" customHeight="1">
      <c r="A324" s="1023" t="s">
        <v>5370</v>
      </c>
      <c r="B324" s="1023" t="s">
        <v>5371</v>
      </c>
      <c r="C324" s="1024" t="s">
        <v>4799</v>
      </c>
      <c r="D324" s="442"/>
      <c r="E324" s="1029">
        <v>5.61</v>
      </c>
      <c r="F324" s="1029">
        <v>5.61</v>
      </c>
    </row>
    <row r="325" spans="1:6" ht="12.6" customHeight="1">
      <c r="A325" s="1023" t="s">
        <v>5372</v>
      </c>
      <c r="B325" s="1023" t="s">
        <v>5373</v>
      </c>
      <c r="C325" s="1024" t="s">
        <v>4799</v>
      </c>
      <c r="D325" s="442"/>
      <c r="E325" s="1029">
        <v>4.22</v>
      </c>
      <c r="F325" s="1029">
        <v>4.22</v>
      </c>
    </row>
    <row r="326" spans="1:6" ht="12.6" customHeight="1">
      <c r="A326" s="1020" t="s">
        <v>5374</v>
      </c>
      <c r="B326" s="1020" t="s">
        <v>5375</v>
      </c>
      <c r="C326" s="1022"/>
      <c r="D326" s="1022"/>
      <c r="E326" s="1022"/>
      <c r="F326" s="1022"/>
    </row>
    <row r="327" spans="1:6" ht="12.6" customHeight="1">
      <c r="A327" s="1023" t="s">
        <v>5376</v>
      </c>
      <c r="B327" s="1023" t="s">
        <v>5377</v>
      </c>
      <c r="C327" s="1024" t="s">
        <v>4748</v>
      </c>
      <c r="D327" s="442"/>
      <c r="E327" s="1029">
        <v>18.71</v>
      </c>
      <c r="F327" s="1029">
        <v>18.71</v>
      </c>
    </row>
    <row r="328" spans="1:6" ht="23.1" customHeight="1">
      <c r="A328" s="1023" t="s">
        <v>5378</v>
      </c>
      <c r="B328" s="1023" t="s">
        <v>5379</v>
      </c>
      <c r="C328" s="1024" t="s">
        <v>4857</v>
      </c>
      <c r="D328" s="443"/>
      <c r="E328" s="1029">
        <v>1.44</v>
      </c>
      <c r="F328" s="1029">
        <v>1.44</v>
      </c>
    </row>
    <row r="329" spans="1:6" ht="23.1" customHeight="1">
      <c r="A329" s="1023" t="s">
        <v>5380</v>
      </c>
      <c r="B329" s="1023" t="s">
        <v>5381</v>
      </c>
      <c r="C329" s="1024" t="s">
        <v>4857</v>
      </c>
      <c r="D329" s="443"/>
      <c r="E329" s="1029">
        <v>11.22</v>
      </c>
      <c r="F329" s="1029">
        <v>11.22</v>
      </c>
    </row>
    <row r="330" spans="1:6" ht="24.95" customHeight="1">
      <c r="A330" s="1023" t="s">
        <v>5382</v>
      </c>
      <c r="B330" s="441" t="s">
        <v>5383</v>
      </c>
      <c r="C330" s="1024" t="s">
        <v>4799</v>
      </c>
      <c r="D330" s="443"/>
      <c r="E330" s="1029">
        <v>5.0599999999999996</v>
      </c>
      <c r="F330" s="1029">
        <v>5.0599999999999996</v>
      </c>
    </row>
    <row r="331" spans="1:6" ht="12.6" customHeight="1">
      <c r="A331" s="1023" t="s">
        <v>5384</v>
      </c>
      <c r="B331" s="1023" t="s">
        <v>5385</v>
      </c>
      <c r="C331" s="1024" t="s">
        <v>4799</v>
      </c>
      <c r="D331" s="442"/>
      <c r="E331" s="1029">
        <v>16.829999999999998</v>
      </c>
      <c r="F331" s="1029">
        <v>16.829999999999998</v>
      </c>
    </row>
    <row r="332" spans="1:6" ht="12.6" customHeight="1">
      <c r="A332" s="1020" t="s">
        <v>5386</v>
      </c>
      <c r="B332" s="1020" t="s">
        <v>5387</v>
      </c>
      <c r="C332" s="1022"/>
      <c r="D332" s="1022"/>
      <c r="E332" s="1022"/>
      <c r="F332" s="1022"/>
    </row>
    <row r="333" spans="1:6" ht="12.6" customHeight="1">
      <c r="A333" s="1023" t="s">
        <v>5388</v>
      </c>
      <c r="B333" s="1023" t="s">
        <v>5389</v>
      </c>
      <c r="C333" s="1024" t="s">
        <v>4799</v>
      </c>
      <c r="D333" s="442"/>
      <c r="E333" s="1029">
        <v>26.18</v>
      </c>
      <c r="F333" s="1029">
        <v>26.18</v>
      </c>
    </row>
    <row r="334" spans="1:6" ht="12.6" customHeight="1">
      <c r="A334" s="1023" t="s">
        <v>5390</v>
      </c>
      <c r="B334" s="1023" t="s">
        <v>5391</v>
      </c>
      <c r="C334" s="1024" t="s">
        <v>4748</v>
      </c>
      <c r="D334" s="442"/>
      <c r="E334" s="1029">
        <v>21.93</v>
      </c>
      <c r="F334" s="1029">
        <v>21.93</v>
      </c>
    </row>
    <row r="335" spans="1:6" ht="23.1" customHeight="1">
      <c r="A335" s="1023" t="s">
        <v>5392</v>
      </c>
      <c r="B335" s="1023" t="s">
        <v>5393</v>
      </c>
      <c r="C335" s="1024" t="s">
        <v>4857</v>
      </c>
      <c r="D335" s="443"/>
      <c r="E335" s="1029">
        <v>8.98</v>
      </c>
      <c r="F335" s="1029">
        <v>8.98</v>
      </c>
    </row>
    <row r="336" spans="1:6" ht="12.6" customHeight="1">
      <c r="A336" s="1023" t="s">
        <v>5394</v>
      </c>
      <c r="B336" s="1023" t="s">
        <v>5395</v>
      </c>
      <c r="C336" s="1024" t="s">
        <v>4857</v>
      </c>
      <c r="D336" s="442"/>
      <c r="E336" s="1029">
        <v>6.16</v>
      </c>
      <c r="F336" s="1029">
        <v>6.16</v>
      </c>
    </row>
    <row r="337" spans="1:6" ht="12.6" customHeight="1">
      <c r="A337" s="1023" t="s">
        <v>5396</v>
      </c>
      <c r="B337" s="1023" t="s">
        <v>5397</v>
      </c>
      <c r="C337" s="1024" t="s">
        <v>4799</v>
      </c>
      <c r="D337" s="442"/>
      <c r="E337" s="1029">
        <v>26.18</v>
      </c>
      <c r="F337" s="1029">
        <v>26.18</v>
      </c>
    </row>
    <row r="338" spans="1:6" ht="12.6" customHeight="1">
      <c r="A338" s="1023" t="s">
        <v>5398</v>
      </c>
      <c r="B338" s="1023" t="s">
        <v>5399</v>
      </c>
      <c r="C338" s="1024" t="s">
        <v>4857</v>
      </c>
      <c r="D338" s="442"/>
      <c r="E338" s="1029">
        <v>29.92</v>
      </c>
      <c r="F338" s="1029">
        <v>29.92</v>
      </c>
    </row>
    <row r="339" spans="1:6" ht="23.1" customHeight="1">
      <c r="A339" s="1023" t="s">
        <v>5400</v>
      </c>
      <c r="B339" s="1023" t="s">
        <v>5401</v>
      </c>
      <c r="C339" s="1024" t="s">
        <v>4748</v>
      </c>
      <c r="D339" s="443"/>
      <c r="E339" s="1029">
        <v>21.93</v>
      </c>
      <c r="F339" s="1029">
        <v>21.93</v>
      </c>
    </row>
    <row r="340" spans="1:6" ht="12.6" customHeight="1">
      <c r="A340" s="1023" t="s">
        <v>5402</v>
      </c>
      <c r="B340" s="1023" t="s">
        <v>5403</v>
      </c>
      <c r="C340" s="1024" t="s">
        <v>4799</v>
      </c>
      <c r="D340" s="442"/>
      <c r="E340" s="1029">
        <v>3.56</v>
      </c>
      <c r="F340" s="1029">
        <v>3.56</v>
      </c>
    </row>
    <row r="341" spans="1:6" ht="12.6" customHeight="1">
      <c r="A341" s="1020" t="s">
        <v>5404</v>
      </c>
      <c r="B341" s="1020" t="s">
        <v>5405</v>
      </c>
      <c r="C341" s="1022"/>
      <c r="D341" s="1022"/>
      <c r="E341" s="1022"/>
      <c r="F341" s="1022"/>
    </row>
    <row r="342" spans="1:6" ht="12.6" customHeight="1">
      <c r="A342" s="1023" t="s">
        <v>5406</v>
      </c>
      <c r="B342" s="1023" t="s">
        <v>5407</v>
      </c>
      <c r="C342" s="1024" t="s">
        <v>4748</v>
      </c>
      <c r="D342" s="442"/>
      <c r="E342" s="1029">
        <v>10.27</v>
      </c>
      <c r="F342" s="1029">
        <v>10.27</v>
      </c>
    </row>
    <row r="343" spans="1:6" ht="12.6" customHeight="1">
      <c r="A343" s="1023" t="s">
        <v>5408</v>
      </c>
      <c r="B343" s="1023" t="s">
        <v>5409</v>
      </c>
      <c r="C343" s="1024" t="s">
        <v>4748</v>
      </c>
      <c r="D343" s="442"/>
      <c r="E343" s="1029">
        <v>4.1100000000000003</v>
      </c>
      <c r="F343" s="1029">
        <v>4.1100000000000003</v>
      </c>
    </row>
    <row r="344" spans="1:6" ht="12.6" customHeight="1">
      <c r="A344" s="1023" t="s">
        <v>5410</v>
      </c>
      <c r="B344" s="1023" t="s">
        <v>5411</v>
      </c>
      <c r="C344" s="1024" t="s">
        <v>4748</v>
      </c>
      <c r="D344" s="442"/>
      <c r="E344" s="1029">
        <v>2.0499999999999998</v>
      </c>
      <c r="F344" s="1029">
        <v>2.0499999999999998</v>
      </c>
    </row>
    <row r="345" spans="1:6" ht="12.6" customHeight="1">
      <c r="A345" s="1023" t="s">
        <v>5412</v>
      </c>
      <c r="B345" s="1023" t="s">
        <v>5413</v>
      </c>
      <c r="C345" s="1024" t="s">
        <v>4748</v>
      </c>
      <c r="D345" s="442"/>
      <c r="E345" s="1029">
        <v>16.190000000000001</v>
      </c>
      <c r="F345" s="1029">
        <v>16.190000000000001</v>
      </c>
    </row>
    <row r="346" spans="1:6" ht="12.6" customHeight="1">
      <c r="A346" s="1020" t="s">
        <v>5414</v>
      </c>
      <c r="B346" s="1020" t="s">
        <v>5415</v>
      </c>
      <c r="C346" s="1022"/>
      <c r="D346" s="1022"/>
      <c r="E346" s="1022"/>
      <c r="F346" s="1022"/>
    </row>
    <row r="347" spans="1:6" ht="12.6" customHeight="1">
      <c r="A347" s="1023" t="s">
        <v>5416</v>
      </c>
      <c r="B347" s="1023" t="s">
        <v>5417</v>
      </c>
      <c r="C347" s="1024" t="s">
        <v>4748</v>
      </c>
      <c r="D347" s="442"/>
      <c r="E347" s="1029">
        <v>36.9</v>
      </c>
      <c r="F347" s="1029">
        <v>36.9</v>
      </c>
    </row>
    <row r="348" spans="1:6" ht="12.6" customHeight="1">
      <c r="A348" s="1023" t="s">
        <v>5418</v>
      </c>
      <c r="B348" s="1023" t="s">
        <v>5419</v>
      </c>
      <c r="C348" s="1024" t="s">
        <v>4799</v>
      </c>
      <c r="D348" s="442"/>
      <c r="E348" s="1029">
        <v>52.36</v>
      </c>
      <c r="F348" s="1029">
        <v>52.36</v>
      </c>
    </row>
    <row r="349" spans="1:6" ht="11.45" customHeight="1">
      <c r="A349" s="1015" t="s">
        <v>4737</v>
      </c>
      <c r="B349" s="1016" t="s">
        <v>4738</v>
      </c>
      <c r="C349" s="1016" t="s">
        <v>4739</v>
      </c>
      <c r="D349" s="1017" t="s">
        <v>4740</v>
      </c>
      <c r="E349" s="1018" t="s">
        <v>4741</v>
      </c>
      <c r="F349" s="1015" t="s">
        <v>4742</v>
      </c>
    </row>
    <row r="350" spans="1:6" ht="12.6" customHeight="1">
      <c r="A350" s="1023" t="s">
        <v>5420</v>
      </c>
      <c r="B350" s="1023" t="s">
        <v>5421</v>
      </c>
      <c r="C350" s="1024" t="s">
        <v>4748</v>
      </c>
      <c r="D350" s="443"/>
      <c r="E350" s="1029">
        <v>12.32</v>
      </c>
      <c r="F350" s="1029">
        <v>12.32</v>
      </c>
    </row>
    <row r="351" spans="1:6" ht="12.6" customHeight="1">
      <c r="A351" s="1023" t="s">
        <v>5422</v>
      </c>
      <c r="B351" s="1023" t="s">
        <v>5423</v>
      </c>
      <c r="C351" s="1024" t="s">
        <v>4748</v>
      </c>
      <c r="D351" s="442"/>
      <c r="E351" s="1029">
        <v>5.13</v>
      </c>
      <c r="F351" s="1029">
        <v>5.13</v>
      </c>
    </row>
    <row r="352" spans="1:6" ht="12.6" customHeight="1">
      <c r="A352" s="1023" t="s">
        <v>5424</v>
      </c>
      <c r="B352" s="1023" t="s">
        <v>5425</v>
      </c>
      <c r="C352" s="1024" t="s">
        <v>4748</v>
      </c>
      <c r="D352" s="442"/>
      <c r="E352" s="1029">
        <v>47.17</v>
      </c>
      <c r="F352" s="1029">
        <v>47.17</v>
      </c>
    </row>
    <row r="353" spans="1:6" ht="12.6" customHeight="1">
      <c r="A353" s="1023" t="s">
        <v>5426</v>
      </c>
      <c r="B353" s="1023" t="s">
        <v>5427</v>
      </c>
      <c r="C353" s="1024" t="s">
        <v>4748</v>
      </c>
      <c r="D353" s="442"/>
      <c r="E353" s="1029">
        <v>27.06</v>
      </c>
      <c r="F353" s="1029">
        <v>27.06</v>
      </c>
    </row>
    <row r="354" spans="1:6" ht="12.6" customHeight="1">
      <c r="A354" s="1023" t="s">
        <v>5428</v>
      </c>
      <c r="B354" s="1023" t="s">
        <v>5429</v>
      </c>
      <c r="C354" s="1024" t="s">
        <v>4748</v>
      </c>
      <c r="D354" s="442"/>
      <c r="E354" s="1029">
        <v>27.06</v>
      </c>
      <c r="F354" s="1029">
        <v>27.06</v>
      </c>
    </row>
    <row r="355" spans="1:6" ht="12.6" customHeight="1">
      <c r="A355" s="1023" t="s">
        <v>5430</v>
      </c>
      <c r="B355" s="1023" t="s">
        <v>5431</v>
      </c>
      <c r="C355" s="1024" t="s">
        <v>4748</v>
      </c>
      <c r="D355" s="442"/>
      <c r="E355" s="1029">
        <v>6.4</v>
      </c>
      <c r="F355" s="1029">
        <v>6.4</v>
      </c>
    </row>
    <row r="356" spans="1:6" ht="12.6" customHeight="1">
      <c r="A356" s="1023" t="s">
        <v>5432</v>
      </c>
      <c r="B356" s="1023" t="s">
        <v>5433</v>
      </c>
      <c r="C356" s="1024" t="s">
        <v>4748</v>
      </c>
      <c r="D356" s="442"/>
      <c r="E356" s="1029">
        <v>9.84</v>
      </c>
      <c r="F356" s="1029">
        <v>9.84</v>
      </c>
    </row>
    <row r="357" spans="1:6" ht="12.6" customHeight="1">
      <c r="A357" s="1023" t="s">
        <v>5434</v>
      </c>
      <c r="B357" s="1023" t="s">
        <v>5435</v>
      </c>
      <c r="C357" s="1024" t="s">
        <v>4748</v>
      </c>
      <c r="D357" s="442"/>
      <c r="E357" s="1029">
        <v>18.7</v>
      </c>
      <c r="F357" s="1029">
        <v>18.7</v>
      </c>
    </row>
    <row r="358" spans="1:6" ht="12.6" customHeight="1">
      <c r="A358" s="1020" t="s">
        <v>5436</v>
      </c>
      <c r="B358" s="1020" t="s">
        <v>5437</v>
      </c>
      <c r="C358" s="1022"/>
      <c r="D358" s="1022"/>
      <c r="E358" s="1022"/>
      <c r="F358" s="1022"/>
    </row>
    <row r="359" spans="1:6" ht="12.6" customHeight="1">
      <c r="A359" s="1023" t="s">
        <v>5438</v>
      </c>
      <c r="B359" s="1023" t="s">
        <v>5439</v>
      </c>
      <c r="C359" s="1024" t="s">
        <v>4748</v>
      </c>
      <c r="D359" s="442"/>
      <c r="E359" s="1029">
        <v>78.37</v>
      </c>
      <c r="F359" s="1029">
        <v>78.37</v>
      </c>
    </row>
    <row r="360" spans="1:6" ht="12.6" customHeight="1">
      <c r="A360" s="1023" t="s">
        <v>5440</v>
      </c>
      <c r="B360" s="1023" t="s">
        <v>5441</v>
      </c>
      <c r="C360" s="1024" t="s">
        <v>4748</v>
      </c>
      <c r="D360" s="442"/>
      <c r="E360" s="1029">
        <v>62.21</v>
      </c>
      <c r="F360" s="1029">
        <v>62.21</v>
      </c>
    </row>
    <row r="361" spans="1:6" ht="12.6" customHeight="1">
      <c r="A361" s="1020" t="s">
        <v>5442</v>
      </c>
      <c r="B361" s="1020" t="s">
        <v>5443</v>
      </c>
      <c r="C361" s="1022"/>
      <c r="D361" s="1022"/>
      <c r="E361" s="1022"/>
      <c r="F361" s="1022"/>
    </row>
    <row r="362" spans="1:6" ht="12.6" customHeight="1">
      <c r="A362" s="1023" t="s">
        <v>5444</v>
      </c>
      <c r="B362" s="1023" t="s">
        <v>5445</v>
      </c>
      <c r="C362" s="1024" t="s">
        <v>4799</v>
      </c>
      <c r="D362" s="442"/>
      <c r="E362" s="1029">
        <v>5.0599999999999996</v>
      </c>
      <c r="F362" s="1029">
        <v>5.0599999999999996</v>
      </c>
    </row>
    <row r="363" spans="1:6" ht="12.6" customHeight="1">
      <c r="A363" s="1023" t="s">
        <v>5446</v>
      </c>
      <c r="B363" s="1023" t="s">
        <v>5447</v>
      </c>
      <c r="C363" s="1024" t="s">
        <v>4799</v>
      </c>
      <c r="D363" s="442"/>
      <c r="E363" s="1029">
        <v>0.84</v>
      </c>
      <c r="F363" s="1029">
        <v>0.84</v>
      </c>
    </row>
    <row r="364" spans="1:6" ht="12.6" customHeight="1">
      <c r="A364" s="1020" t="s">
        <v>5448</v>
      </c>
      <c r="B364" s="1020" t="s">
        <v>5449</v>
      </c>
      <c r="C364" s="1022"/>
      <c r="D364" s="1022"/>
      <c r="E364" s="1022"/>
      <c r="F364" s="1022"/>
    </row>
    <row r="365" spans="1:6" ht="23.1" customHeight="1">
      <c r="A365" s="1023" t="s">
        <v>5450</v>
      </c>
      <c r="B365" s="1023" t="s">
        <v>5451</v>
      </c>
      <c r="C365" s="1024" t="s">
        <v>4799</v>
      </c>
      <c r="D365" s="443"/>
      <c r="E365" s="1029">
        <v>12.3</v>
      </c>
      <c r="F365" s="1029">
        <v>12.3</v>
      </c>
    </row>
    <row r="366" spans="1:6" ht="12.6" customHeight="1">
      <c r="A366" s="1023" t="s">
        <v>5452</v>
      </c>
      <c r="B366" s="1023" t="s">
        <v>5453</v>
      </c>
      <c r="C366" s="1024" t="s">
        <v>4799</v>
      </c>
      <c r="D366" s="442"/>
      <c r="E366" s="1029">
        <v>37.4</v>
      </c>
      <c r="F366" s="1029">
        <v>37.4</v>
      </c>
    </row>
    <row r="367" spans="1:6" ht="12.6" customHeight="1">
      <c r="A367" s="1020" t="s">
        <v>5454</v>
      </c>
      <c r="B367" s="1020" t="s">
        <v>5455</v>
      </c>
      <c r="C367" s="1022"/>
      <c r="D367" s="1022"/>
      <c r="E367" s="1022"/>
      <c r="F367" s="1022"/>
    </row>
    <row r="368" spans="1:6" ht="23.1" customHeight="1">
      <c r="A368" s="1023" t="s">
        <v>5456</v>
      </c>
      <c r="B368" s="1023" t="s">
        <v>5457</v>
      </c>
      <c r="C368" s="1024" t="s">
        <v>4748</v>
      </c>
      <c r="D368" s="443"/>
      <c r="E368" s="1029">
        <v>16.59</v>
      </c>
      <c r="F368" s="1029">
        <v>16.59</v>
      </c>
    </row>
    <row r="369" spans="1:6" ht="23.1" customHeight="1">
      <c r="A369" s="1023" t="s">
        <v>5458</v>
      </c>
      <c r="B369" s="1023" t="s">
        <v>5459</v>
      </c>
      <c r="C369" s="1024" t="s">
        <v>4748</v>
      </c>
      <c r="D369" s="443"/>
      <c r="E369" s="1029">
        <v>62.21</v>
      </c>
      <c r="F369" s="1029">
        <v>62.21</v>
      </c>
    </row>
    <row r="370" spans="1:6" ht="12.6" customHeight="1">
      <c r="A370" s="1023" t="s">
        <v>5460</v>
      </c>
      <c r="B370" s="1023" t="s">
        <v>5461</v>
      </c>
      <c r="C370" s="1024" t="s">
        <v>4748</v>
      </c>
      <c r="D370" s="442"/>
      <c r="E370" s="1029">
        <v>20.74</v>
      </c>
      <c r="F370" s="1029">
        <v>20.74</v>
      </c>
    </row>
    <row r="371" spans="1:6" ht="12.6" customHeight="1">
      <c r="A371" s="1023" t="s">
        <v>5462</v>
      </c>
      <c r="B371" s="1023" t="s">
        <v>5463</v>
      </c>
      <c r="C371" s="1024" t="s">
        <v>4857</v>
      </c>
      <c r="D371" s="442"/>
      <c r="E371" s="1029">
        <v>16.59</v>
      </c>
      <c r="F371" s="1029">
        <v>16.59</v>
      </c>
    </row>
    <row r="372" spans="1:6" ht="12.6" customHeight="1">
      <c r="A372" s="1023" t="s">
        <v>5464</v>
      </c>
      <c r="B372" s="1023" t="s">
        <v>5465</v>
      </c>
      <c r="C372" s="1024" t="s">
        <v>4748</v>
      </c>
      <c r="D372" s="442"/>
      <c r="E372" s="1029">
        <v>6.22</v>
      </c>
      <c r="F372" s="1029">
        <v>6.22</v>
      </c>
    </row>
    <row r="373" spans="1:6" ht="12.6" customHeight="1">
      <c r="A373" s="1023" t="s">
        <v>5466</v>
      </c>
      <c r="B373" s="1023" t="s">
        <v>5467</v>
      </c>
      <c r="C373" s="1024" t="s">
        <v>4748</v>
      </c>
      <c r="D373" s="442"/>
      <c r="E373" s="1029">
        <v>6.22</v>
      </c>
      <c r="F373" s="1029">
        <v>6.22</v>
      </c>
    </row>
    <row r="374" spans="1:6" ht="12.6" customHeight="1">
      <c r="A374" s="1023" t="s">
        <v>5468</v>
      </c>
      <c r="B374" s="1023" t="s">
        <v>5469</v>
      </c>
      <c r="C374" s="1024" t="s">
        <v>4748</v>
      </c>
      <c r="D374" s="442"/>
      <c r="E374" s="1029">
        <v>41.47</v>
      </c>
      <c r="F374" s="1029">
        <v>41.47</v>
      </c>
    </row>
    <row r="375" spans="1:6" ht="12.6" customHeight="1">
      <c r="A375" s="1023" t="s">
        <v>5470</v>
      </c>
      <c r="B375" s="1023" t="s">
        <v>5471</v>
      </c>
      <c r="C375" s="1024" t="s">
        <v>4748</v>
      </c>
      <c r="D375" s="442"/>
      <c r="E375" s="1029">
        <v>20.74</v>
      </c>
      <c r="F375" s="1029">
        <v>20.74</v>
      </c>
    </row>
    <row r="376" spans="1:6" ht="12.6" customHeight="1">
      <c r="A376" s="1023" t="s">
        <v>5472</v>
      </c>
      <c r="B376" s="1023" t="s">
        <v>5473</v>
      </c>
      <c r="C376" s="1024" t="s">
        <v>4748</v>
      </c>
      <c r="D376" s="442"/>
      <c r="E376" s="1029">
        <v>18.66</v>
      </c>
      <c r="F376" s="1029">
        <v>18.66</v>
      </c>
    </row>
    <row r="377" spans="1:6" ht="12.6" customHeight="1">
      <c r="A377" s="1023" t="s">
        <v>5474</v>
      </c>
      <c r="B377" s="1023" t="s">
        <v>5475</v>
      </c>
      <c r="C377" s="1024" t="s">
        <v>4748</v>
      </c>
      <c r="D377" s="442"/>
      <c r="E377" s="1029">
        <v>16.59</v>
      </c>
      <c r="F377" s="1029">
        <v>16.59</v>
      </c>
    </row>
    <row r="378" spans="1:6" ht="12.6" customHeight="1">
      <c r="A378" s="1023" t="s">
        <v>5476</v>
      </c>
      <c r="B378" s="1023" t="s">
        <v>5477</v>
      </c>
      <c r="C378" s="1024" t="s">
        <v>4748</v>
      </c>
      <c r="D378" s="442"/>
      <c r="E378" s="1029">
        <v>16.59</v>
      </c>
      <c r="F378" s="1029">
        <v>16.59</v>
      </c>
    </row>
    <row r="379" spans="1:6" ht="12.6" customHeight="1">
      <c r="A379" s="1023" t="s">
        <v>5478</v>
      </c>
      <c r="B379" s="1023" t="s">
        <v>5479</v>
      </c>
      <c r="C379" s="1024" t="s">
        <v>4748</v>
      </c>
      <c r="D379" s="442"/>
      <c r="E379" s="1029">
        <v>12.44</v>
      </c>
      <c r="F379" s="1029">
        <v>12.44</v>
      </c>
    </row>
    <row r="380" spans="1:6" ht="12.6" customHeight="1">
      <c r="A380" s="1020" t="s">
        <v>5480</v>
      </c>
      <c r="B380" s="1020" t="s">
        <v>5481</v>
      </c>
      <c r="C380" s="1022"/>
      <c r="D380" s="1022"/>
      <c r="E380" s="1022"/>
      <c r="F380" s="1022"/>
    </row>
    <row r="381" spans="1:6" ht="12.6" customHeight="1">
      <c r="A381" s="1023" t="s">
        <v>5482</v>
      </c>
      <c r="B381" s="1023" t="s">
        <v>5483</v>
      </c>
      <c r="C381" s="1024" t="s">
        <v>4748</v>
      </c>
      <c r="D381" s="442"/>
      <c r="E381" s="1029">
        <v>10.37</v>
      </c>
      <c r="F381" s="1029">
        <v>10.37</v>
      </c>
    </row>
    <row r="382" spans="1:6" ht="12.6" customHeight="1">
      <c r="A382" s="1023" t="s">
        <v>5484</v>
      </c>
      <c r="B382" s="1023" t="s">
        <v>5485</v>
      </c>
      <c r="C382" s="1024" t="s">
        <v>4857</v>
      </c>
      <c r="D382" s="442"/>
      <c r="E382" s="1029">
        <v>14.51</v>
      </c>
      <c r="F382" s="1029">
        <v>14.51</v>
      </c>
    </row>
    <row r="383" spans="1:6" ht="23.1" customHeight="1">
      <c r="A383" s="1023" t="s">
        <v>5486</v>
      </c>
      <c r="B383" s="1023" t="s">
        <v>5487</v>
      </c>
      <c r="C383" s="1024" t="s">
        <v>4748</v>
      </c>
      <c r="D383" s="443"/>
      <c r="E383" s="1029">
        <v>207.35</v>
      </c>
      <c r="F383" s="1029">
        <v>207.35</v>
      </c>
    </row>
    <row r="384" spans="1:6" ht="23.1" customHeight="1">
      <c r="A384" s="1023" t="s">
        <v>5488</v>
      </c>
      <c r="B384" s="1023" t="s">
        <v>5489</v>
      </c>
      <c r="C384" s="1024" t="s">
        <v>4748</v>
      </c>
      <c r="D384" s="443"/>
      <c r="E384" s="1029">
        <v>165.88</v>
      </c>
      <c r="F384" s="1029">
        <v>165.88</v>
      </c>
    </row>
    <row r="385" spans="1:6" ht="12.6" customHeight="1">
      <c r="A385" s="1023" t="s">
        <v>5490</v>
      </c>
      <c r="B385" s="1023" t="s">
        <v>5491</v>
      </c>
      <c r="C385" s="1024" t="s">
        <v>4748</v>
      </c>
      <c r="D385" s="442"/>
      <c r="E385" s="1029">
        <v>82.94</v>
      </c>
      <c r="F385" s="1029">
        <v>82.94</v>
      </c>
    </row>
    <row r="386" spans="1:6" ht="12.6" customHeight="1">
      <c r="A386" s="1023" t="s">
        <v>5492</v>
      </c>
      <c r="B386" s="1023" t="s">
        <v>5493</v>
      </c>
      <c r="C386" s="1024" t="s">
        <v>4748</v>
      </c>
      <c r="D386" s="442"/>
      <c r="E386" s="1029">
        <v>46.04</v>
      </c>
      <c r="F386" s="1029">
        <v>46.04</v>
      </c>
    </row>
    <row r="387" spans="1:6" ht="12.6" customHeight="1">
      <c r="A387" s="1023" t="s">
        <v>5494</v>
      </c>
      <c r="B387" s="1023" t="s">
        <v>5495</v>
      </c>
      <c r="C387" s="1024" t="s">
        <v>4748</v>
      </c>
      <c r="D387" s="442"/>
      <c r="E387" s="1029">
        <v>6.15</v>
      </c>
      <c r="F387" s="1029">
        <v>6.15</v>
      </c>
    </row>
    <row r="388" spans="1:6" ht="12.6" customHeight="1">
      <c r="A388" s="1023" t="s">
        <v>5496</v>
      </c>
      <c r="B388" s="1023" t="s">
        <v>5497</v>
      </c>
      <c r="C388" s="1024" t="s">
        <v>4748</v>
      </c>
      <c r="D388" s="442"/>
      <c r="E388" s="1029">
        <v>7.38</v>
      </c>
      <c r="F388" s="1029">
        <v>7.38</v>
      </c>
    </row>
    <row r="389" spans="1:6" ht="12.6" customHeight="1">
      <c r="A389" s="1023" t="s">
        <v>5498</v>
      </c>
      <c r="B389" s="1023" t="s">
        <v>5499</v>
      </c>
      <c r="C389" s="1024" t="s">
        <v>4748</v>
      </c>
      <c r="D389" s="442"/>
      <c r="E389" s="1029">
        <v>46.04</v>
      </c>
      <c r="F389" s="1029">
        <v>46.04</v>
      </c>
    </row>
    <row r="390" spans="1:6" ht="12.6" customHeight="1">
      <c r="A390" s="1023" t="s">
        <v>5500</v>
      </c>
      <c r="B390" s="1023" t="s">
        <v>5501</v>
      </c>
      <c r="C390" s="1024" t="s">
        <v>4857</v>
      </c>
      <c r="D390" s="442"/>
      <c r="E390" s="1029">
        <v>10.37</v>
      </c>
      <c r="F390" s="1029">
        <v>10.37</v>
      </c>
    </row>
    <row r="391" spans="1:6" ht="12.6" customHeight="1">
      <c r="A391" s="1023" t="s">
        <v>5502</v>
      </c>
      <c r="B391" s="1023" t="s">
        <v>5503</v>
      </c>
      <c r="C391" s="1024" t="s">
        <v>4748</v>
      </c>
      <c r="D391" s="442"/>
      <c r="E391" s="1029">
        <v>20.74</v>
      </c>
      <c r="F391" s="1029">
        <v>20.74</v>
      </c>
    </row>
    <row r="392" spans="1:6" ht="12.6" customHeight="1">
      <c r="A392" s="1023" t="s">
        <v>5504</v>
      </c>
      <c r="B392" s="1023" t="s">
        <v>5505</v>
      </c>
      <c r="C392" s="1024" t="s">
        <v>4748</v>
      </c>
      <c r="D392" s="442"/>
      <c r="E392" s="1029">
        <v>16.59</v>
      </c>
      <c r="F392" s="1029">
        <v>16.59</v>
      </c>
    </row>
    <row r="393" spans="1:6" ht="12.6" customHeight="1">
      <c r="A393" s="1023" t="s">
        <v>5506</v>
      </c>
      <c r="B393" s="1023" t="s">
        <v>5507</v>
      </c>
      <c r="C393" s="1024" t="s">
        <v>4748</v>
      </c>
      <c r="D393" s="442"/>
      <c r="E393" s="1029">
        <v>24.88</v>
      </c>
      <c r="F393" s="1029">
        <v>24.88</v>
      </c>
    </row>
    <row r="394" spans="1:6" ht="12.6" customHeight="1">
      <c r="A394" s="1023" t="s">
        <v>5508</v>
      </c>
      <c r="B394" s="1023" t="s">
        <v>5509</v>
      </c>
      <c r="C394" s="1024" t="s">
        <v>4748</v>
      </c>
      <c r="D394" s="442"/>
      <c r="E394" s="1029">
        <v>20.74</v>
      </c>
      <c r="F394" s="1029">
        <v>20.74</v>
      </c>
    </row>
    <row r="395" spans="1:6" ht="23.1" customHeight="1">
      <c r="A395" s="1023" t="s">
        <v>5510</v>
      </c>
      <c r="B395" s="1023" t="s">
        <v>5511</v>
      </c>
      <c r="C395" s="1024" t="s">
        <v>4748</v>
      </c>
      <c r="D395" s="443"/>
      <c r="E395" s="1029">
        <v>41.47</v>
      </c>
      <c r="F395" s="1029">
        <v>41.47</v>
      </c>
    </row>
    <row r="396" spans="1:6" ht="12.6" customHeight="1">
      <c r="A396" s="1023" t="s">
        <v>5512</v>
      </c>
      <c r="B396" s="1023" t="s">
        <v>5513</v>
      </c>
      <c r="C396" s="1024" t="s">
        <v>4748</v>
      </c>
      <c r="D396" s="442"/>
      <c r="E396" s="1029">
        <v>62.21</v>
      </c>
      <c r="F396" s="1029">
        <v>62.21</v>
      </c>
    </row>
    <row r="397" spans="1:6" ht="23.1" customHeight="1">
      <c r="A397" s="1023" t="s">
        <v>5514</v>
      </c>
      <c r="B397" s="1023" t="s">
        <v>5515</v>
      </c>
      <c r="C397" s="1024" t="s">
        <v>4748</v>
      </c>
      <c r="D397" s="443"/>
      <c r="E397" s="1029">
        <v>116.68</v>
      </c>
      <c r="F397" s="1029">
        <v>116.68</v>
      </c>
    </row>
    <row r="398" spans="1:6" ht="12.6" customHeight="1">
      <c r="A398" s="1023" t="s">
        <v>5516</v>
      </c>
      <c r="B398" s="1023" t="s">
        <v>5517</v>
      </c>
      <c r="C398" s="1024" t="s">
        <v>4748</v>
      </c>
      <c r="D398" s="442"/>
      <c r="E398" s="1029">
        <v>31.1</v>
      </c>
      <c r="F398" s="1029">
        <v>31.1</v>
      </c>
    </row>
    <row r="399" spans="1:6" ht="11.45" customHeight="1">
      <c r="A399" s="1015" t="s">
        <v>4737</v>
      </c>
      <c r="B399" s="1016" t="s">
        <v>4738</v>
      </c>
      <c r="C399" s="1016" t="s">
        <v>4739</v>
      </c>
      <c r="D399" s="1017" t="s">
        <v>4740</v>
      </c>
      <c r="E399" s="1018" t="s">
        <v>4741</v>
      </c>
      <c r="F399" s="1015" t="s">
        <v>4742</v>
      </c>
    </row>
    <row r="400" spans="1:6" ht="23.1" customHeight="1">
      <c r="A400" s="1023" t="s">
        <v>5518</v>
      </c>
      <c r="B400" s="1023" t="s">
        <v>5519</v>
      </c>
      <c r="C400" s="1024" t="s">
        <v>4748</v>
      </c>
      <c r="D400" s="443"/>
      <c r="E400" s="1029">
        <v>8.44</v>
      </c>
      <c r="F400" s="1029">
        <v>8.44</v>
      </c>
    </row>
    <row r="401" spans="1:6" ht="12.6" customHeight="1">
      <c r="A401" s="1023" t="s">
        <v>5520</v>
      </c>
      <c r="B401" s="1023" t="s">
        <v>5521</v>
      </c>
      <c r="C401" s="1024" t="s">
        <v>4748</v>
      </c>
      <c r="D401" s="442"/>
      <c r="E401" s="1029">
        <v>16.52</v>
      </c>
      <c r="F401" s="1029">
        <v>16.52</v>
      </c>
    </row>
    <row r="402" spans="1:6" ht="12.6" customHeight="1">
      <c r="A402" s="1023" t="s">
        <v>5522</v>
      </c>
      <c r="B402" s="1023" t="s">
        <v>5523</v>
      </c>
      <c r="C402" s="1024" t="s">
        <v>4857</v>
      </c>
      <c r="D402" s="442"/>
      <c r="E402" s="1029">
        <v>4.97</v>
      </c>
      <c r="F402" s="1029">
        <v>4.97</v>
      </c>
    </row>
    <row r="403" spans="1:6" ht="12.6" customHeight="1">
      <c r="A403" s="1023" t="s">
        <v>5524</v>
      </c>
      <c r="B403" s="1023" t="s">
        <v>5525</v>
      </c>
      <c r="C403" s="1024" t="s">
        <v>4857</v>
      </c>
      <c r="D403" s="442"/>
      <c r="E403" s="1029">
        <v>2.4900000000000002</v>
      </c>
      <c r="F403" s="1029">
        <v>2.4900000000000002</v>
      </c>
    </row>
    <row r="404" spans="1:6" ht="12.6" customHeight="1">
      <c r="A404" s="1023" t="s">
        <v>5526</v>
      </c>
      <c r="B404" s="1023" t="s">
        <v>5527</v>
      </c>
      <c r="C404" s="1024" t="s">
        <v>4857</v>
      </c>
      <c r="D404" s="442"/>
      <c r="E404" s="1029">
        <v>4.1500000000000004</v>
      </c>
      <c r="F404" s="1029">
        <v>4.1500000000000004</v>
      </c>
    </row>
    <row r="405" spans="1:6" ht="12.6" customHeight="1">
      <c r="A405" s="1023" t="s">
        <v>5528</v>
      </c>
      <c r="B405" s="1023" t="s">
        <v>5529</v>
      </c>
      <c r="C405" s="1024" t="s">
        <v>4857</v>
      </c>
      <c r="D405" s="442"/>
      <c r="E405" s="1029">
        <v>2.0699999999999998</v>
      </c>
      <c r="F405" s="1029">
        <v>2.0699999999999998</v>
      </c>
    </row>
    <row r="406" spans="1:6" ht="12.6" customHeight="1">
      <c r="A406" s="1023" t="s">
        <v>5530</v>
      </c>
      <c r="B406" s="1023" t="s">
        <v>5531</v>
      </c>
      <c r="C406" s="1024" t="s">
        <v>4857</v>
      </c>
      <c r="D406" s="442"/>
      <c r="E406" s="1029">
        <v>29.17</v>
      </c>
      <c r="F406" s="1029">
        <v>29.17</v>
      </c>
    </row>
    <row r="407" spans="1:6" ht="12.6" customHeight="1">
      <c r="A407" s="1023" t="s">
        <v>5532</v>
      </c>
      <c r="B407" s="1023" t="s">
        <v>5533</v>
      </c>
      <c r="C407" s="1024" t="s">
        <v>4857</v>
      </c>
      <c r="D407" s="442"/>
      <c r="E407" s="1029">
        <v>8.2899999999999991</v>
      </c>
      <c r="F407" s="1029">
        <v>8.2899999999999991</v>
      </c>
    </row>
    <row r="408" spans="1:6" ht="12.6" customHeight="1">
      <c r="A408" s="1023" t="s">
        <v>5534</v>
      </c>
      <c r="B408" s="1023" t="s">
        <v>5535</v>
      </c>
      <c r="C408" s="1024" t="s">
        <v>4748</v>
      </c>
      <c r="D408" s="442"/>
      <c r="E408" s="1029">
        <v>41.47</v>
      </c>
      <c r="F408" s="1029">
        <v>41.47</v>
      </c>
    </row>
    <row r="409" spans="1:6" ht="12.6" customHeight="1">
      <c r="A409" s="1023" t="s">
        <v>5536</v>
      </c>
      <c r="B409" s="1023" t="s">
        <v>5537</v>
      </c>
      <c r="C409" s="1024" t="s">
        <v>4748</v>
      </c>
      <c r="D409" s="442"/>
      <c r="E409" s="1029">
        <v>8.2899999999999991</v>
      </c>
      <c r="F409" s="1029">
        <v>8.2899999999999991</v>
      </c>
    </row>
    <row r="410" spans="1:6" ht="12.6" customHeight="1">
      <c r="A410" s="1023" t="s">
        <v>5538</v>
      </c>
      <c r="B410" s="1023" t="s">
        <v>5539</v>
      </c>
      <c r="C410" s="1024" t="s">
        <v>4748</v>
      </c>
      <c r="D410" s="442"/>
      <c r="E410" s="1029">
        <v>62.21</v>
      </c>
      <c r="F410" s="1029">
        <v>62.21</v>
      </c>
    </row>
    <row r="411" spans="1:6" ht="12.6" customHeight="1">
      <c r="A411" s="1023" t="s">
        <v>5540</v>
      </c>
      <c r="B411" s="1023" t="s">
        <v>5541</v>
      </c>
      <c r="C411" s="1024" t="s">
        <v>4748</v>
      </c>
      <c r="D411" s="442"/>
      <c r="E411" s="1029">
        <v>87.51</v>
      </c>
      <c r="F411" s="1029">
        <v>87.51</v>
      </c>
    </row>
    <row r="412" spans="1:6" ht="12.6" customHeight="1">
      <c r="A412" s="1020" t="s">
        <v>5542</v>
      </c>
      <c r="B412" s="1020" t="s">
        <v>5543</v>
      </c>
      <c r="C412" s="1022"/>
      <c r="D412" s="1022"/>
      <c r="E412" s="1022"/>
      <c r="F412" s="1022"/>
    </row>
    <row r="413" spans="1:6" ht="12.6" customHeight="1">
      <c r="A413" s="1023" t="s">
        <v>5544</v>
      </c>
      <c r="B413" s="1023" t="s">
        <v>5545</v>
      </c>
      <c r="C413" s="1024" t="s">
        <v>4748</v>
      </c>
      <c r="D413" s="442"/>
      <c r="E413" s="1029">
        <v>170.71</v>
      </c>
      <c r="F413" s="1029">
        <v>170.71</v>
      </c>
    </row>
    <row r="414" spans="1:6" ht="12.6" customHeight="1">
      <c r="A414" s="1023" t="s">
        <v>5546</v>
      </c>
      <c r="B414" s="1023" t="s">
        <v>5547</v>
      </c>
      <c r="C414" s="1024" t="s">
        <v>4748</v>
      </c>
      <c r="D414" s="442"/>
      <c r="E414" s="1029">
        <v>41.47</v>
      </c>
      <c r="F414" s="1029">
        <v>41.47</v>
      </c>
    </row>
    <row r="415" spans="1:6" ht="12.6" customHeight="1">
      <c r="A415" s="1023" t="s">
        <v>5548</v>
      </c>
      <c r="B415" s="1023" t="s">
        <v>5549</v>
      </c>
      <c r="C415" s="1024" t="s">
        <v>4748</v>
      </c>
      <c r="D415" s="442"/>
      <c r="E415" s="1029">
        <v>10.37</v>
      </c>
      <c r="F415" s="1029">
        <v>10.37</v>
      </c>
    </row>
    <row r="416" spans="1:6" ht="12.6" customHeight="1">
      <c r="A416" s="1023" t="s">
        <v>5550</v>
      </c>
      <c r="B416" s="1023" t="s">
        <v>5551</v>
      </c>
      <c r="C416" s="1024" t="s">
        <v>4799</v>
      </c>
      <c r="D416" s="442"/>
      <c r="E416" s="1029">
        <v>41.47</v>
      </c>
      <c r="F416" s="1029">
        <v>41.47</v>
      </c>
    </row>
    <row r="417" spans="1:6" ht="12.6" customHeight="1">
      <c r="A417" s="1023" t="s">
        <v>5552</v>
      </c>
      <c r="B417" s="1023" t="s">
        <v>5553</v>
      </c>
      <c r="C417" s="1024" t="s">
        <v>4748</v>
      </c>
      <c r="D417" s="442"/>
      <c r="E417" s="1029">
        <v>8.2899999999999991</v>
      </c>
      <c r="F417" s="1029">
        <v>8.2899999999999991</v>
      </c>
    </row>
    <row r="418" spans="1:6" ht="12.6" customHeight="1">
      <c r="A418" s="1023" t="s">
        <v>5554</v>
      </c>
      <c r="B418" s="1023" t="s">
        <v>5555</v>
      </c>
      <c r="C418" s="1024" t="s">
        <v>4748</v>
      </c>
      <c r="D418" s="442"/>
      <c r="E418" s="1029">
        <v>16.59</v>
      </c>
      <c r="F418" s="1029">
        <v>16.59</v>
      </c>
    </row>
    <row r="419" spans="1:6" ht="12.6" customHeight="1">
      <c r="A419" s="1023" t="s">
        <v>5556</v>
      </c>
      <c r="B419" s="1023" t="s">
        <v>5557</v>
      </c>
      <c r="C419" s="1024" t="s">
        <v>4748</v>
      </c>
      <c r="D419" s="442"/>
      <c r="E419" s="1029">
        <v>4.1500000000000004</v>
      </c>
      <c r="F419" s="1029">
        <v>4.1500000000000004</v>
      </c>
    </row>
    <row r="420" spans="1:6" ht="12.6" customHeight="1">
      <c r="A420" s="1023" t="s">
        <v>5558</v>
      </c>
      <c r="B420" s="1023" t="s">
        <v>5559</v>
      </c>
      <c r="C420" s="1024" t="s">
        <v>4748</v>
      </c>
      <c r="D420" s="442"/>
      <c r="E420" s="1029">
        <v>6.22</v>
      </c>
      <c r="F420" s="1029">
        <v>6.22</v>
      </c>
    </row>
    <row r="421" spans="1:6" ht="12.6" customHeight="1">
      <c r="A421" s="1023" t="s">
        <v>5560</v>
      </c>
      <c r="B421" s="1023" t="s">
        <v>5561</v>
      </c>
      <c r="C421" s="1024" t="s">
        <v>4748</v>
      </c>
      <c r="D421" s="442"/>
      <c r="E421" s="1029">
        <v>10.37</v>
      </c>
      <c r="F421" s="1029">
        <v>10.37</v>
      </c>
    </row>
    <row r="422" spans="1:6" ht="12.6" customHeight="1">
      <c r="A422" s="1023" t="s">
        <v>5562</v>
      </c>
      <c r="B422" s="1023" t="s">
        <v>5563</v>
      </c>
      <c r="C422" s="1024" t="s">
        <v>4748</v>
      </c>
      <c r="D422" s="442"/>
      <c r="E422" s="1029">
        <v>10.37</v>
      </c>
      <c r="F422" s="1029">
        <v>10.37</v>
      </c>
    </row>
    <row r="423" spans="1:6" ht="12.6" customHeight="1">
      <c r="A423" s="1020" t="s">
        <v>5564</v>
      </c>
      <c r="B423" s="1020" t="s">
        <v>5565</v>
      </c>
      <c r="C423" s="1022"/>
      <c r="D423" s="1022"/>
      <c r="E423" s="1022"/>
      <c r="F423" s="1022"/>
    </row>
    <row r="424" spans="1:6" ht="24.95" customHeight="1">
      <c r="A424" s="1023" t="s">
        <v>5566</v>
      </c>
      <c r="B424" s="441" t="s">
        <v>5567</v>
      </c>
      <c r="C424" s="1024" t="s">
        <v>4748</v>
      </c>
      <c r="D424" s="443"/>
      <c r="E424" s="1029">
        <v>29.17</v>
      </c>
      <c r="F424" s="1029">
        <v>29.17</v>
      </c>
    </row>
    <row r="425" spans="1:6" ht="12.6" customHeight="1">
      <c r="A425" s="1023" t="s">
        <v>5568</v>
      </c>
      <c r="B425" s="1023" t="s">
        <v>5569</v>
      </c>
      <c r="C425" s="1024" t="s">
        <v>4748</v>
      </c>
      <c r="D425" s="442"/>
      <c r="E425" s="1029">
        <v>3.37</v>
      </c>
      <c r="F425" s="1029">
        <v>3.37</v>
      </c>
    </row>
    <row r="426" spans="1:6" ht="12.6" customHeight="1">
      <c r="A426" s="1023" t="s">
        <v>5570</v>
      </c>
      <c r="B426" s="1023" t="s">
        <v>5571</v>
      </c>
      <c r="C426" s="1024" t="s">
        <v>4748</v>
      </c>
      <c r="D426" s="442"/>
      <c r="E426" s="1029">
        <v>41.47</v>
      </c>
      <c r="F426" s="1029">
        <v>41.47</v>
      </c>
    </row>
    <row r="427" spans="1:6" ht="12.6" customHeight="1">
      <c r="A427" s="1023" t="s">
        <v>5572</v>
      </c>
      <c r="B427" s="1023" t="s">
        <v>5573</v>
      </c>
      <c r="C427" s="1024" t="s">
        <v>4748</v>
      </c>
      <c r="D427" s="442"/>
      <c r="E427" s="1029">
        <v>20.74</v>
      </c>
      <c r="F427" s="1029">
        <v>20.74</v>
      </c>
    </row>
    <row r="428" spans="1:6" ht="12.6" customHeight="1">
      <c r="A428" s="1023" t="s">
        <v>5574</v>
      </c>
      <c r="B428" s="1023" t="s">
        <v>5575</v>
      </c>
      <c r="C428" s="1024" t="s">
        <v>4748</v>
      </c>
      <c r="D428" s="442"/>
      <c r="E428" s="1029">
        <v>16.87</v>
      </c>
      <c r="F428" s="1029">
        <v>16.87</v>
      </c>
    </row>
    <row r="429" spans="1:6" ht="12.6" customHeight="1">
      <c r="A429" s="1023" t="s">
        <v>5576</v>
      </c>
      <c r="B429" s="1023" t="s">
        <v>5577</v>
      </c>
      <c r="C429" s="1024" t="s">
        <v>4748</v>
      </c>
      <c r="D429" s="442"/>
      <c r="E429" s="1029">
        <v>58.34</v>
      </c>
      <c r="F429" s="1029">
        <v>58.34</v>
      </c>
    </row>
    <row r="430" spans="1:6" ht="12.6" customHeight="1">
      <c r="A430" s="1020" t="s">
        <v>5578</v>
      </c>
      <c r="B430" s="1020" t="s">
        <v>5579</v>
      </c>
      <c r="C430" s="1022"/>
      <c r="D430" s="1022"/>
      <c r="E430" s="1022"/>
      <c r="F430" s="1022"/>
    </row>
    <row r="431" spans="1:6" ht="12.6" customHeight="1">
      <c r="A431" s="1023" t="s">
        <v>5580</v>
      </c>
      <c r="B431" s="1023" t="s">
        <v>5581</v>
      </c>
      <c r="C431" s="1024" t="s">
        <v>5582</v>
      </c>
      <c r="D431" s="442"/>
      <c r="E431" s="1029">
        <v>0.67</v>
      </c>
      <c r="F431" s="1029">
        <v>0.67</v>
      </c>
    </row>
    <row r="432" spans="1:6" ht="12.6" customHeight="1">
      <c r="A432" s="1023" t="s">
        <v>5583</v>
      </c>
      <c r="B432" s="1023" t="s">
        <v>5584</v>
      </c>
      <c r="C432" s="1024" t="s">
        <v>4748</v>
      </c>
      <c r="D432" s="442"/>
      <c r="E432" s="1029">
        <v>62.21</v>
      </c>
      <c r="F432" s="1029">
        <v>62.21</v>
      </c>
    </row>
    <row r="433" spans="1:6" ht="23.1" customHeight="1">
      <c r="A433" s="1023" t="s">
        <v>5585</v>
      </c>
      <c r="B433" s="1023" t="s">
        <v>5586</v>
      </c>
      <c r="C433" s="1024" t="s">
        <v>4748</v>
      </c>
      <c r="D433" s="443"/>
      <c r="E433" s="1029">
        <v>82.94</v>
      </c>
      <c r="F433" s="1029">
        <v>82.94</v>
      </c>
    </row>
    <row r="434" spans="1:6" ht="12.6" customHeight="1">
      <c r="A434" s="1023" t="s">
        <v>5587</v>
      </c>
      <c r="B434" s="1023" t="s">
        <v>5588</v>
      </c>
      <c r="C434" s="1024" t="s">
        <v>4857</v>
      </c>
      <c r="D434" s="442"/>
      <c r="E434" s="1029">
        <v>16.59</v>
      </c>
      <c r="F434" s="1029">
        <v>16.59</v>
      </c>
    </row>
    <row r="435" spans="1:6" ht="12.6" customHeight="1">
      <c r="A435" s="1023" t="s">
        <v>5589</v>
      </c>
      <c r="B435" s="1023" t="s">
        <v>5590</v>
      </c>
      <c r="C435" s="1024" t="s">
        <v>4799</v>
      </c>
      <c r="D435" s="442"/>
      <c r="E435" s="1029">
        <v>41.47</v>
      </c>
      <c r="F435" s="1029">
        <v>41.47</v>
      </c>
    </row>
    <row r="436" spans="1:6" ht="12.6" customHeight="1">
      <c r="A436" s="1023" t="s">
        <v>5591</v>
      </c>
      <c r="B436" s="1023" t="s">
        <v>5592</v>
      </c>
      <c r="C436" s="1024" t="s">
        <v>4748</v>
      </c>
      <c r="D436" s="1029">
        <v>125.15</v>
      </c>
      <c r="E436" s="1029">
        <v>116.68</v>
      </c>
      <c r="F436" s="1029">
        <v>241.83</v>
      </c>
    </row>
    <row r="437" spans="1:6" ht="12.6" customHeight="1">
      <c r="A437" s="1023" t="s">
        <v>5593</v>
      </c>
      <c r="B437" s="1023" t="s">
        <v>5594</v>
      </c>
      <c r="C437" s="1024" t="s">
        <v>4748</v>
      </c>
      <c r="D437" s="1029">
        <v>125.15</v>
      </c>
      <c r="E437" s="1029">
        <v>116.68</v>
      </c>
      <c r="F437" s="1029">
        <v>241.83</v>
      </c>
    </row>
    <row r="438" spans="1:6" ht="12.6" customHeight="1">
      <c r="A438" s="1023" t="s">
        <v>5595</v>
      </c>
      <c r="B438" s="1023" t="s">
        <v>5596</v>
      </c>
      <c r="C438" s="1024" t="s">
        <v>4748</v>
      </c>
      <c r="D438" s="442"/>
      <c r="E438" s="1029">
        <v>130.66999999999999</v>
      </c>
      <c r="F438" s="1029">
        <v>130.66999999999999</v>
      </c>
    </row>
    <row r="439" spans="1:6" ht="12.6" customHeight="1">
      <c r="A439" s="1023" t="s">
        <v>5597</v>
      </c>
      <c r="B439" s="1023" t="s">
        <v>5598</v>
      </c>
      <c r="C439" s="1024" t="s">
        <v>4799</v>
      </c>
      <c r="D439" s="442"/>
      <c r="E439" s="1029">
        <v>82.94</v>
      </c>
      <c r="F439" s="1029">
        <v>82.94</v>
      </c>
    </row>
    <row r="440" spans="1:6" ht="12.6" customHeight="1">
      <c r="A440" s="1023" t="s">
        <v>5599</v>
      </c>
      <c r="B440" s="1023" t="s">
        <v>5600</v>
      </c>
      <c r="C440" s="1024" t="s">
        <v>4748</v>
      </c>
      <c r="D440" s="442"/>
      <c r="E440" s="1029">
        <v>14.59</v>
      </c>
      <c r="F440" s="1029">
        <v>14.59</v>
      </c>
    </row>
    <row r="441" spans="1:6" ht="12.6" customHeight="1">
      <c r="A441" s="1023" t="s">
        <v>5601</v>
      </c>
      <c r="B441" s="1023" t="s">
        <v>5602</v>
      </c>
      <c r="C441" s="1024" t="s">
        <v>4748</v>
      </c>
      <c r="D441" s="442"/>
      <c r="E441" s="1029">
        <v>82.94</v>
      </c>
      <c r="F441" s="1029">
        <v>82.94</v>
      </c>
    </row>
    <row r="442" spans="1:6" ht="12.6" customHeight="1">
      <c r="A442" s="1023" t="s">
        <v>5603</v>
      </c>
      <c r="B442" s="1023" t="s">
        <v>5604</v>
      </c>
      <c r="C442" s="1024" t="s">
        <v>4748</v>
      </c>
      <c r="D442" s="442"/>
      <c r="E442" s="1029">
        <v>19.68</v>
      </c>
      <c r="F442" s="1029">
        <v>19.68</v>
      </c>
    </row>
    <row r="443" spans="1:6" ht="12.6" customHeight="1">
      <c r="A443" s="1023" t="s">
        <v>5605</v>
      </c>
      <c r="B443" s="1023" t="s">
        <v>5606</v>
      </c>
      <c r="C443" s="1024" t="s">
        <v>4748</v>
      </c>
      <c r="D443" s="442"/>
      <c r="E443" s="1029">
        <v>3.37</v>
      </c>
      <c r="F443" s="1029">
        <v>3.37</v>
      </c>
    </row>
    <row r="444" spans="1:6" ht="12.6" customHeight="1">
      <c r="A444" s="1023" t="s">
        <v>5607</v>
      </c>
      <c r="B444" s="1023" t="s">
        <v>5608</v>
      </c>
      <c r="C444" s="1024" t="s">
        <v>4748</v>
      </c>
      <c r="D444" s="442"/>
      <c r="E444" s="1029">
        <v>3.37</v>
      </c>
      <c r="F444" s="1029">
        <v>3.37</v>
      </c>
    </row>
    <row r="445" spans="1:6" ht="23.1" customHeight="1">
      <c r="A445" s="1023" t="s">
        <v>5609</v>
      </c>
      <c r="B445" s="1023" t="s">
        <v>5610</v>
      </c>
      <c r="C445" s="1024" t="s">
        <v>4748</v>
      </c>
      <c r="D445" s="443"/>
      <c r="E445" s="1029">
        <v>26.99</v>
      </c>
      <c r="F445" s="1029">
        <v>26.99</v>
      </c>
    </row>
    <row r="446" spans="1:6" ht="12.6" customHeight="1">
      <c r="A446" s="1020" t="s">
        <v>5611</v>
      </c>
      <c r="B446" s="1020" t="s">
        <v>5612</v>
      </c>
      <c r="C446" s="1022"/>
      <c r="D446" s="1022"/>
      <c r="E446" s="1022"/>
      <c r="F446" s="1022"/>
    </row>
    <row r="447" spans="1:6" ht="12.6" customHeight="1">
      <c r="A447" s="1023" t="s">
        <v>5613</v>
      </c>
      <c r="B447" s="1023" t="s">
        <v>5614</v>
      </c>
      <c r="C447" s="1024" t="s">
        <v>4748</v>
      </c>
      <c r="D447" s="442"/>
      <c r="E447" s="1029">
        <v>4.22</v>
      </c>
      <c r="F447" s="1029">
        <v>4.22</v>
      </c>
    </row>
    <row r="448" spans="1:6" ht="12.6" customHeight="1">
      <c r="A448" s="1023" t="s">
        <v>5615</v>
      </c>
      <c r="B448" s="1023" t="s">
        <v>5616</v>
      </c>
      <c r="C448" s="1024" t="s">
        <v>4748</v>
      </c>
      <c r="D448" s="442"/>
      <c r="E448" s="1029">
        <v>287.39</v>
      </c>
      <c r="F448" s="1029">
        <v>287.39</v>
      </c>
    </row>
    <row r="449" spans="1:6" ht="12.6" customHeight="1">
      <c r="A449" s="1023" t="s">
        <v>5617</v>
      </c>
      <c r="B449" s="1023" t="s">
        <v>5618</v>
      </c>
      <c r="C449" s="1024" t="s">
        <v>4748</v>
      </c>
      <c r="D449" s="442"/>
      <c r="E449" s="1029">
        <v>26.96</v>
      </c>
      <c r="F449" s="1029">
        <v>26.96</v>
      </c>
    </row>
    <row r="450" spans="1:6" ht="24.95" customHeight="1">
      <c r="A450" s="1023" t="s">
        <v>5619</v>
      </c>
      <c r="B450" s="441" t="s">
        <v>5620</v>
      </c>
      <c r="C450" s="1024" t="s">
        <v>4748</v>
      </c>
      <c r="D450" s="1029">
        <v>250.29</v>
      </c>
      <c r="E450" s="1029">
        <v>331.76</v>
      </c>
      <c r="F450" s="1029">
        <v>582.04999999999995</v>
      </c>
    </row>
    <row r="451" spans="1:6" ht="11.45" customHeight="1">
      <c r="A451" s="1015" t="s">
        <v>4737</v>
      </c>
      <c r="B451" s="1016" t="s">
        <v>4738</v>
      </c>
      <c r="C451" s="1016" t="s">
        <v>4739</v>
      </c>
      <c r="D451" s="1017" t="s">
        <v>4740</v>
      </c>
      <c r="E451" s="1018" t="s">
        <v>4741</v>
      </c>
      <c r="F451" s="1015" t="s">
        <v>4742</v>
      </c>
    </row>
    <row r="452" spans="1:6" ht="24.95" customHeight="1">
      <c r="A452" s="1023" t="s">
        <v>5621</v>
      </c>
      <c r="B452" s="441" t="s">
        <v>5622</v>
      </c>
      <c r="C452" s="1024" t="s">
        <v>4857</v>
      </c>
      <c r="D452" s="443"/>
      <c r="E452" s="1029">
        <v>20.74</v>
      </c>
      <c r="F452" s="1029">
        <v>20.74</v>
      </c>
    </row>
    <row r="453" spans="1:6" ht="23.1" customHeight="1">
      <c r="A453" s="1023" t="s">
        <v>5623</v>
      </c>
      <c r="B453" s="1023" t="s">
        <v>5624</v>
      </c>
      <c r="C453" s="1024" t="s">
        <v>4857</v>
      </c>
      <c r="D453" s="443"/>
      <c r="E453" s="1029">
        <v>10.37</v>
      </c>
      <c r="F453" s="1029">
        <v>10.37</v>
      </c>
    </row>
    <row r="454" spans="1:6" ht="24.95" customHeight="1">
      <c r="A454" s="1023" t="s">
        <v>5625</v>
      </c>
      <c r="B454" s="441" t="s">
        <v>5626</v>
      </c>
      <c r="C454" s="1024" t="s">
        <v>4857</v>
      </c>
      <c r="D454" s="443"/>
      <c r="E454" s="1029">
        <v>41.47</v>
      </c>
      <c r="F454" s="1029">
        <v>41.47</v>
      </c>
    </row>
    <row r="455" spans="1:6" ht="23.1" customHeight="1">
      <c r="A455" s="1023" t="s">
        <v>5627</v>
      </c>
      <c r="B455" s="1023" t="s">
        <v>5628</v>
      </c>
      <c r="C455" s="1024" t="s">
        <v>4857</v>
      </c>
      <c r="D455" s="443"/>
      <c r="E455" s="1029">
        <v>20.74</v>
      </c>
      <c r="F455" s="1029">
        <v>20.74</v>
      </c>
    </row>
    <row r="456" spans="1:6" ht="12.6" customHeight="1">
      <c r="A456" s="1023" t="s">
        <v>5629</v>
      </c>
      <c r="B456" s="1023" t="s">
        <v>5630</v>
      </c>
      <c r="C456" s="1024" t="s">
        <v>4857</v>
      </c>
      <c r="D456" s="442"/>
      <c r="E456" s="1029">
        <v>8.2899999999999991</v>
      </c>
      <c r="F456" s="1029">
        <v>8.2899999999999991</v>
      </c>
    </row>
    <row r="457" spans="1:6" ht="12.6" customHeight="1">
      <c r="A457" s="1020" t="s">
        <v>5631</v>
      </c>
      <c r="B457" s="1020" t="s">
        <v>5632</v>
      </c>
      <c r="C457" s="1022"/>
      <c r="D457" s="1022"/>
      <c r="E457" s="1022"/>
      <c r="F457" s="1022"/>
    </row>
    <row r="458" spans="1:6" ht="12.6" customHeight="1">
      <c r="A458" s="1023" t="s">
        <v>5633</v>
      </c>
      <c r="B458" s="1023" t="s">
        <v>5634</v>
      </c>
      <c r="C458" s="1024" t="s">
        <v>4857</v>
      </c>
      <c r="D458" s="442"/>
      <c r="E458" s="1029">
        <v>3.88</v>
      </c>
      <c r="F458" s="1029">
        <v>3.88</v>
      </c>
    </row>
    <row r="459" spans="1:6" ht="12.6" customHeight="1">
      <c r="A459" s="1023" t="s">
        <v>5635</v>
      </c>
      <c r="B459" s="1023" t="s">
        <v>5636</v>
      </c>
      <c r="C459" s="1024" t="s">
        <v>4857</v>
      </c>
      <c r="D459" s="442"/>
      <c r="E459" s="1029">
        <v>2.5299999999999998</v>
      </c>
      <c r="F459" s="1029">
        <v>2.5299999999999998</v>
      </c>
    </row>
    <row r="460" spans="1:6" ht="23.1" customHeight="1">
      <c r="A460" s="1023" t="s">
        <v>5637</v>
      </c>
      <c r="B460" s="1023" t="s">
        <v>5638</v>
      </c>
      <c r="C460" s="1024" t="s">
        <v>4857</v>
      </c>
      <c r="D460" s="443"/>
      <c r="E460" s="1029">
        <v>6.75</v>
      </c>
      <c r="F460" s="1029">
        <v>6.75</v>
      </c>
    </row>
    <row r="461" spans="1:6" ht="12.6" customHeight="1">
      <c r="A461" s="1023" t="s">
        <v>5639</v>
      </c>
      <c r="B461" s="1023" t="s">
        <v>5640</v>
      </c>
      <c r="C461" s="1024" t="s">
        <v>4748</v>
      </c>
      <c r="D461" s="442"/>
      <c r="E461" s="1029">
        <v>73.8</v>
      </c>
      <c r="F461" s="1029">
        <v>73.8</v>
      </c>
    </row>
    <row r="462" spans="1:6" ht="12.6" customHeight="1">
      <c r="A462" s="1023" t="s">
        <v>5641</v>
      </c>
      <c r="B462" s="1023" t="s">
        <v>5642</v>
      </c>
      <c r="C462" s="1024" t="s">
        <v>4748</v>
      </c>
      <c r="D462" s="442"/>
      <c r="E462" s="1029">
        <v>124.41</v>
      </c>
      <c r="F462" s="1029">
        <v>124.41</v>
      </c>
    </row>
    <row r="463" spans="1:6" ht="12.6" customHeight="1">
      <c r="A463" s="1020" t="s">
        <v>5643</v>
      </c>
      <c r="B463" s="1020" t="s">
        <v>5644</v>
      </c>
      <c r="C463" s="1022"/>
      <c r="D463" s="1022"/>
      <c r="E463" s="1022"/>
      <c r="F463" s="1022"/>
    </row>
    <row r="464" spans="1:6" ht="12.6" customHeight="1">
      <c r="A464" s="1023" t="s">
        <v>5645</v>
      </c>
      <c r="B464" s="1023" t="s">
        <v>5646</v>
      </c>
      <c r="C464" s="1024" t="s">
        <v>4748</v>
      </c>
      <c r="D464" s="442"/>
      <c r="E464" s="1029">
        <v>11.67</v>
      </c>
      <c r="F464" s="1029">
        <v>11.67</v>
      </c>
    </row>
    <row r="465" spans="1:6" ht="12.6" customHeight="1">
      <c r="A465" s="1020" t="s">
        <v>5647</v>
      </c>
      <c r="B465" s="1020" t="s">
        <v>5648</v>
      </c>
      <c r="C465" s="1022"/>
      <c r="D465" s="1022"/>
      <c r="E465" s="1022"/>
      <c r="F465" s="1022"/>
    </row>
    <row r="466" spans="1:6" ht="12.6" customHeight="1">
      <c r="A466" s="1023" t="s">
        <v>5649</v>
      </c>
      <c r="B466" s="1023" t="s">
        <v>5650</v>
      </c>
      <c r="C466" s="1024" t="s">
        <v>4748</v>
      </c>
      <c r="D466" s="442"/>
      <c r="E466" s="1029">
        <v>18.8</v>
      </c>
      <c r="F466" s="1029">
        <v>18.8</v>
      </c>
    </row>
    <row r="467" spans="1:6" ht="12.6" customHeight="1">
      <c r="A467" s="1020" t="s">
        <v>5651</v>
      </c>
      <c r="B467" s="1020" t="s">
        <v>5652</v>
      </c>
      <c r="C467" s="1022"/>
      <c r="D467" s="1022"/>
      <c r="E467" s="1022"/>
      <c r="F467" s="1022"/>
    </row>
    <row r="468" spans="1:6" ht="24.95" customHeight="1">
      <c r="A468" s="1023" t="s">
        <v>5653</v>
      </c>
      <c r="B468" s="441" t="s">
        <v>5654</v>
      </c>
      <c r="C468" s="1024" t="s">
        <v>4857</v>
      </c>
      <c r="D468" s="1029">
        <v>0.84</v>
      </c>
      <c r="E468" s="1029">
        <v>6.75</v>
      </c>
      <c r="F468" s="1029">
        <v>7.59</v>
      </c>
    </row>
    <row r="469" spans="1:6" ht="12.6" customHeight="1">
      <c r="A469" s="1023" t="s">
        <v>5655</v>
      </c>
      <c r="B469" s="1023" t="s">
        <v>5656</v>
      </c>
      <c r="C469" s="1024" t="s">
        <v>4857</v>
      </c>
      <c r="D469" s="442"/>
      <c r="E469" s="1029">
        <v>3.37</v>
      </c>
      <c r="F469" s="1029">
        <v>3.37</v>
      </c>
    </row>
    <row r="470" spans="1:6" ht="23.1" customHeight="1">
      <c r="A470" s="1023" t="s">
        <v>5657</v>
      </c>
      <c r="B470" s="1023" t="s">
        <v>5658</v>
      </c>
      <c r="C470" s="1024" t="s">
        <v>4857</v>
      </c>
      <c r="D470" s="443"/>
      <c r="E470" s="1029">
        <v>6.75</v>
      </c>
      <c r="F470" s="1029">
        <v>6.75</v>
      </c>
    </row>
    <row r="471" spans="1:6" ht="34.5" customHeight="1">
      <c r="A471" s="1026" t="s">
        <v>5659</v>
      </c>
      <c r="B471" s="1023" t="s">
        <v>5660</v>
      </c>
      <c r="C471" s="1027" t="s">
        <v>4799</v>
      </c>
      <c r="D471" s="1030">
        <v>6.72</v>
      </c>
      <c r="E471" s="1030">
        <v>10.119999999999999</v>
      </c>
      <c r="F471" s="1030">
        <v>16.84</v>
      </c>
    </row>
    <row r="472" spans="1:6" ht="24.95" customHeight="1">
      <c r="A472" s="1023" t="s">
        <v>5661</v>
      </c>
      <c r="B472" s="441" t="s">
        <v>5662</v>
      </c>
      <c r="C472" s="1024" t="s">
        <v>4799</v>
      </c>
      <c r="D472" s="443"/>
      <c r="E472" s="1029">
        <v>10.119999999999999</v>
      </c>
      <c r="F472" s="1029">
        <v>10.119999999999999</v>
      </c>
    </row>
    <row r="473" spans="1:6" ht="12.6" customHeight="1">
      <c r="A473" s="1020" t="s">
        <v>5663</v>
      </c>
      <c r="B473" s="1020" t="s">
        <v>5664</v>
      </c>
      <c r="C473" s="1022"/>
      <c r="D473" s="1022"/>
      <c r="E473" s="1022"/>
      <c r="F473" s="1022"/>
    </row>
    <row r="474" spans="1:6" ht="12.6" customHeight="1">
      <c r="A474" s="1023" t="s">
        <v>5665</v>
      </c>
      <c r="B474" s="1023" t="s">
        <v>5666</v>
      </c>
      <c r="C474" s="1024" t="s">
        <v>4799</v>
      </c>
      <c r="D474" s="1029">
        <v>41.8</v>
      </c>
      <c r="E474" s="1029">
        <v>14.96</v>
      </c>
      <c r="F474" s="1029">
        <v>56.76</v>
      </c>
    </row>
    <row r="475" spans="1:6" ht="12.6" customHeight="1">
      <c r="A475" s="1019">
        <v>5</v>
      </c>
      <c r="B475" s="1020" t="s">
        <v>5667</v>
      </c>
      <c r="C475" s="1022"/>
      <c r="D475" s="1022"/>
      <c r="E475" s="1022"/>
      <c r="F475" s="1022"/>
    </row>
    <row r="476" spans="1:6" ht="12.6" customHeight="1">
      <c r="A476" s="1020" t="s">
        <v>5668</v>
      </c>
      <c r="B476" s="1020" t="s">
        <v>5669</v>
      </c>
      <c r="C476" s="1022"/>
      <c r="D476" s="1022"/>
      <c r="E476" s="1022"/>
      <c r="F476" s="1022"/>
    </row>
    <row r="477" spans="1:6" ht="24.95" customHeight="1">
      <c r="A477" s="1023" t="s">
        <v>5670</v>
      </c>
      <c r="B477" s="441" t="s">
        <v>5671</v>
      </c>
      <c r="C477" s="1024" t="s">
        <v>4882</v>
      </c>
      <c r="D477" s="1029">
        <v>27.45</v>
      </c>
      <c r="E477" s="1029">
        <v>91.1</v>
      </c>
      <c r="F477" s="1029">
        <v>118.55</v>
      </c>
    </row>
    <row r="478" spans="1:6" ht="12.6" customHeight="1">
      <c r="A478" s="1020" t="s">
        <v>5672</v>
      </c>
      <c r="B478" s="1020" t="s">
        <v>5673</v>
      </c>
      <c r="C478" s="1022"/>
      <c r="D478" s="1022"/>
      <c r="E478" s="1022"/>
      <c r="F478" s="1022"/>
    </row>
    <row r="479" spans="1:6" ht="34.5" customHeight="1">
      <c r="A479" s="1026" t="s">
        <v>5674</v>
      </c>
      <c r="B479" s="1023" t="s">
        <v>5675</v>
      </c>
      <c r="C479" s="1027" t="s">
        <v>4882</v>
      </c>
      <c r="D479" s="1030">
        <v>80.53</v>
      </c>
      <c r="E479" s="1030">
        <v>10.119999999999999</v>
      </c>
      <c r="F479" s="1030">
        <v>90.65</v>
      </c>
    </row>
    <row r="480" spans="1:6" ht="34.5" customHeight="1">
      <c r="A480" s="1026" t="s">
        <v>5676</v>
      </c>
      <c r="B480" s="1023" t="s">
        <v>5677</v>
      </c>
      <c r="C480" s="1027" t="s">
        <v>4882</v>
      </c>
      <c r="D480" s="1030">
        <v>103.9</v>
      </c>
      <c r="E480" s="1030">
        <v>10.119999999999999</v>
      </c>
      <c r="F480" s="1030">
        <v>114.02</v>
      </c>
    </row>
    <row r="481" spans="1:6" ht="34.5" customHeight="1">
      <c r="A481" s="1026" t="s">
        <v>5678</v>
      </c>
      <c r="B481" s="1023" t="s">
        <v>5679</v>
      </c>
      <c r="C481" s="1027" t="s">
        <v>4882</v>
      </c>
      <c r="D481" s="1030">
        <v>108.51</v>
      </c>
      <c r="E481" s="1030">
        <v>10.119999999999999</v>
      </c>
      <c r="F481" s="1030">
        <v>118.63</v>
      </c>
    </row>
    <row r="482" spans="1:6" ht="23.1" customHeight="1">
      <c r="A482" s="1023" t="s">
        <v>5680</v>
      </c>
      <c r="B482" s="1023" t="s">
        <v>5681</v>
      </c>
      <c r="C482" s="1024" t="s">
        <v>4882</v>
      </c>
      <c r="D482" s="1029">
        <v>102.92</v>
      </c>
      <c r="E482" s="1029">
        <v>10.119999999999999</v>
      </c>
      <c r="F482" s="1029">
        <v>113.04</v>
      </c>
    </row>
    <row r="483" spans="1:6" ht="12.6" customHeight="1">
      <c r="A483" s="1020" t="s">
        <v>5682</v>
      </c>
      <c r="B483" s="1020" t="s">
        <v>5683</v>
      </c>
      <c r="C483" s="1022"/>
      <c r="D483" s="1022"/>
      <c r="E483" s="1022"/>
      <c r="F483" s="1022"/>
    </row>
    <row r="484" spans="1:6" ht="23.1" customHeight="1">
      <c r="A484" s="1023" t="s">
        <v>5684</v>
      </c>
      <c r="B484" s="1023" t="s">
        <v>5685</v>
      </c>
      <c r="C484" s="1024" t="s">
        <v>4882</v>
      </c>
      <c r="D484" s="1029">
        <v>20.55</v>
      </c>
      <c r="E484" s="443"/>
      <c r="F484" s="1029">
        <v>20.55</v>
      </c>
    </row>
    <row r="485" spans="1:6" ht="23.1" customHeight="1">
      <c r="A485" s="1023" t="s">
        <v>5686</v>
      </c>
      <c r="B485" s="1023" t="s">
        <v>5687</v>
      </c>
      <c r="C485" s="1024" t="s">
        <v>4882</v>
      </c>
      <c r="D485" s="1029">
        <v>38.520000000000003</v>
      </c>
      <c r="E485" s="443"/>
      <c r="F485" s="1029">
        <v>38.520000000000003</v>
      </c>
    </row>
    <row r="486" spans="1:6" ht="23.1" customHeight="1">
      <c r="A486" s="1023" t="s">
        <v>5688</v>
      </c>
      <c r="B486" s="1023" t="s">
        <v>5689</v>
      </c>
      <c r="C486" s="1024" t="s">
        <v>4882</v>
      </c>
      <c r="D486" s="1029">
        <v>47.84</v>
      </c>
      <c r="E486" s="443"/>
      <c r="F486" s="1029">
        <v>47.84</v>
      </c>
    </row>
    <row r="487" spans="1:6" ht="11.45" customHeight="1">
      <c r="A487" s="1015" t="s">
        <v>4737</v>
      </c>
      <c r="B487" s="1016" t="s">
        <v>4738</v>
      </c>
      <c r="C487" s="1016" t="s">
        <v>4739</v>
      </c>
      <c r="D487" s="1017" t="s">
        <v>4740</v>
      </c>
      <c r="E487" s="1018" t="s">
        <v>4741</v>
      </c>
      <c r="F487" s="1015" t="s">
        <v>4742</v>
      </c>
    </row>
    <row r="488" spans="1:6" ht="23.1" customHeight="1">
      <c r="A488" s="1023" t="s">
        <v>5690</v>
      </c>
      <c r="B488" s="1023" t="s">
        <v>5691</v>
      </c>
      <c r="C488" s="1024" t="s">
        <v>4882</v>
      </c>
      <c r="D488" s="1029">
        <v>54.4</v>
      </c>
      <c r="E488" s="443"/>
      <c r="F488" s="1029">
        <v>54.4</v>
      </c>
    </row>
    <row r="489" spans="1:6" ht="12.6" customHeight="1">
      <c r="A489" s="1023" t="s">
        <v>5692</v>
      </c>
      <c r="B489" s="1023" t="s">
        <v>5693</v>
      </c>
      <c r="C489" s="1024" t="s">
        <v>5694</v>
      </c>
      <c r="D489" s="1029">
        <v>2.72</v>
      </c>
      <c r="E489" s="442"/>
      <c r="F489" s="1029">
        <v>2.72</v>
      </c>
    </row>
    <row r="490" spans="1:6" ht="24.95" customHeight="1">
      <c r="A490" s="1023" t="s">
        <v>5695</v>
      </c>
      <c r="B490" s="441" t="s">
        <v>5696</v>
      </c>
      <c r="C490" s="1024" t="s">
        <v>4882</v>
      </c>
      <c r="D490" s="1029">
        <v>16.29</v>
      </c>
      <c r="E490" s="443"/>
      <c r="F490" s="1029">
        <v>16.29</v>
      </c>
    </row>
    <row r="491" spans="1:6" ht="12.6" customHeight="1">
      <c r="A491" s="1020" t="s">
        <v>5697</v>
      </c>
      <c r="B491" s="1020" t="s">
        <v>5698</v>
      </c>
      <c r="C491" s="1022"/>
      <c r="D491" s="1022"/>
      <c r="E491" s="1022"/>
      <c r="F491" s="1022"/>
    </row>
    <row r="492" spans="1:6" ht="12.6" customHeight="1">
      <c r="A492" s="1023" t="s">
        <v>5699</v>
      </c>
      <c r="B492" s="1023" t="s">
        <v>5700</v>
      </c>
      <c r="C492" s="1024" t="s">
        <v>5701</v>
      </c>
      <c r="D492" s="1029">
        <v>32.979999999999997</v>
      </c>
      <c r="E492" s="442"/>
      <c r="F492" s="1029">
        <v>32.979999999999997</v>
      </c>
    </row>
    <row r="493" spans="1:6" ht="12.6" customHeight="1">
      <c r="A493" s="1023" t="s">
        <v>5702</v>
      </c>
      <c r="B493" s="1023" t="s">
        <v>5703</v>
      </c>
      <c r="C493" s="1024" t="s">
        <v>4882</v>
      </c>
      <c r="D493" s="1029">
        <v>25.27</v>
      </c>
      <c r="E493" s="442"/>
      <c r="F493" s="1029">
        <v>25.27</v>
      </c>
    </row>
    <row r="494" spans="1:6" ht="24.95" customHeight="1">
      <c r="A494" s="1023" t="s">
        <v>5704</v>
      </c>
      <c r="B494" s="441" t="s">
        <v>5705</v>
      </c>
      <c r="C494" s="1024" t="s">
        <v>5701</v>
      </c>
      <c r="D494" s="1029">
        <v>977.76</v>
      </c>
      <c r="E494" s="443"/>
      <c r="F494" s="1029">
        <v>977.76</v>
      </c>
    </row>
    <row r="495" spans="1:6" ht="12.6" customHeight="1">
      <c r="A495" s="1020" t="s">
        <v>5706</v>
      </c>
      <c r="B495" s="1020" t="s">
        <v>5707</v>
      </c>
      <c r="C495" s="1022"/>
      <c r="D495" s="1022"/>
      <c r="E495" s="1022"/>
      <c r="F495" s="1022"/>
    </row>
    <row r="496" spans="1:6" ht="12.6" customHeight="1">
      <c r="A496" s="1023" t="s">
        <v>5708</v>
      </c>
      <c r="B496" s="1023" t="s">
        <v>5709</v>
      </c>
      <c r="C496" s="1024" t="s">
        <v>4882</v>
      </c>
      <c r="D496" s="1029">
        <v>4.93</v>
      </c>
      <c r="E496" s="442"/>
      <c r="F496" s="1029">
        <v>4.93</v>
      </c>
    </row>
    <row r="497" spans="1:6" ht="12.6" customHeight="1">
      <c r="A497" s="1023" t="s">
        <v>5710</v>
      </c>
      <c r="B497" s="1023" t="s">
        <v>5711</v>
      </c>
      <c r="C497" s="1024" t="s">
        <v>4882</v>
      </c>
      <c r="D497" s="1029">
        <v>7.97</v>
      </c>
      <c r="E497" s="442"/>
      <c r="F497" s="1029">
        <v>7.97</v>
      </c>
    </row>
    <row r="498" spans="1:6" ht="24.95" customHeight="1">
      <c r="A498" s="1023" t="s">
        <v>5712</v>
      </c>
      <c r="B498" s="441" t="s">
        <v>5713</v>
      </c>
      <c r="C498" s="1024" t="s">
        <v>4882</v>
      </c>
      <c r="D498" s="1029">
        <v>11.9</v>
      </c>
      <c r="E498" s="443"/>
      <c r="F498" s="1029">
        <v>11.9</v>
      </c>
    </row>
    <row r="499" spans="1:6" ht="24.95" customHeight="1">
      <c r="A499" s="1023" t="s">
        <v>5714</v>
      </c>
      <c r="B499" s="441" t="s">
        <v>5715</v>
      </c>
      <c r="C499" s="1024" t="s">
        <v>4882</v>
      </c>
      <c r="D499" s="1029">
        <v>13.16</v>
      </c>
      <c r="E499" s="443"/>
      <c r="F499" s="1029">
        <v>13.16</v>
      </c>
    </row>
    <row r="500" spans="1:6" ht="24.95" customHeight="1">
      <c r="A500" s="1023" t="s">
        <v>5716</v>
      </c>
      <c r="B500" s="441" t="s">
        <v>5717</v>
      </c>
      <c r="C500" s="1024" t="s">
        <v>4882</v>
      </c>
      <c r="D500" s="1029">
        <v>17.59</v>
      </c>
      <c r="E500" s="443"/>
      <c r="F500" s="1029">
        <v>17.59</v>
      </c>
    </row>
    <row r="501" spans="1:6" ht="24.95" customHeight="1">
      <c r="A501" s="1023" t="s">
        <v>5718</v>
      </c>
      <c r="B501" s="441" t="s">
        <v>5719</v>
      </c>
      <c r="C501" s="1024" t="s">
        <v>4882</v>
      </c>
      <c r="D501" s="1029">
        <v>26.35</v>
      </c>
      <c r="E501" s="443"/>
      <c r="F501" s="1029">
        <v>26.35</v>
      </c>
    </row>
    <row r="502" spans="1:6" ht="24.95" customHeight="1">
      <c r="A502" s="1023" t="s">
        <v>5720</v>
      </c>
      <c r="B502" s="441" t="s">
        <v>5721</v>
      </c>
      <c r="C502" s="1024" t="s">
        <v>4882</v>
      </c>
      <c r="D502" s="1029">
        <v>35.090000000000003</v>
      </c>
      <c r="E502" s="443"/>
      <c r="F502" s="1029">
        <v>35.090000000000003</v>
      </c>
    </row>
    <row r="503" spans="1:6" ht="24.95" customHeight="1">
      <c r="A503" s="1023" t="s">
        <v>5722</v>
      </c>
      <c r="B503" s="441" t="s">
        <v>5723</v>
      </c>
      <c r="C503" s="1024" t="s">
        <v>5694</v>
      </c>
      <c r="D503" s="1029">
        <v>1.69</v>
      </c>
      <c r="E503" s="443"/>
      <c r="F503" s="1029">
        <v>1.69</v>
      </c>
    </row>
    <row r="504" spans="1:6" ht="12.6" customHeight="1">
      <c r="A504" s="1023" t="s">
        <v>5724</v>
      </c>
      <c r="B504" s="1023" t="s">
        <v>5725</v>
      </c>
      <c r="C504" s="1024" t="s">
        <v>4882</v>
      </c>
      <c r="D504" s="1029">
        <v>13.71</v>
      </c>
      <c r="E504" s="442"/>
      <c r="F504" s="1029">
        <v>13.71</v>
      </c>
    </row>
    <row r="505" spans="1:6" ht="24.95" customHeight="1">
      <c r="A505" s="1023" t="s">
        <v>5726</v>
      </c>
      <c r="B505" s="441" t="s">
        <v>5727</v>
      </c>
      <c r="C505" s="1024" t="s">
        <v>4882</v>
      </c>
      <c r="D505" s="1029">
        <v>18.91</v>
      </c>
      <c r="E505" s="443"/>
      <c r="F505" s="1029">
        <v>18.91</v>
      </c>
    </row>
    <row r="506" spans="1:6" ht="24.95" customHeight="1">
      <c r="A506" s="1023" t="s">
        <v>5728</v>
      </c>
      <c r="B506" s="441" t="s">
        <v>5729</v>
      </c>
      <c r="C506" s="1024" t="s">
        <v>4882</v>
      </c>
      <c r="D506" s="1029">
        <v>19.739999999999998</v>
      </c>
      <c r="E506" s="443"/>
      <c r="F506" s="1029">
        <v>19.739999999999998</v>
      </c>
    </row>
    <row r="507" spans="1:6" ht="24.95" customHeight="1">
      <c r="A507" s="1023" t="s">
        <v>5730</v>
      </c>
      <c r="B507" s="441" t="s">
        <v>5731</v>
      </c>
      <c r="C507" s="1024" t="s">
        <v>4882</v>
      </c>
      <c r="D507" s="1029">
        <v>25.23</v>
      </c>
      <c r="E507" s="443"/>
      <c r="F507" s="1029">
        <v>25.23</v>
      </c>
    </row>
    <row r="508" spans="1:6" ht="24.95" customHeight="1">
      <c r="A508" s="1023" t="s">
        <v>5732</v>
      </c>
      <c r="B508" s="441" t="s">
        <v>5733</v>
      </c>
      <c r="C508" s="1024" t="s">
        <v>4882</v>
      </c>
      <c r="D508" s="1029">
        <v>37.83</v>
      </c>
      <c r="E508" s="443"/>
      <c r="F508" s="1029">
        <v>37.83</v>
      </c>
    </row>
    <row r="509" spans="1:6" ht="24.95" customHeight="1">
      <c r="A509" s="1023" t="s">
        <v>5734</v>
      </c>
      <c r="B509" s="441" t="s">
        <v>5735</v>
      </c>
      <c r="C509" s="1024" t="s">
        <v>4882</v>
      </c>
      <c r="D509" s="1029">
        <v>50.43</v>
      </c>
      <c r="E509" s="443"/>
      <c r="F509" s="1029">
        <v>50.43</v>
      </c>
    </row>
    <row r="510" spans="1:6" ht="23.1" customHeight="1">
      <c r="A510" s="1023" t="s">
        <v>5736</v>
      </c>
      <c r="B510" s="1023" t="s">
        <v>5737</v>
      </c>
      <c r="C510" s="1024" t="s">
        <v>5694</v>
      </c>
      <c r="D510" s="1029">
        <v>2.4500000000000002</v>
      </c>
      <c r="E510" s="443"/>
      <c r="F510" s="1029">
        <v>2.4500000000000002</v>
      </c>
    </row>
    <row r="511" spans="1:6" ht="12.6" customHeight="1">
      <c r="A511" s="1019">
        <v>6</v>
      </c>
      <c r="B511" s="1020" t="s">
        <v>5738</v>
      </c>
      <c r="C511" s="1022"/>
      <c r="D511" s="1022"/>
      <c r="E511" s="1022"/>
      <c r="F511" s="1022"/>
    </row>
    <row r="512" spans="1:6" ht="12.6" customHeight="1">
      <c r="A512" s="1020" t="s">
        <v>5739</v>
      </c>
      <c r="B512" s="1020" t="s">
        <v>5740</v>
      </c>
      <c r="C512" s="1022"/>
      <c r="D512" s="1022"/>
      <c r="E512" s="1022"/>
      <c r="F512" s="1022"/>
    </row>
    <row r="513" spans="1:6" ht="12.6" customHeight="1">
      <c r="A513" s="1023" t="s">
        <v>5741</v>
      </c>
      <c r="B513" s="1023" t="s">
        <v>5742</v>
      </c>
      <c r="C513" s="1024" t="s">
        <v>4882</v>
      </c>
      <c r="D513" s="442"/>
      <c r="E513" s="1029">
        <v>42.18</v>
      </c>
      <c r="F513" s="1029">
        <v>42.18</v>
      </c>
    </row>
    <row r="514" spans="1:6" ht="12.6" customHeight="1">
      <c r="A514" s="1023" t="s">
        <v>5743</v>
      </c>
      <c r="B514" s="1023" t="s">
        <v>5744</v>
      </c>
      <c r="C514" s="1024" t="s">
        <v>4882</v>
      </c>
      <c r="D514" s="442"/>
      <c r="E514" s="1029">
        <v>52.63</v>
      </c>
      <c r="F514" s="1029">
        <v>52.63</v>
      </c>
    </row>
    <row r="515" spans="1:6" ht="12.6" customHeight="1">
      <c r="A515" s="1020" t="s">
        <v>5745</v>
      </c>
      <c r="B515" s="1020" t="s">
        <v>5746</v>
      </c>
      <c r="C515" s="1022"/>
      <c r="D515" s="1022"/>
      <c r="E515" s="1022"/>
      <c r="F515" s="1022"/>
    </row>
    <row r="516" spans="1:6" ht="23.1" customHeight="1">
      <c r="A516" s="1023" t="s">
        <v>5747</v>
      </c>
      <c r="B516" s="1023" t="s">
        <v>5748</v>
      </c>
      <c r="C516" s="1024" t="s">
        <v>4882</v>
      </c>
      <c r="D516" s="443"/>
      <c r="E516" s="1029">
        <v>50.61</v>
      </c>
      <c r="F516" s="1029">
        <v>50.61</v>
      </c>
    </row>
    <row r="517" spans="1:6" ht="23.1" customHeight="1">
      <c r="A517" s="1023" t="s">
        <v>5749</v>
      </c>
      <c r="B517" s="1023" t="s">
        <v>5750</v>
      </c>
      <c r="C517" s="1024" t="s">
        <v>4882</v>
      </c>
      <c r="D517" s="443"/>
      <c r="E517" s="1029">
        <v>65.459999999999994</v>
      </c>
      <c r="F517" s="1029">
        <v>65.459999999999994</v>
      </c>
    </row>
    <row r="518" spans="1:6" ht="12.6" customHeight="1">
      <c r="A518" s="1020" t="s">
        <v>5751</v>
      </c>
      <c r="B518" s="1020" t="s">
        <v>5752</v>
      </c>
      <c r="C518" s="1022"/>
      <c r="D518" s="1022"/>
      <c r="E518" s="1022"/>
      <c r="F518" s="1022"/>
    </row>
    <row r="519" spans="1:6" ht="12.6" customHeight="1">
      <c r="A519" s="1023" t="s">
        <v>5753</v>
      </c>
      <c r="B519" s="1023" t="s">
        <v>5754</v>
      </c>
      <c r="C519" s="1024" t="s">
        <v>4882</v>
      </c>
      <c r="D519" s="442"/>
      <c r="E519" s="1029">
        <v>7.25</v>
      </c>
      <c r="F519" s="1029">
        <v>7.25</v>
      </c>
    </row>
    <row r="520" spans="1:6" ht="12.6" customHeight="1">
      <c r="A520" s="1023" t="s">
        <v>5755</v>
      </c>
      <c r="B520" s="1023" t="s">
        <v>5756</v>
      </c>
      <c r="C520" s="1024" t="s">
        <v>4882</v>
      </c>
      <c r="D520" s="442"/>
      <c r="E520" s="1029">
        <v>15.74</v>
      </c>
      <c r="F520" s="1029">
        <v>15.74</v>
      </c>
    </row>
    <row r="521" spans="1:6" ht="12.6" customHeight="1">
      <c r="A521" s="1023" t="s">
        <v>5757</v>
      </c>
      <c r="B521" s="1023" t="s">
        <v>5758</v>
      </c>
      <c r="C521" s="1024" t="s">
        <v>4882</v>
      </c>
      <c r="D521" s="1029">
        <v>17.32</v>
      </c>
      <c r="E521" s="1029">
        <v>56.68</v>
      </c>
      <c r="F521" s="1029">
        <v>74</v>
      </c>
    </row>
    <row r="522" spans="1:6" ht="12.6" customHeight="1">
      <c r="A522" s="1020" t="s">
        <v>5759</v>
      </c>
      <c r="B522" s="1020" t="s">
        <v>5760</v>
      </c>
      <c r="C522" s="1022"/>
      <c r="D522" s="1022"/>
      <c r="E522" s="1022"/>
      <c r="F522" s="1022"/>
    </row>
    <row r="523" spans="1:6" ht="12.6" customHeight="1">
      <c r="A523" s="1023" t="s">
        <v>5761</v>
      </c>
      <c r="B523" s="1023" t="s">
        <v>5762</v>
      </c>
      <c r="C523" s="1024" t="s">
        <v>4882</v>
      </c>
      <c r="D523" s="442"/>
      <c r="E523" s="1029">
        <v>52.11</v>
      </c>
      <c r="F523" s="1029">
        <v>52.11</v>
      </c>
    </row>
    <row r="524" spans="1:6" ht="12.6" customHeight="1">
      <c r="A524" s="1020" t="s">
        <v>5763</v>
      </c>
      <c r="B524" s="1020" t="s">
        <v>5764</v>
      </c>
      <c r="C524" s="1022"/>
      <c r="D524" s="1022"/>
      <c r="E524" s="1022"/>
      <c r="F524" s="1022"/>
    </row>
    <row r="525" spans="1:6" ht="12.6" customHeight="1">
      <c r="A525" s="1023" t="s">
        <v>5765</v>
      </c>
      <c r="B525" s="1023" t="s">
        <v>5766</v>
      </c>
      <c r="C525" s="1024" t="s">
        <v>4882</v>
      </c>
      <c r="D525" s="442"/>
      <c r="E525" s="1029">
        <v>10.119999999999999</v>
      </c>
      <c r="F525" s="1029">
        <v>10.119999999999999</v>
      </c>
    </row>
    <row r="526" spans="1:6" ht="12.6" customHeight="1">
      <c r="A526" s="1019">
        <v>7</v>
      </c>
      <c r="B526" s="1020" t="s">
        <v>5767</v>
      </c>
      <c r="C526" s="1022"/>
      <c r="D526" s="1022"/>
      <c r="E526" s="1022"/>
      <c r="F526" s="1022"/>
    </row>
    <row r="527" spans="1:6" ht="11.45" customHeight="1">
      <c r="A527" s="1015" t="s">
        <v>4737</v>
      </c>
      <c r="B527" s="1016" t="s">
        <v>4738</v>
      </c>
      <c r="C527" s="1016" t="s">
        <v>4739</v>
      </c>
      <c r="D527" s="1017" t="s">
        <v>4740</v>
      </c>
      <c r="E527" s="1018" t="s">
        <v>4741</v>
      </c>
      <c r="F527" s="1015" t="s">
        <v>4742</v>
      </c>
    </row>
    <row r="528" spans="1:6" ht="23.1" customHeight="1">
      <c r="A528" s="1020" t="s">
        <v>5768</v>
      </c>
      <c r="B528" s="1020" t="s">
        <v>5769</v>
      </c>
      <c r="C528" s="1021"/>
      <c r="D528" s="1021"/>
      <c r="E528" s="1021"/>
      <c r="F528" s="1021"/>
    </row>
    <row r="529" spans="1:6" ht="12.6" customHeight="1">
      <c r="A529" s="1023" t="s">
        <v>5770</v>
      </c>
      <c r="B529" s="1023" t="s">
        <v>5771</v>
      </c>
      <c r="C529" s="1024" t="s">
        <v>4882</v>
      </c>
      <c r="D529" s="1029">
        <v>14.95</v>
      </c>
      <c r="E529" s="1029">
        <v>0.24</v>
      </c>
      <c r="F529" s="1029">
        <v>15.19</v>
      </c>
    </row>
    <row r="530" spans="1:6" ht="23.1" customHeight="1">
      <c r="A530" s="1023" t="s">
        <v>5772</v>
      </c>
      <c r="B530" s="1023" t="s">
        <v>5773</v>
      </c>
      <c r="C530" s="1024" t="s">
        <v>4882</v>
      </c>
      <c r="D530" s="1029">
        <v>15.36</v>
      </c>
      <c r="E530" s="1029">
        <v>0.24</v>
      </c>
      <c r="F530" s="1029">
        <v>15.6</v>
      </c>
    </row>
    <row r="531" spans="1:6" ht="23.1" customHeight="1">
      <c r="A531" s="1023" t="s">
        <v>5774</v>
      </c>
      <c r="B531" s="1023" t="s">
        <v>5775</v>
      </c>
      <c r="C531" s="1024" t="s">
        <v>4882</v>
      </c>
      <c r="D531" s="1029">
        <v>25.69</v>
      </c>
      <c r="E531" s="1029">
        <v>0.79</v>
      </c>
      <c r="F531" s="1029">
        <v>26.48</v>
      </c>
    </row>
    <row r="532" spans="1:6" ht="12.6" customHeight="1">
      <c r="A532" s="1023" t="s">
        <v>5776</v>
      </c>
      <c r="B532" s="1023" t="s">
        <v>5777</v>
      </c>
      <c r="C532" s="1024" t="s">
        <v>4882</v>
      </c>
      <c r="D532" s="1029">
        <v>14.17</v>
      </c>
      <c r="E532" s="442"/>
      <c r="F532" s="1029">
        <v>14.17</v>
      </c>
    </row>
    <row r="533" spans="1:6" ht="12.6" customHeight="1">
      <c r="A533" s="1020" t="s">
        <v>5778</v>
      </c>
      <c r="B533" s="1020" t="s">
        <v>5779</v>
      </c>
      <c r="C533" s="1022"/>
      <c r="D533" s="1022"/>
      <c r="E533" s="1022"/>
      <c r="F533" s="1022"/>
    </row>
    <row r="534" spans="1:6" ht="23.1" customHeight="1">
      <c r="A534" s="1023" t="s">
        <v>5780</v>
      </c>
      <c r="B534" s="1023" t="s">
        <v>5781</v>
      </c>
      <c r="C534" s="1024" t="s">
        <v>4882</v>
      </c>
      <c r="D534" s="1029">
        <v>9.49</v>
      </c>
      <c r="E534" s="1029">
        <v>1.0900000000000001</v>
      </c>
      <c r="F534" s="1029">
        <v>10.58</v>
      </c>
    </row>
    <row r="535" spans="1:6" ht="23.1" customHeight="1">
      <c r="A535" s="1023" t="s">
        <v>5782</v>
      </c>
      <c r="B535" s="1023" t="s">
        <v>5783</v>
      </c>
      <c r="C535" s="1024" t="s">
        <v>4882</v>
      </c>
      <c r="D535" s="1029">
        <v>10.7</v>
      </c>
      <c r="E535" s="1029">
        <v>1.22</v>
      </c>
      <c r="F535" s="1029">
        <v>11.92</v>
      </c>
    </row>
    <row r="536" spans="1:6" ht="23.1" customHeight="1">
      <c r="A536" s="1023" t="s">
        <v>5784</v>
      </c>
      <c r="B536" s="1023" t="s">
        <v>5785</v>
      </c>
      <c r="C536" s="1024" t="s">
        <v>4882</v>
      </c>
      <c r="D536" s="1029">
        <v>19.79</v>
      </c>
      <c r="E536" s="1029">
        <v>0.7</v>
      </c>
      <c r="F536" s="1029">
        <v>20.49</v>
      </c>
    </row>
    <row r="537" spans="1:6" ht="24.95" customHeight="1">
      <c r="A537" s="1023" t="s">
        <v>5786</v>
      </c>
      <c r="B537" s="441" t="s">
        <v>5787</v>
      </c>
      <c r="C537" s="1024" t="s">
        <v>4882</v>
      </c>
      <c r="D537" s="1029">
        <v>20.9</v>
      </c>
      <c r="E537" s="1029">
        <v>0.67</v>
      </c>
      <c r="F537" s="1029">
        <v>21.57</v>
      </c>
    </row>
    <row r="538" spans="1:6" ht="12.6" customHeight="1">
      <c r="A538" s="1020" t="s">
        <v>5788</v>
      </c>
      <c r="B538" s="1020" t="s">
        <v>5789</v>
      </c>
      <c r="C538" s="1022"/>
      <c r="D538" s="1022"/>
      <c r="E538" s="1022"/>
      <c r="F538" s="1022"/>
    </row>
    <row r="539" spans="1:6" ht="12.6" customHeight="1">
      <c r="A539" s="1023" t="s">
        <v>5790</v>
      </c>
      <c r="B539" s="1023" t="s">
        <v>5791</v>
      </c>
      <c r="C539" s="1024" t="s">
        <v>4882</v>
      </c>
      <c r="D539" s="1029">
        <v>36.44</v>
      </c>
      <c r="E539" s="1029">
        <v>1.57</v>
      </c>
      <c r="F539" s="1029">
        <v>38.01</v>
      </c>
    </row>
    <row r="540" spans="1:6" ht="12.6" customHeight="1">
      <c r="A540" s="1023" t="s">
        <v>5792</v>
      </c>
      <c r="B540" s="1023" t="s">
        <v>5793</v>
      </c>
      <c r="C540" s="1024" t="s">
        <v>4882</v>
      </c>
      <c r="D540" s="1029">
        <v>31.14</v>
      </c>
      <c r="E540" s="1029">
        <v>1.27</v>
      </c>
      <c r="F540" s="1029">
        <v>32.409999999999997</v>
      </c>
    </row>
    <row r="541" spans="1:6" ht="12.6" customHeight="1">
      <c r="A541" s="1020" t="s">
        <v>5794</v>
      </c>
      <c r="B541" s="1020" t="s">
        <v>5795</v>
      </c>
      <c r="C541" s="1022"/>
      <c r="D541" s="1022"/>
      <c r="E541" s="1022"/>
      <c r="F541" s="1022"/>
    </row>
    <row r="542" spans="1:6" ht="24.95" customHeight="1">
      <c r="A542" s="1023" t="s">
        <v>5796</v>
      </c>
      <c r="B542" s="441" t="s">
        <v>5797</v>
      </c>
      <c r="C542" s="1024" t="s">
        <v>4882</v>
      </c>
      <c r="D542" s="1029">
        <v>244.5</v>
      </c>
      <c r="E542" s="443"/>
      <c r="F542" s="1029">
        <v>244.5</v>
      </c>
    </row>
    <row r="543" spans="1:6" ht="12.6" customHeight="1">
      <c r="A543" s="1020" t="s">
        <v>5798</v>
      </c>
      <c r="B543" s="1020" t="s">
        <v>5799</v>
      </c>
      <c r="C543" s="1022"/>
      <c r="D543" s="1022"/>
      <c r="E543" s="1022"/>
      <c r="F543" s="1022"/>
    </row>
    <row r="544" spans="1:6" ht="12.6" customHeight="1">
      <c r="A544" s="1023" t="s">
        <v>5800</v>
      </c>
      <c r="B544" s="1023" t="s">
        <v>5801</v>
      </c>
      <c r="C544" s="1024" t="s">
        <v>4882</v>
      </c>
      <c r="D544" s="1029">
        <v>6.07</v>
      </c>
      <c r="E544" s="1029">
        <v>0.1</v>
      </c>
      <c r="F544" s="1029">
        <v>6.17</v>
      </c>
    </row>
    <row r="545" spans="1:6" ht="12.6" customHeight="1">
      <c r="A545" s="1020" t="s">
        <v>5802</v>
      </c>
      <c r="B545" s="1020" t="s">
        <v>5803</v>
      </c>
      <c r="C545" s="1022"/>
      <c r="D545" s="1022"/>
      <c r="E545" s="1022"/>
      <c r="F545" s="1022"/>
    </row>
    <row r="546" spans="1:6" ht="12.6" customHeight="1">
      <c r="A546" s="1023" t="s">
        <v>5804</v>
      </c>
      <c r="B546" s="1023" t="s">
        <v>5805</v>
      </c>
      <c r="C546" s="1024" t="s">
        <v>4882</v>
      </c>
      <c r="D546" s="1029">
        <v>3.69</v>
      </c>
      <c r="E546" s="1029">
        <v>2.35</v>
      </c>
      <c r="F546" s="1029">
        <v>6.04</v>
      </c>
    </row>
    <row r="547" spans="1:6" ht="24.95" customHeight="1">
      <c r="A547" s="1023" t="s">
        <v>5806</v>
      </c>
      <c r="B547" s="441" t="s">
        <v>5807</v>
      </c>
      <c r="C547" s="1024" t="s">
        <v>4882</v>
      </c>
      <c r="D547" s="1029">
        <v>19.93</v>
      </c>
      <c r="E547" s="1029">
        <v>2.16</v>
      </c>
      <c r="F547" s="1029">
        <v>22.09</v>
      </c>
    </row>
    <row r="548" spans="1:6" ht="12.6" customHeight="1">
      <c r="A548" s="1020" t="s">
        <v>5808</v>
      </c>
      <c r="B548" s="1020" t="s">
        <v>5809</v>
      </c>
      <c r="C548" s="1022"/>
      <c r="D548" s="1022"/>
      <c r="E548" s="1022"/>
      <c r="F548" s="1022"/>
    </row>
    <row r="549" spans="1:6" ht="24.95" customHeight="1">
      <c r="A549" s="1023" t="s">
        <v>5810</v>
      </c>
      <c r="B549" s="441" t="s">
        <v>5811</v>
      </c>
      <c r="C549" s="1024" t="s">
        <v>4882</v>
      </c>
      <c r="D549" s="1029">
        <v>18.100000000000001</v>
      </c>
      <c r="E549" s="1029">
        <v>0.36</v>
      </c>
      <c r="F549" s="1029">
        <v>18.46</v>
      </c>
    </row>
    <row r="550" spans="1:6" ht="24.95" customHeight="1">
      <c r="A550" s="1023" t="s">
        <v>5812</v>
      </c>
      <c r="B550" s="441" t="s">
        <v>5813</v>
      </c>
      <c r="C550" s="1024" t="s">
        <v>4882</v>
      </c>
      <c r="D550" s="1029">
        <v>12.87</v>
      </c>
      <c r="E550" s="1029">
        <v>0.25</v>
      </c>
      <c r="F550" s="1029">
        <v>13.12</v>
      </c>
    </row>
    <row r="551" spans="1:6" ht="24.95" customHeight="1">
      <c r="A551" s="1023" t="s">
        <v>5814</v>
      </c>
      <c r="B551" s="441" t="s">
        <v>5815</v>
      </c>
      <c r="C551" s="1024" t="s">
        <v>4882</v>
      </c>
      <c r="D551" s="1029">
        <v>13.06</v>
      </c>
      <c r="E551" s="1029">
        <v>0.11</v>
      </c>
      <c r="F551" s="1029">
        <v>13.17</v>
      </c>
    </row>
    <row r="552" spans="1:6" ht="24.95" customHeight="1">
      <c r="A552" s="1023" t="s">
        <v>5816</v>
      </c>
      <c r="B552" s="441" t="s">
        <v>5817</v>
      </c>
      <c r="C552" s="1024" t="s">
        <v>4882</v>
      </c>
      <c r="D552" s="1029">
        <v>19.39</v>
      </c>
      <c r="E552" s="1029">
        <v>0.34</v>
      </c>
      <c r="F552" s="1029">
        <v>19.73</v>
      </c>
    </row>
    <row r="553" spans="1:6" ht="12.6" customHeight="1">
      <c r="A553" s="1019">
        <v>8</v>
      </c>
      <c r="B553" s="1020" t="s">
        <v>5818</v>
      </c>
      <c r="C553" s="1022"/>
      <c r="D553" s="1022"/>
      <c r="E553" s="1022"/>
      <c r="F553" s="1022"/>
    </row>
    <row r="554" spans="1:6" ht="12.6" customHeight="1">
      <c r="A554" s="1020" t="s">
        <v>5819</v>
      </c>
      <c r="B554" s="1020" t="s">
        <v>5820</v>
      </c>
      <c r="C554" s="1022"/>
      <c r="D554" s="1022"/>
      <c r="E554" s="1022"/>
      <c r="F554" s="1022"/>
    </row>
    <row r="555" spans="1:6" ht="12.6" customHeight="1">
      <c r="A555" s="1023" t="s">
        <v>5821</v>
      </c>
      <c r="B555" s="1023" t="s">
        <v>5822</v>
      </c>
      <c r="C555" s="1024" t="s">
        <v>4799</v>
      </c>
      <c r="D555" s="1029">
        <v>37.07</v>
      </c>
      <c r="E555" s="1029">
        <v>49.74</v>
      </c>
      <c r="F555" s="1029">
        <v>86.81</v>
      </c>
    </row>
    <row r="556" spans="1:6" ht="12.6" customHeight="1">
      <c r="A556" s="1023" t="s">
        <v>5823</v>
      </c>
      <c r="B556" s="1023" t="s">
        <v>5824</v>
      </c>
      <c r="C556" s="1024" t="s">
        <v>4799</v>
      </c>
      <c r="D556" s="1029">
        <v>19.54</v>
      </c>
      <c r="E556" s="1029">
        <v>29.92</v>
      </c>
      <c r="F556" s="1029">
        <v>49.46</v>
      </c>
    </row>
    <row r="557" spans="1:6" ht="12.6" customHeight="1">
      <c r="A557" s="1023" t="s">
        <v>5825</v>
      </c>
      <c r="B557" s="1023" t="s">
        <v>5826</v>
      </c>
      <c r="C557" s="1024" t="s">
        <v>4799</v>
      </c>
      <c r="D557" s="1029">
        <v>13.26</v>
      </c>
      <c r="E557" s="1029">
        <v>7.24</v>
      </c>
      <c r="F557" s="1029">
        <v>20.5</v>
      </c>
    </row>
    <row r="558" spans="1:6" ht="12.6" customHeight="1">
      <c r="A558" s="1023" t="s">
        <v>5827</v>
      </c>
      <c r="B558" s="1023" t="s">
        <v>5828</v>
      </c>
      <c r="C558" s="1024" t="s">
        <v>4799</v>
      </c>
      <c r="D558" s="1029">
        <v>47.49</v>
      </c>
      <c r="E558" s="1029">
        <v>57.89</v>
      </c>
      <c r="F558" s="1029">
        <v>105.38</v>
      </c>
    </row>
    <row r="559" spans="1:6" ht="12.6" customHeight="1">
      <c r="A559" s="1023" t="s">
        <v>5829</v>
      </c>
      <c r="B559" s="1023" t="s">
        <v>5830</v>
      </c>
      <c r="C559" s="1024" t="s">
        <v>4799</v>
      </c>
      <c r="D559" s="1029">
        <v>271.52999999999997</v>
      </c>
      <c r="E559" s="442"/>
      <c r="F559" s="1029">
        <v>271.52999999999997</v>
      </c>
    </row>
    <row r="560" spans="1:6" ht="12.6" customHeight="1">
      <c r="A560" s="1023" t="s">
        <v>5831</v>
      </c>
      <c r="B560" s="1023" t="s">
        <v>5832</v>
      </c>
      <c r="C560" s="1024" t="s">
        <v>4799</v>
      </c>
      <c r="D560" s="1029">
        <v>285.99</v>
      </c>
      <c r="E560" s="442"/>
      <c r="F560" s="1029">
        <v>285.99</v>
      </c>
    </row>
    <row r="561" spans="1:6" ht="12.6" customHeight="1">
      <c r="A561" s="1023" t="s">
        <v>5833</v>
      </c>
      <c r="B561" s="1023" t="s">
        <v>5834</v>
      </c>
      <c r="C561" s="1024" t="s">
        <v>4799</v>
      </c>
      <c r="D561" s="1029">
        <v>308.20999999999998</v>
      </c>
      <c r="E561" s="442"/>
      <c r="F561" s="1029">
        <v>308.20999999999998</v>
      </c>
    </row>
    <row r="562" spans="1:6" ht="12.6" customHeight="1">
      <c r="A562" s="1020" t="s">
        <v>5835</v>
      </c>
      <c r="B562" s="1020" t="s">
        <v>5836</v>
      </c>
      <c r="C562" s="1022"/>
      <c r="D562" s="1022"/>
      <c r="E562" s="1022"/>
      <c r="F562" s="1022"/>
    </row>
    <row r="563" spans="1:6" ht="12.6" customHeight="1">
      <c r="A563" s="1023" t="s">
        <v>5837</v>
      </c>
      <c r="B563" s="1023" t="s">
        <v>5838</v>
      </c>
      <c r="C563" s="1024" t="s">
        <v>4882</v>
      </c>
      <c r="D563" s="1029">
        <v>19.09</v>
      </c>
      <c r="E563" s="1029">
        <v>27.14</v>
      </c>
      <c r="F563" s="1029">
        <v>46.23</v>
      </c>
    </row>
    <row r="564" spans="1:6" ht="12.6" customHeight="1">
      <c r="A564" s="1023" t="s">
        <v>5839</v>
      </c>
      <c r="B564" s="1023" t="s">
        <v>5840</v>
      </c>
      <c r="C564" s="1024" t="s">
        <v>5315</v>
      </c>
      <c r="D564" s="1029">
        <v>9.2200000000000006</v>
      </c>
      <c r="E564" s="1029">
        <v>1.87</v>
      </c>
      <c r="F564" s="1029">
        <v>11.09</v>
      </c>
    </row>
    <row r="565" spans="1:6" ht="12.6" customHeight="1">
      <c r="A565" s="1023" t="s">
        <v>5841</v>
      </c>
      <c r="B565" s="1023" t="s">
        <v>5842</v>
      </c>
      <c r="C565" s="1024" t="s">
        <v>5843</v>
      </c>
      <c r="D565" s="1029">
        <v>5.08</v>
      </c>
      <c r="E565" s="1029">
        <v>1.69</v>
      </c>
      <c r="F565" s="1029">
        <v>6.77</v>
      </c>
    </row>
    <row r="566" spans="1:6" ht="12.6" customHeight="1">
      <c r="A566" s="1023" t="s">
        <v>5844</v>
      </c>
      <c r="B566" s="1023" t="s">
        <v>5845</v>
      </c>
      <c r="C566" s="1024" t="s">
        <v>4882</v>
      </c>
      <c r="D566" s="442"/>
      <c r="E566" s="1029">
        <v>12.84</v>
      </c>
      <c r="F566" s="1029">
        <v>12.84</v>
      </c>
    </row>
    <row r="567" spans="1:6" ht="12.6" customHeight="1">
      <c r="A567" s="1020" t="s">
        <v>5846</v>
      </c>
      <c r="B567" s="1020" t="s">
        <v>5847</v>
      </c>
      <c r="C567" s="1022"/>
      <c r="D567" s="1022"/>
      <c r="E567" s="1022"/>
      <c r="F567" s="1022"/>
    </row>
    <row r="568" spans="1:6" ht="12.6" customHeight="1">
      <c r="A568" s="1023" t="s">
        <v>5848</v>
      </c>
      <c r="B568" s="1023" t="s">
        <v>5849</v>
      </c>
      <c r="C568" s="1024" t="s">
        <v>4882</v>
      </c>
      <c r="D568" s="442"/>
      <c r="E568" s="1029">
        <v>7.48</v>
      </c>
      <c r="F568" s="1029">
        <v>7.48</v>
      </c>
    </row>
    <row r="569" spans="1:6" ht="12.6" customHeight="1">
      <c r="A569" s="1020" t="s">
        <v>5850</v>
      </c>
      <c r="B569" s="1020" t="s">
        <v>5851</v>
      </c>
      <c r="C569" s="1022"/>
      <c r="D569" s="1022"/>
      <c r="E569" s="1022"/>
      <c r="F569" s="1022"/>
    </row>
    <row r="570" spans="1:6" ht="12.6" customHeight="1">
      <c r="A570" s="1023" t="s">
        <v>5852</v>
      </c>
      <c r="B570" s="1023" t="s">
        <v>5853</v>
      </c>
      <c r="C570" s="1024" t="s">
        <v>4799</v>
      </c>
      <c r="D570" s="1029">
        <v>33.36</v>
      </c>
      <c r="E570" s="1029">
        <v>0.63</v>
      </c>
      <c r="F570" s="1029">
        <v>33.99</v>
      </c>
    </row>
    <row r="571" spans="1:6" ht="12.6" customHeight="1">
      <c r="A571" s="1023" t="s">
        <v>5854</v>
      </c>
      <c r="B571" s="1023" t="s">
        <v>5855</v>
      </c>
      <c r="C571" s="1024" t="s">
        <v>4882</v>
      </c>
      <c r="D571" s="1029">
        <v>97.08</v>
      </c>
      <c r="E571" s="1029">
        <v>18.71</v>
      </c>
      <c r="F571" s="1029">
        <v>115.79</v>
      </c>
    </row>
    <row r="572" spans="1:6" ht="11.45" customHeight="1">
      <c r="A572" s="1015" t="s">
        <v>4737</v>
      </c>
      <c r="B572" s="1016" t="s">
        <v>4738</v>
      </c>
      <c r="C572" s="1016" t="s">
        <v>4739</v>
      </c>
      <c r="D572" s="1017" t="s">
        <v>4740</v>
      </c>
      <c r="E572" s="1018" t="s">
        <v>4741</v>
      </c>
      <c r="F572" s="1015" t="s">
        <v>4742</v>
      </c>
    </row>
    <row r="573" spans="1:6" ht="12.6" customHeight="1">
      <c r="A573" s="1023" t="s">
        <v>5856</v>
      </c>
      <c r="B573" s="1023" t="s">
        <v>5857</v>
      </c>
      <c r="C573" s="1024" t="s">
        <v>4882</v>
      </c>
      <c r="D573" s="1029">
        <v>132.77000000000001</v>
      </c>
      <c r="E573" s="1029">
        <v>11.22</v>
      </c>
      <c r="F573" s="1029">
        <v>143.99</v>
      </c>
    </row>
    <row r="574" spans="1:6" ht="24.95" customHeight="1">
      <c r="A574" s="1023" t="s">
        <v>5858</v>
      </c>
      <c r="B574" s="441" t="s">
        <v>5859</v>
      </c>
      <c r="C574" s="1024" t="s">
        <v>4799</v>
      </c>
      <c r="D574" s="1029">
        <v>5.31</v>
      </c>
      <c r="E574" s="1029">
        <v>11.22</v>
      </c>
      <c r="F574" s="1029">
        <v>16.53</v>
      </c>
    </row>
    <row r="575" spans="1:6" ht="24.95" customHeight="1">
      <c r="A575" s="1023" t="s">
        <v>5860</v>
      </c>
      <c r="B575" s="441" t="s">
        <v>5861</v>
      </c>
      <c r="C575" s="1024" t="s">
        <v>4799</v>
      </c>
      <c r="D575" s="1029">
        <v>7.94</v>
      </c>
      <c r="E575" s="1029">
        <v>11.22</v>
      </c>
      <c r="F575" s="1029">
        <v>19.16</v>
      </c>
    </row>
    <row r="576" spans="1:6" ht="24.95" customHeight="1">
      <c r="A576" s="1023" t="s">
        <v>5862</v>
      </c>
      <c r="B576" s="441" t="s">
        <v>5863</v>
      </c>
      <c r="C576" s="1024" t="s">
        <v>4799</v>
      </c>
      <c r="D576" s="1029">
        <v>15.76</v>
      </c>
      <c r="E576" s="1029">
        <v>11.22</v>
      </c>
      <c r="F576" s="1029">
        <v>26.98</v>
      </c>
    </row>
    <row r="577" spans="1:6" ht="12.6" customHeight="1">
      <c r="A577" s="1020" t="s">
        <v>5864</v>
      </c>
      <c r="B577" s="1020" t="s">
        <v>5865</v>
      </c>
      <c r="C577" s="1022"/>
      <c r="D577" s="1022"/>
      <c r="E577" s="1022"/>
      <c r="F577" s="1022"/>
    </row>
    <row r="578" spans="1:6" ht="12.6" customHeight="1">
      <c r="A578" s="1023" t="s">
        <v>5866</v>
      </c>
      <c r="B578" s="1023" t="s">
        <v>5867</v>
      </c>
      <c r="C578" s="1024" t="s">
        <v>4857</v>
      </c>
      <c r="D578" s="1029">
        <v>13</v>
      </c>
      <c r="E578" s="1029">
        <v>13.09</v>
      </c>
      <c r="F578" s="1029">
        <v>26.09</v>
      </c>
    </row>
    <row r="579" spans="1:6" ht="12.6" customHeight="1">
      <c r="A579" s="1023" t="s">
        <v>5868</v>
      </c>
      <c r="B579" s="1023" t="s">
        <v>5869</v>
      </c>
      <c r="C579" s="1024" t="s">
        <v>4857</v>
      </c>
      <c r="D579" s="1029">
        <v>18.75</v>
      </c>
      <c r="E579" s="1029">
        <v>14.96</v>
      </c>
      <c r="F579" s="1029">
        <v>33.71</v>
      </c>
    </row>
    <row r="580" spans="1:6" ht="12.6" customHeight="1">
      <c r="A580" s="1023" t="s">
        <v>5870</v>
      </c>
      <c r="B580" s="1023" t="s">
        <v>5871</v>
      </c>
      <c r="C580" s="1024" t="s">
        <v>4857</v>
      </c>
      <c r="D580" s="1029">
        <v>18.32</v>
      </c>
      <c r="E580" s="1029">
        <v>18.71</v>
      </c>
      <c r="F580" s="1029">
        <v>37.03</v>
      </c>
    </row>
    <row r="581" spans="1:6" ht="12.6" customHeight="1">
      <c r="A581" s="1020" t="s">
        <v>5872</v>
      </c>
      <c r="B581" s="1020" t="s">
        <v>5873</v>
      </c>
      <c r="C581" s="1022"/>
      <c r="D581" s="1022"/>
      <c r="E581" s="1022"/>
      <c r="F581" s="1022"/>
    </row>
    <row r="582" spans="1:6" ht="24.95" customHeight="1">
      <c r="A582" s="1023" t="s">
        <v>5874</v>
      </c>
      <c r="B582" s="441" t="s">
        <v>5875</v>
      </c>
      <c r="C582" s="1024" t="s">
        <v>4797</v>
      </c>
      <c r="D582" s="1025">
        <v>11087.34</v>
      </c>
      <c r="E582" s="443"/>
      <c r="F582" s="1025">
        <v>11087.34</v>
      </c>
    </row>
    <row r="583" spans="1:6" ht="34.5" customHeight="1">
      <c r="A583" s="1026" t="s">
        <v>5876</v>
      </c>
      <c r="B583" s="1023" t="s">
        <v>5877</v>
      </c>
      <c r="C583" s="1027" t="s">
        <v>5878</v>
      </c>
      <c r="D583" s="1030">
        <v>689.9</v>
      </c>
      <c r="E583" s="441"/>
      <c r="F583" s="1030">
        <v>689.9</v>
      </c>
    </row>
    <row r="584" spans="1:6" ht="12.6" customHeight="1">
      <c r="A584" s="1023" t="s">
        <v>5879</v>
      </c>
      <c r="B584" s="1023" t="s">
        <v>5880</v>
      </c>
      <c r="C584" s="1024" t="s">
        <v>4748</v>
      </c>
      <c r="D584" s="1029">
        <v>373.46</v>
      </c>
      <c r="E584" s="442"/>
      <c r="F584" s="1029">
        <v>373.46</v>
      </c>
    </row>
    <row r="585" spans="1:6" ht="23.1" customHeight="1">
      <c r="A585" s="1023" t="s">
        <v>5881</v>
      </c>
      <c r="B585" s="1023" t="s">
        <v>5882</v>
      </c>
      <c r="C585" s="1024" t="s">
        <v>5883</v>
      </c>
      <c r="D585" s="1029">
        <v>2.87</v>
      </c>
      <c r="E585" s="1029">
        <v>3.37</v>
      </c>
      <c r="F585" s="1029">
        <v>6.24</v>
      </c>
    </row>
    <row r="586" spans="1:6" ht="12.6" customHeight="1">
      <c r="A586" s="1020" t="s">
        <v>5884</v>
      </c>
      <c r="B586" s="1020" t="s">
        <v>5885</v>
      </c>
      <c r="C586" s="1022"/>
      <c r="D586" s="1022"/>
      <c r="E586" s="1022"/>
      <c r="F586" s="1022"/>
    </row>
    <row r="587" spans="1:6" ht="12.6" customHeight="1">
      <c r="A587" s="1023" t="s">
        <v>5886</v>
      </c>
      <c r="B587" s="1023" t="s">
        <v>5887</v>
      </c>
      <c r="C587" s="1024" t="s">
        <v>4882</v>
      </c>
      <c r="D587" s="1029">
        <v>112.42</v>
      </c>
      <c r="E587" s="1029">
        <v>112.2</v>
      </c>
      <c r="F587" s="1029">
        <v>224.62</v>
      </c>
    </row>
    <row r="588" spans="1:6" ht="12.6" customHeight="1">
      <c r="A588" s="1023" t="s">
        <v>5888</v>
      </c>
      <c r="B588" s="1023" t="s">
        <v>5889</v>
      </c>
      <c r="C588" s="1024" t="s">
        <v>4882</v>
      </c>
      <c r="D588" s="1029">
        <v>236.04</v>
      </c>
      <c r="E588" s="1029">
        <v>217.08</v>
      </c>
      <c r="F588" s="1029">
        <v>453.12</v>
      </c>
    </row>
    <row r="589" spans="1:6" ht="34.5" customHeight="1">
      <c r="A589" s="1026" t="s">
        <v>5890</v>
      </c>
      <c r="B589" s="441" t="s">
        <v>5891</v>
      </c>
      <c r="C589" s="1027" t="s">
        <v>4882</v>
      </c>
      <c r="D589" s="1030">
        <v>845.1</v>
      </c>
      <c r="E589" s="1030">
        <v>100.94</v>
      </c>
      <c r="F589" s="1030">
        <v>946.04</v>
      </c>
    </row>
    <row r="590" spans="1:6" ht="34.5" customHeight="1">
      <c r="A590" s="1026" t="s">
        <v>5892</v>
      </c>
      <c r="B590" s="441" t="s">
        <v>5893</v>
      </c>
      <c r="C590" s="1027" t="s">
        <v>4882</v>
      </c>
      <c r="D590" s="1030">
        <v>636.88</v>
      </c>
      <c r="E590" s="1030">
        <v>123.97</v>
      </c>
      <c r="F590" s="1030">
        <v>760.85</v>
      </c>
    </row>
    <row r="591" spans="1:6" ht="12.6" customHeight="1">
      <c r="A591" s="1019">
        <v>9</v>
      </c>
      <c r="B591" s="1020" t="s">
        <v>5894</v>
      </c>
      <c r="C591" s="1022"/>
      <c r="D591" s="1022"/>
      <c r="E591" s="1022"/>
      <c r="F591" s="1022"/>
    </row>
    <row r="592" spans="1:6" ht="12.6" customHeight="1">
      <c r="A592" s="1020" t="s">
        <v>5895</v>
      </c>
      <c r="B592" s="1020" t="s">
        <v>5896</v>
      </c>
      <c r="C592" s="1022"/>
      <c r="D592" s="1022"/>
      <c r="E592" s="1022"/>
      <c r="F592" s="1022"/>
    </row>
    <row r="593" spans="1:6" ht="12.6" customHeight="1">
      <c r="A593" s="1023" t="s">
        <v>5897</v>
      </c>
      <c r="B593" s="1023" t="s">
        <v>5898</v>
      </c>
      <c r="C593" s="1024" t="s">
        <v>4799</v>
      </c>
      <c r="D593" s="1029">
        <v>40.229999999999997</v>
      </c>
      <c r="E593" s="1029">
        <v>48.62</v>
      </c>
      <c r="F593" s="1029">
        <v>88.85</v>
      </c>
    </row>
    <row r="594" spans="1:6" ht="12.6" customHeight="1">
      <c r="A594" s="1023" t="s">
        <v>5899</v>
      </c>
      <c r="B594" s="1023" t="s">
        <v>5900</v>
      </c>
      <c r="C594" s="1024" t="s">
        <v>4799</v>
      </c>
      <c r="D594" s="1029">
        <v>170.73</v>
      </c>
      <c r="E594" s="1029">
        <v>56.11</v>
      </c>
      <c r="F594" s="1029">
        <v>226.84</v>
      </c>
    </row>
    <row r="595" spans="1:6" ht="12.6" customHeight="1">
      <c r="A595" s="1023" t="s">
        <v>5901</v>
      </c>
      <c r="B595" s="1023" t="s">
        <v>5902</v>
      </c>
      <c r="C595" s="1024" t="s">
        <v>4799</v>
      </c>
      <c r="D595" s="1029">
        <v>66.790000000000006</v>
      </c>
      <c r="E595" s="1029">
        <v>44.88</v>
      </c>
      <c r="F595" s="1029">
        <v>111.67</v>
      </c>
    </row>
    <row r="596" spans="1:6" ht="23.1" customHeight="1">
      <c r="A596" s="1023" t="s">
        <v>5903</v>
      </c>
      <c r="B596" s="1023" t="s">
        <v>5904</v>
      </c>
      <c r="C596" s="1024" t="s">
        <v>4799</v>
      </c>
      <c r="D596" s="443"/>
      <c r="E596" s="1029">
        <v>5.76</v>
      </c>
      <c r="F596" s="1029">
        <v>5.76</v>
      </c>
    </row>
    <row r="597" spans="1:6" ht="23.1" customHeight="1">
      <c r="A597" s="1023" t="s">
        <v>5905</v>
      </c>
      <c r="B597" s="1023" t="s">
        <v>5906</v>
      </c>
      <c r="C597" s="1024" t="s">
        <v>4799</v>
      </c>
      <c r="D597" s="443"/>
      <c r="E597" s="1029">
        <v>6.85</v>
      </c>
      <c r="F597" s="1029">
        <v>6.85</v>
      </c>
    </row>
    <row r="598" spans="1:6" ht="12.6" customHeight="1">
      <c r="A598" s="1020" t="s">
        <v>5907</v>
      </c>
      <c r="B598" s="1020" t="s">
        <v>5908</v>
      </c>
      <c r="C598" s="1022"/>
      <c r="D598" s="1022"/>
      <c r="E598" s="1022"/>
      <c r="F598" s="1022"/>
    </row>
    <row r="599" spans="1:6" ht="12.6" customHeight="1">
      <c r="A599" s="1023" t="s">
        <v>5909</v>
      </c>
      <c r="B599" s="1023" t="s">
        <v>5910</v>
      </c>
      <c r="C599" s="1024" t="s">
        <v>4799</v>
      </c>
      <c r="D599" s="1029">
        <v>127.25</v>
      </c>
      <c r="E599" s="1029">
        <v>52.36</v>
      </c>
      <c r="F599" s="1029">
        <v>179.61</v>
      </c>
    </row>
    <row r="600" spans="1:6" ht="12.6" customHeight="1">
      <c r="A600" s="1023" t="s">
        <v>5911</v>
      </c>
      <c r="B600" s="1023" t="s">
        <v>5912</v>
      </c>
      <c r="C600" s="1024" t="s">
        <v>4799</v>
      </c>
      <c r="D600" s="1029">
        <v>138.06</v>
      </c>
      <c r="E600" s="1029">
        <v>52.36</v>
      </c>
      <c r="F600" s="1029">
        <v>190.42</v>
      </c>
    </row>
    <row r="601" spans="1:6" ht="12.6" customHeight="1">
      <c r="A601" s="1023" t="s">
        <v>5913</v>
      </c>
      <c r="B601" s="1023" t="s">
        <v>5914</v>
      </c>
      <c r="C601" s="1024" t="s">
        <v>4799</v>
      </c>
      <c r="D601" s="1029">
        <v>117.31</v>
      </c>
      <c r="E601" s="1029">
        <v>93.51</v>
      </c>
      <c r="F601" s="1029">
        <v>210.82</v>
      </c>
    </row>
    <row r="602" spans="1:6" ht="12.6" customHeight="1">
      <c r="A602" s="1023" t="s">
        <v>5915</v>
      </c>
      <c r="B602" s="1023" t="s">
        <v>5916</v>
      </c>
      <c r="C602" s="1024" t="s">
        <v>4799</v>
      </c>
      <c r="D602" s="1029">
        <v>89.39</v>
      </c>
      <c r="E602" s="1029">
        <v>50.49</v>
      </c>
      <c r="F602" s="1029">
        <v>139.88</v>
      </c>
    </row>
    <row r="603" spans="1:6" ht="12.6" customHeight="1">
      <c r="A603" s="1023" t="s">
        <v>5917</v>
      </c>
      <c r="B603" s="1023" t="s">
        <v>5918</v>
      </c>
      <c r="C603" s="1024" t="s">
        <v>4799</v>
      </c>
      <c r="D603" s="1029">
        <v>45.57</v>
      </c>
      <c r="E603" s="1029">
        <v>41.14</v>
      </c>
      <c r="F603" s="1029">
        <v>86.71</v>
      </c>
    </row>
    <row r="604" spans="1:6" ht="12.6" customHeight="1">
      <c r="A604" s="1023" t="s">
        <v>5919</v>
      </c>
      <c r="B604" s="1023" t="s">
        <v>5920</v>
      </c>
      <c r="C604" s="1024" t="s">
        <v>4799</v>
      </c>
      <c r="D604" s="1029">
        <v>114.74</v>
      </c>
      <c r="E604" s="1029">
        <v>81.83</v>
      </c>
      <c r="F604" s="1029">
        <v>196.57</v>
      </c>
    </row>
    <row r="605" spans="1:6" ht="24.95" customHeight="1">
      <c r="A605" s="1023" t="s">
        <v>5921</v>
      </c>
      <c r="B605" s="441" t="s">
        <v>5922</v>
      </c>
      <c r="C605" s="1024" t="s">
        <v>4799</v>
      </c>
      <c r="D605" s="1029">
        <v>95.29</v>
      </c>
      <c r="E605" s="1029">
        <v>32.200000000000003</v>
      </c>
      <c r="F605" s="1029">
        <v>127.49</v>
      </c>
    </row>
    <row r="606" spans="1:6" ht="24.95" customHeight="1">
      <c r="A606" s="1023" t="s">
        <v>5923</v>
      </c>
      <c r="B606" s="441" t="s">
        <v>5924</v>
      </c>
      <c r="C606" s="1024" t="s">
        <v>4799</v>
      </c>
      <c r="D606" s="1029">
        <v>95.29</v>
      </c>
      <c r="E606" s="1029">
        <v>57.42</v>
      </c>
      <c r="F606" s="1029">
        <v>152.71</v>
      </c>
    </row>
    <row r="607" spans="1:6" ht="24.95" customHeight="1">
      <c r="A607" s="1023" t="s">
        <v>5925</v>
      </c>
      <c r="B607" s="441" t="s">
        <v>5926</v>
      </c>
      <c r="C607" s="1024" t="s">
        <v>4799</v>
      </c>
      <c r="D607" s="1029">
        <v>61.99</v>
      </c>
      <c r="E607" s="1029">
        <v>98.57</v>
      </c>
      <c r="F607" s="1029">
        <v>160.56</v>
      </c>
    </row>
    <row r="608" spans="1:6" ht="12.6" customHeight="1">
      <c r="A608" s="1020" t="s">
        <v>5927</v>
      </c>
      <c r="B608" s="1020" t="s">
        <v>5928</v>
      </c>
      <c r="C608" s="1022"/>
      <c r="D608" s="1022"/>
      <c r="E608" s="1022"/>
      <c r="F608" s="1022"/>
    </row>
    <row r="609" spans="1:6" ht="12.6" customHeight="1">
      <c r="A609" s="1023" t="s">
        <v>5929</v>
      </c>
      <c r="B609" s="1023" t="s">
        <v>5930</v>
      </c>
      <c r="C609" s="1024" t="s">
        <v>4857</v>
      </c>
      <c r="D609" s="1029">
        <v>84.41</v>
      </c>
      <c r="E609" s="1029">
        <v>8.8800000000000008</v>
      </c>
      <c r="F609" s="1029">
        <v>93.29</v>
      </c>
    </row>
    <row r="610" spans="1:6" ht="12.6" customHeight="1">
      <c r="A610" s="1023" t="s">
        <v>5931</v>
      </c>
      <c r="B610" s="1023" t="s">
        <v>5932</v>
      </c>
      <c r="C610" s="1024" t="s">
        <v>4857</v>
      </c>
      <c r="D610" s="1029">
        <v>120.07</v>
      </c>
      <c r="E610" s="1029">
        <v>8.8800000000000008</v>
      </c>
      <c r="F610" s="1029">
        <v>128.94999999999999</v>
      </c>
    </row>
    <row r="611" spans="1:6" ht="12.6" customHeight="1">
      <c r="A611" s="1023" t="s">
        <v>5933</v>
      </c>
      <c r="B611" s="1023" t="s">
        <v>5934</v>
      </c>
      <c r="C611" s="1024" t="s">
        <v>4857</v>
      </c>
      <c r="D611" s="1029">
        <v>145.69</v>
      </c>
      <c r="E611" s="1029">
        <v>8.8800000000000008</v>
      </c>
      <c r="F611" s="1029">
        <v>154.57</v>
      </c>
    </row>
    <row r="612" spans="1:6" ht="12.6" customHeight="1">
      <c r="A612" s="1023" t="s">
        <v>5935</v>
      </c>
      <c r="B612" s="1023" t="s">
        <v>5936</v>
      </c>
      <c r="C612" s="1024" t="s">
        <v>4857</v>
      </c>
      <c r="D612" s="1029">
        <v>166.15</v>
      </c>
      <c r="E612" s="1029">
        <v>8.8800000000000008</v>
      </c>
      <c r="F612" s="1029">
        <v>175.03</v>
      </c>
    </row>
    <row r="613" spans="1:6" ht="12.6" customHeight="1">
      <c r="A613" s="1023" t="s">
        <v>5937</v>
      </c>
      <c r="B613" s="1023" t="s">
        <v>5938</v>
      </c>
      <c r="C613" s="1024" t="s">
        <v>4857</v>
      </c>
      <c r="D613" s="1029">
        <v>184.08</v>
      </c>
      <c r="E613" s="1029">
        <v>8.8800000000000008</v>
      </c>
      <c r="F613" s="1029">
        <v>192.96</v>
      </c>
    </row>
    <row r="614" spans="1:6" ht="11.45" customHeight="1">
      <c r="A614" s="1015" t="s">
        <v>4737</v>
      </c>
      <c r="B614" s="1016" t="s">
        <v>4738</v>
      </c>
      <c r="C614" s="1016" t="s">
        <v>4739</v>
      </c>
      <c r="D614" s="1017" t="s">
        <v>4740</v>
      </c>
      <c r="E614" s="1018" t="s">
        <v>4741</v>
      </c>
      <c r="F614" s="1015" t="s">
        <v>4742</v>
      </c>
    </row>
    <row r="615" spans="1:6" ht="12.6" customHeight="1">
      <c r="A615" s="1023" t="s">
        <v>5939</v>
      </c>
      <c r="B615" s="1023" t="s">
        <v>5940</v>
      </c>
      <c r="C615" s="1024" t="s">
        <v>4857</v>
      </c>
      <c r="D615" s="1029">
        <v>166.51</v>
      </c>
      <c r="E615" s="1029">
        <v>8.8800000000000008</v>
      </c>
      <c r="F615" s="1029">
        <v>175.39</v>
      </c>
    </row>
    <row r="616" spans="1:6" ht="12.6" customHeight="1">
      <c r="A616" s="1020" t="s">
        <v>5941</v>
      </c>
      <c r="B616" s="1020" t="s">
        <v>5942</v>
      </c>
      <c r="C616" s="1022"/>
      <c r="D616" s="1022"/>
      <c r="E616" s="1022"/>
      <c r="F616" s="1022"/>
    </row>
    <row r="617" spans="1:6" ht="24.95" customHeight="1">
      <c r="A617" s="1023" t="s">
        <v>5943</v>
      </c>
      <c r="B617" s="441" t="s">
        <v>5944</v>
      </c>
      <c r="C617" s="1024" t="s">
        <v>4882</v>
      </c>
      <c r="D617" s="1029">
        <v>355.61</v>
      </c>
      <c r="E617" s="1029">
        <v>65.459999999999994</v>
      </c>
      <c r="F617" s="1029">
        <v>421.07</v>
      </c>
    </row>
    <row r="618" spans="1:6" ht="12.6" customHeight="1">
      <c r="A618" s="1031">
        <v>10</v>
      </c>
      <c r="B618" s="1020" t="s">
        <v>5945</v>
      </c>
      <c r="C618" s="1022"/>
      <c r="D618" s="1022"/>
      <c r="E618" s="1022"/>
      <c r="F618" s="1022"/>
    </row>
    <row r="619" spans="1:6" ht="12.6" customHeight="1">
      <c r="A619" s="1020" t="s">
        <v>5946</v>
      </c>
      <c r="B619" s="1020" t="s">
        <v>5947</v>
      </c>
      <c r="C619" s="1022"/>
      <c r="D619" s="1022"/>
      <c r="E619" s="1022"/>
      <c r="F619" s="1022"/>
    </row>
    <row r="620" spans="1:6" ht="12.6" customHeight="1">
      <c r="A620" s="1023" t="s">
        <v>5948</v>
      </c>
      <c r="B620" s="1023" t="s">
        <v>5949</v>
      </c>
      <c r="C620" s="1024" t="s">
        <v>5315</v>
      </c>
      <c r="D620" s="1029">
        <v>11.01</v>
      </c>
      <c r="E620" s="1029">
        <v>2.17</v>
      </c>
      <c r="F620" s="1029">
        <v>13.18</v>
      </c>
    </row>
    <row r="621" spans="1:6" ht="12.6" customHeight="1">
      <c r="A621" s="1023" t="s">
        <v>5950</v>
      </c>
      <c r="B621" s="1023" t="s">
        <v>5951</v>
      </c>
      <c r="C621" s="1024" t="s">
        <v>5315</v>
      </c>
      <c r="D621" s="1029">
        <v>9.08</v>
      </c>
      <c r="E621" s="1029">
        <v>2.17</v>
      </c>
      <c r="F621" s="1029">
        <v>11.25</v>
      </c>
    </row>
    <row r="622" spans="1:6" ht="12.6" customHeight="1">
      <c r="A622" s="1023" t="s">
        <v>5952</v>
      </c>
      <c r="B622" s="1023" t="s">
        <v>5953</v>
      </c>
      <c r="C622" s="1024" t="s">
        <v>5315</v>
      </c>
      <c r="D622" s="1029">
        <v>10.26</v>
      </c>
      <c r="E622" s="1029">
        <v>2.17</v>
      </c>
      <c r="F622" s="1029">
        <v>12.43</v>
      </c>
    </row>
    <row r="623" spans="1:6" ht="12.6" customHeight="1">
      <c r="A623" s="1020" t="s">
        <v>5954</v>
      </c>
      <c r="B623" s="1020" t="s">
        <v>5955</v>
      </c>
      <c r="C623" s="1022"/>
      <c r="D623" s="1022"/>
      <c r="E623" s="1022"/>
      <c r="F623" s="1022"/>
    </row>
    <row r="624" spans="1:6" ht="12.6" customHeight="1">
      <c r="A624" s="1023" t="s">
        <v>5956</v>
      </c>
      <c r="B624" s="1023" t="s">
        <v>5957</v>
      </c>
      <c r="C624" s="1024" t="s">
        <v>5315</v>
      </c>
      <c r="D624" s="1029">
        <v>12.91</v>
      </c>
      <c r="E624" s="1029">
        <v>1.08</v>
      </c>
      <c r="F624" s="1029">
        <v>13.99</v>
      </c>
    </row>
    <row r="625" spans="1:6" ht="12.6" customHeight="1">
      <c r="A625" s="1031">
        <v>11</v>
      </c>
      <c r="B625" s="1020" t="s">
        <v>5958</v>
      </c>
      <c r="C625" s="1022"/>
      <c r="D625" s="1022"/>
      <c r="E625" s="1022"/>
      <c r="F625" s="1022"/>
    </row>
    <row r="626" spans="1:6" ht="12.6" customHeight="1">
      <c r="A626" s="1020" t="s">
        <v>5959</v>
      </c>
      <c r="B626" s="1020" t="s">
        <v>5960</v>
      </c>
      <c r="C626" s="1022"/>
      <c r="D626" s="1022"/>
      <c r="E626" s="1022"/>
      <c r="F626" s="1022"/>
    </row>
    <row r="627" spans="1:6" ht="12.6" customHeight="1">
      <c r="A627" s="1023" t="s">
        <v>5961</v>
      </c>
      <c r="B627" s="1023" t="s">
        <v>5962</v>
      </c>
      <c r="C627" s="1024" t="s">
        <v>4882</v>
      </c>
      <c r="D627" s="1029">
        <v>398.63</v>
      </c>
      <c r="E627" s="442"/>
      <c r="F627" s="1029">
        <v>398.63</v>
      </c>
    </row>
    <row r="628" spans="1:6" ht="12.6" customHeight="1">
      <c r="A628" s="1023" t="s">
        <v>5963</v>
      </c>
      <c r="B628" s="1023" t="s">
        <v>5964</v>
      </c>
      <c r="C628" s="1024" t="s">
        <v>4882</v>
      </c>
      <c r="D628" s="1029">
        <v>416.28</v>
      </c>
      <c r="E628" s="442"/>
      <c r="F628" s="1029">
        <v>416.28</v>
      </c>
    </row>
    <row r="629" spans="1:6" ht="12.6" customHeight="1">
      <c r="A629" s="1023" t="s">
        <v>5965</v>
      </c>
      <c r="B629" s="1023" t="s">
        <v>5966</v>
      </c>
      <c r="C629" s="1024" t="s">
        <v>4882</v>
      </c>
      <c r="D629" s="1029">
        <v>434.71</v>
      </c>
      <c r="E629" s="442"/>
      <c r="F629" s="1029">
        <v>434.71</v>
      </c>
    </row>
    <row r="630" spans="1:6" ht="12.6" customHeight="1">
      <c r="A630" s="1023" t="s">
        <v>5967</v>
      </c>
      <c r="B630" s="1023" t="s">
        <v>5968</v>
      </c>
      <c r="C630" s="1024" t="s">
        <v>4882</v>
      </c>
      <c r="D630" s="1029">
        <v>453.96</v>
      </c>
      <c r="E630" s="442"/>
      <c r="F630" s="1029">
        <v>453.96</v>
      </c>
    </row>
    <row r="631" spans="1:6" ht="12.6" customHeight="1">
      <c r="A631" s="1023" t="s">
        <v>5969</v>
      </c>
      <c r="B631" s="1023" t="s">
        <v>5970</v>
      </c>
      <c r="C631" s="1024" t="s">
        <v>4882</v>
      </c>
      <c r="D631" s="1029">
        <v>474.06</v>
      </c>
      <c r="E631" s="442"/>
      <c r="F631" s="1029">
        <v>474.06</v>
      </c>
    </row>
    <row r="632" spans="1:6" ht="12.6" customHeight="1">
      <c r="A632" s="1023" t="s">
        <v>5971</v>
      </c>
      <c r="B632" s="1023" t="s">
        <v>5972</v>
      </c>
      <c r="C632" s="1024" t="s">
        <v>4882</v>
      </c>
      <c r="D632" s="1029">
        <v>448.6</v>
      </c>
      <c r="E632" s="442"/>
      <c r="F632" s="1029">
        <v>448.6</v>
      </c>
    </row>
    <row r="633" spans="1:6" ht="12.6" customHeight="1">
      <c r="A633" s="1023" t="s">
        <v>5973</v>
      </c>
      <c r="B633" s="1023" t="s">
        <v>5974</v>
      </c>
      <c r="C633" s="1024" t="s">
        <v>4882</v>
      </c>
      <c r="D633" s="1029">
        <v>465.47</v>
      </c>
      <c r="E633" s="442"/>
      <c r="F633" s="1029">
        <v>465.47</v>
      </c>
    </row>
    <row r="634" spans="1:6" ht="12.6" customHeight="1">
      <c r="A634" s="1023" t="s">
        <v>5975</v>
      </c>
      <c r="B634" s="1023" t="s">
        <v>5976</v>
      </c>
      <c r="C634" s="1024" t="s">
        <v>4882</v>
      </c>
      <c r="D634" s="1029">
        <v>484.09</v>
      </c>
      <c r="E634" s="442"/>
      <c r="F634" s="1029">
        <v>484.09</v>
      </c>
    </row>
    <row r="635" spans="1:6" ht="12.6" customHeight="1">
      <c r="A635" s="1023" t="s">
        <v>5977</v>
      </c>
      <c r="B635" s="1023" t="s">
        <v>5978</v>
      </c>
      <c r="C635" s="1024" t="s">
        <v>4882</v>
      </c>
      <c r="D635" s="1029">
        <v>503.53</v>
      </c>
      <c r="E635" s="442"/>
      <c r="F635" s="1029">
        <v>503.53</v>
      </c>
    </row>
    <row r="636" spans="1:6" ht="12.6" customHeight="1">
      <c r="A636" s="1023" t="s">
        <v>5979</v>
      </c>
      <c r="B636" s="1023" t="s">
        <v>5980</v>
      </c>
      <c r="C636" s="1024" t="s">
        <v>4882</v>
      </c>
      <c r="D636" s="1029">
        <v>524.97</v>
      </c>
      <c r="E636" s="442"/>
      <c r="F636" s="1029">
        <v>524.97</v>
      </c>
    </row>
    <row r="637" spans="1:6" ht="24.95" customHeight="1">
      <c r="A637" s="1023" t="s">
        <v>5981</v>
      </c>
      <c r="B637" s="441" t="s">
        <v>5982</v>
      </c>
      <c r="C637" s="1024" t="s">
        <v>4882</v>
      </c>
      <c r="D637" s="1029">
        <v>501.93</v>
      </c>
      <c r="E637" s="443"/>
      <c r="F637" s="1029">
        <v>501.93</v>
      </c>
    </row>
    <row r="638" spans="1:6" ht="12.6" customHeight="1">
      <c r="A638" s="1023" t="s">
        <v>5983</v>
      </c>
      <c r="B638" s="1023" t="s">
        <v>5984</v>
      </c>
      <c r="C638" s="1024" t="s">
        <v>4882</v>
      </c>
      <c r="D638" s="1029">
        <v>485.84</v>
      </c>
      <c r="E638" s="442"/>
      <c r="F638" s="1029">
        <v>485.84</v>
      </c>
    </row>
    <row r="639" spans="1:6" ht="12.6" customHeight="1">
      <c r="A639" s="1020" t="s">
        <v>5985</v>
      </c>
      <c r="B639" s="1020" t="s">
        <v>5986</v>
      </c>
      <c r="C639" s="1022"/>
      <c r="D639" s="1022"/>
      <c r="E639" s="1022"/>
      <c r="F639" s="1022"/>
    </row>
    <row r="640" spans="1:6" ht="12.6" customHeight="1">
      <c r="A640" s="1023" t="s">
        <v>5987</v>
      </c>
      <c r="B640" s="1023" t="s">
        <v>5988</v>
      </c>
      <c r="C640" s="1024" t="s">
        <v>4882</v>
      </c>
      <c r="D640" s="1029">
        <v>407.4</v>
      </c>
      <c r="E640" s="442"/>
      <c r="F640" s="1029">
        <v>407.4</v>
      </c>
    </row>
    <row r="641" spans="1:6" ht="12.6" customHeight="1">
      <c r="A641" s="1023" t="s">
        <v>5989</v>
      </c>
      <c r="B641" s="1023" t="s">
        <v>5990</v>
      </c>
      <c r="C641" s="1024" t="s">
        <v>4882</v>
      </c>
      <c r="D641" s="1029">
        <v>431.55</v>
      </c>
      <c r="E641" s="442"/>
      <c r="F641" s="1029">
        <v>431.55</v>
      </c>
    </row>
    <row r="642" spans="1:6" ht="12.6" customHeight="1">
      <c r="A642" s="1023" t="s">
        <v>5991</v>
      </c>
      <c r="B642" s="1023" t="s">
        <v>5992</v>
      </c>
      <c r="C642" s="1024" t="s">
        <v>4882</v>
      </c>
      <c r="D642" s="1029">
        <v>416.79</v>
      </c>
      <c r="E642" s="442"/>
      <c r="F642" s="1029">
        <v>416.79</v>
      </c>
    </row>
    <row r="643" spans="1:6" ht="23.1" customHeight="1">
      <c r="A643" s="1020" t="s">
        <v>5993</v>
      </c>
      <c r="B643" s="1020" t="s">
        <v>5994</v>
      </c>
      <c r="C643" s="1021"/>
      <c r="D643" s="1021"/>
      <c r="E643" s="1021"/>
      <c r="F643" s="1021"/>
    </row>
    <row r="644" spans="1:6" ht="12.6" customHeight="1">
      <c r="A644" s="1023" t="s">
        <v>5995</v>
      </c>
      <c r="B644" s="1023" t="s">
        <v>5996</v>
      </c>
      <c r="C644" s="1024" t="s">
        <v>4882</v>
      </c>
      <c r="D644" s="1029">
        <v>342.58</v>
      </c>
      <c r="E644" s="1029">
        <v>101.22</v>
      </c>
      <c r="F644" s="1029">
        <v>443.8</v>
      </c>
    </row>
    <row r="645" spans="1:6" ht="12.6" customHeight="1">
      <c r="A645" s="1023" t="s">
        <v>5997</v>
      </c>
      <c r="B645" s="1023" t="s">
        <v>5998</v>
      </c>
      <c r="C645" s="1024" t="s">
        <v>4882</v>
      </c>
      <c r="D645" s="1029">
        <v>392.63</v>
      </c>
      <c r="E645" s="1029">
        <v>101.22</v>
      </c>
      <c r="F645" s="1029">
        <v>493.85</v>
      </c>
    </row>
    <row r="646" spans="1:6" ht="23.1" customHeight="1">
      <c r="A646" s="1020" t="s">
        <v>5999</v>
      </c>
      <c r="B646" s="1020" t="s">
        <v>6000</v>
      </c>
      <c r="C646" s="1021"/>
      <c r="D646" s="1021"/>
      <c r="E646" s="1021"/>
      <c r="F646" s="1021"/>
    </row>
    <row r="647" spans="1:6" ht="23.1" customHeight="1">
      <c r="A647" s="1023" t="s">
        <v>6001</v>
      </c>
      <c r="B647" s="1023" t="s">
        <v>6002</v>
      </c>
      <c r="C647" s="1024" t="s">
        <v>4882</v>
      </c>
      <c r="D647" s="1029">
        <v>266.14</v>
      </c>
      <c r="E647" s="1029">
        <v>42.18</v>
      </c>
      <c r="F647" s="1029">
        <v>308.32</v>
      </c>
    </row>
    <row r="648" spans="1:6" ht="23.1" customHeight="1">
      <c r="A648" s="1023" t="s">
        <v>6003</v>
      </c>
      <c r="B648" s="1023" t="s">
        <v>6004</v>
      </c>
      <c r="C648" s="1024" t="s">
        <v>4882</v>
      </c>
      <c r="D648" s="1029">
        <v>296.64</v>
      </c>
      <c r="E648" s="1029">
        <v>42.18</v>
      </c>
      <c r="F648" s="1029">
        <v>338.82</v>
      </c>
    </row>
    <row r="649" spans="1:6" ht="23.1" customHeight="1">
      <c r="A649" s="1023" t="s">
        <v>6005</v>
      </c>
      <c r="B649" s="1023" t="s">
        <v>6006</v>
      </c>
      <c r="C649" s="1024" t="s">
        <v>4882</v>
      </c>
      <c r="D649" s="1029">
        <v>360.73</v>
      </c>
      <c r="E649" s="1029">
        <v>42.18</v>
      </c>
      <c r="F649" s="1029">
        <v>402.91</v>
      </c>
    </row>
    <row r="650" spans="1:6" ht="12.6" customHeight="1">
      <c r="A650" s="1020" t="s">
        <v>6007</v>
      </c>
      <c r="B650" s="1020" t="s">
        <v>6008</v>
      </c>
      <c r="C650" s="1022"/>
      <c r="D650" s="1022"/>
      <c r="E650" s="1022"/>
      <c r="F650" s="1022"/>
    </row>
    <row r="651" spans="1:6" ht="12.6" customHeight="1">
      <c r="A651" s="1023" t="s">
        <v>6009</v>
      </c>
      <c r="B651" s="1023" t="s">
        <v>6010</v>
      </c>
      <c r="C651" s="1024" t="s">
        <v>4882</v>
      </c>
      <c r="D651" s="1029">
        <v>74.650000000000006</v>
      </c>
      <c r="E651" s="1029">
        <v>42.18</v>
      </c>
      <c r="F651" s="1029">
        <v>116.83</v>
      </c>
    </row>
    <row r="652" spans="1:6" ht="12.6" customHeight="1">
      <c r="A652" s="1023" t="s">
        <v>6011</v>
      </c>
      <c r="B652" s="1023" t="s">
        <v>6012</v>
      </c>
      <c r="C652" s="1024" t="s">
        <v>4882</v>
      </c>
      <c r="D652" s="1025">
        <v>3811.6</v>
      </c>
      <c r="E652" s="1029">
        <v>47.31</v>
      </c>
      <c r="F652" s="1025">
        <v>3858.91</v>
      </c>
    </row>
    <row r="653" spans="1:6" ht="12.6" customHeight="1">
      <c r="A653" s="1023" t="s">
        <v>6013</v>
      </c>
      <c r="B653" s="1023" t="s">
        <v>6014</v>
      </c>
      <c r="C653" s="1024" t="s">
        <v>4882</v>
      </c>
      <c r="D653" s="1029">
        <v>319.45</v>
      </c>
      <c r="E653" s="1029">
        <v>47.31</v>
      </c>
      <c r="F653" s="1029">
        <v>366.76</v>
      </c>
    </row>
    <row r="654" spans="1:6" ht="24.95" customHeight="1">
      <c r="A654" s="1023" t="s">
        <v>6015</v>
      </c>
      <c r="B654" s="441" t="s">
        <v>6016</v>
      </c>
      <c r="C654" s="1024" t="s">
        <v>4882</v>
      </c>
      <c r="D654" s="1029">
        <v>308.27</v>
      </c>
      <c r="E654" s="1029">
        <v>310.98</v>
      </c>
      <c r="F654" s="1029">
        <v>619.25</v>
      </c>
    </row>
    <row r="655" spans="1:6" ht="12.6" customHeight="1">
      <c r="A655" s="1023" t="s">
        <v>6017</v>
      </c>
      <c r="B655" s="1023" t="s">
        <v>6018</v>
      </c>
      <c r="C655" s="1024" t="s">
        <v>4882</v>
      </c>
      <c r="D655" s="1025">
        <v>2258.52</v>
      </c>
      <c r="E655" s="1029">
        <v>569.12</v>
      </c>
      <c r="F655" s="1025">
        <v>2827.64</v>
      </c>
    </row>
    <row r="656" spans="1:6" ht="12.6" customHeight="1">
      <c r="A656" s="1020" t="s">
        <v>6019</v>
      </c>
      <c r="B656" s="1020" t="s">
        <v>6020</v>
      </c>
      <c r="C656" s="1022"/>
      <c r="D656" s="1022"/>
      <c r="E656" s="1022"/>
      <c r="F656" s="1022"/>
    </row>
    <row r="657" spans="1:6" ht="24.95" customHeight="1">
      <c r="A657" s="1023" t="s">
        <v>6021</v>
      </c>
      <c r="B657" s="441" t="s">
        <v>6022</v>
      </c>
      <c r="C657" s="1024" t="s">
        <v>4882</v>
      </c>
      <c r="D657" s="1029">
        <v>480.16</v>
      </c>
      <c r="E657" s="1029">
        <v>42.18</v>
      </c>
      <c r="F657" s="1029">
        <v>522.34</v>
      </c>
    </row>
    <row r="658" spans="1:6" ht="12.6" customHeight="1">
      <c r="A658" s="1020" t="s">
        <v>6023</v>
      </c>
      <c r="B658" s="1020" t="s">
        <v>6024</v>
      </c>
      <c r="C658" s="1022"/>
      <c r="D658" s="1022"/>
      <c r="E658" s="1022"/>
      <c r="F658" s="1022"/>
    </row>
    <row r="659" spans="1:6" ht="24.95" customHeight="1">
      <c r="A659" s="1023" t="s">
        <v>6025</v>
      </c>
      <c r="B659" s="441" t="s">
        <v>6026</v>
      </c>
      <c r="C659" s="1024" t="s">
        <v>4882</v>
      </c>
      <c r="D659" s="443"/>
      <c r="E659" s="1029">
        <v>71.14</v>
      </c>
      <c r="F659" s="1029">
        <v>71.14</v>
      </c>
    </row>
    <row r="660" spans="1:6" ht="12.6" customHeight="1">
      <c r="A660" s="1023" t="s">
        <v>6027</v>
      </c>
      <c r="B660" s="1023" t="s">
        <v>6028</v>
      </c>
      <c r="C660" s="1024" t="s">
        <v>4882</v>
      </c>
      <c r="D660" s="442"/>
      <c r="E660" s="1029">
        <v>142.28</v>
      </c>
      <c r="F660" s="1029">
        <v>142.28</v>
      </c>
    </row>
    <row r="661" spans="1:6" ht="12.6" customHeight="1">
      <c r="A661" s="1023" t="s">
        <v>6029</v>
      </c>
      <c r="B661" s="1023" t="s">
        <v>6030</v>
      </c>
      <c r="C661" s="1024" t="s">
        <v>4882</v>
      </c>
      <c r="D661" s="442"/>
      <c r="E661" s="1029">
        <v>98.28</v>
      </c>
      <c r="F661" s="1029">
        <v>98.28</v>
      </c>
    </row>
    <row r="662" spans="1:6" ht="11.45" customHeight="1">
      <c r="A662" s="1015" t="s">
        <v>4737</v>
      </c>
      <c r="B662" s="1016" t="s">
        <v>4738</v>
      </c>
      <c r="C662" s="1016" t="s">
        <v>4739</v>
      </c>
      <c r="D662" s="1017" t="s">
        <v>4740</v>
      </c>
      <c r="E662" s="1018" t="s">
        <v>4741</v>
      </c>
      <c r="F662" s="1015" t="s">
        <v>4742</v>
      </c>
    </row>
    <row r="663" spans="1:6" ht="23.1" customHeight="1">
      <c r="A663" s="1023" t="s">
        <v>6031</v>
      </c>
      <c r="B663" s="1023" t="s">
        <v>6032</v>
      </c>
      <c r="C663" s="1024" t="s">
        <v>4882</v>
      </c>
      <c r="D663" s="1029">
        <v>43.63</v>
      </c>
      <c r="E663" s="1029">
        <v>108.54</v>
      </c>
      <c r="F663" s="1029">
        <v>152.16999999999999</v>
      </c>
    </row>
    <row r="664" spans="1:6" ht="12.6" customHeight="1">
      <c r="A664" s="1023" t="s">
        <v>6033</v>
      </c>
      <c r="B664" s="1023" t="s">
        <v>6034</v>
      </c>
      <c r="C664" s="1024" t="s">
        <v>4799</v>
      </c>
      <c r="D664" s="1029">
        <v>13.56</v>
      </c>
      <c r="E664" s="442"/>
      <c r="F664" s="1029">
        <v>13.56</v>
      </c>
    </row>
    <row r="665" spans="1:6" ht="12.6" customHeight="1">
      <c r="A665" s="1020" t="s">
        <v>6035</v>
      </c>
      <c r="B665" s="1020" t="s">
        <v>6036</v>
      </c>
      <c r="C665" s="1022"/>
      <c r="D665" s="1022"/>
      <c r="E665" s="1022"/>
      <c r="F665" s="1022"/>
    </row>
    <row r="666" spans="1:6" ht="12.6" customHeight="1">
      <c r="A666" s="1023" t="s">
        <v>6037</v>
      </c>
      <c r="B666" s="1023" t="s">
        <v>6038</v>
      </c>
      <c r="C666" s="1024" t="s">
        <v>4882</v>
      </c>
      <c r="D666" s="1029">
        <v>151.04</v>
      </c>
      <c r="E666" s="1029">
        <v>59.05</v>
      </c>
      <c r="F666" s="1029">
        <v>210.09</v>
      </c>
    </row>
    <row r="667" spans="1:6" ht="12.6" customHeight="1">
      <c r="A667" s="1023" t="s">
        <v>6039</v>
      </c>
      <c r="B667" s="1023" t="s">
        <v>6040</v>
      </c>
      <c r="C667" s="1024" t="s">
        <v>4882</v>
      </c>
      <c r="D667" s="1029">
        <v>116.5</v>
      </c>
      <c r="E667" s="1029">
        <v>25.31</v>
      </c>
      <c r="F667" s="1029">
        <v>141.81</v>
      </c>
    </row>
    <row r="668" spans="1:6" ht="12.6" customHeight="1">
      <c r="A668" s="1023" t="s">
        <v>6041</v>
      </c>
      <c r="B668" s="1023" t="s">
        <v>6042</v>
      </c>
      <c r="C668" s="1024" t="s">
        <v>4799</v>
      </c>
      <c r="D668" s="1029">
        <v>2.3199999999999998</v>
      </c>
      <c r="E668" s="1029">
        <v>0.51</v>
      </c>
      <c r="F668" s="1029">
        <v>2.83</v>
      </c>
    </row>
    <row r="669" spans="1:6" ht="23.1" customHeight="1">
      <c r="A669" s="1023" t="s">
        <v>6043</v>
      </c>
      <c r="B669" s="1023" t="s">
        <v>6044</v>
      </c>
      <c r="C669" s="1024" t="s">
        <v>4882</v>
      </c>
      <c r="D669" s="1029">
        <v>610.33000000000004</v>
      </c>
      <c r="E669" s="1029">
        <v>44.01</v>
      </c>
      <c r="F669" s="1029">
        <v>654.34</v>
      </c>
    </row>
    <row r="670" spans="1:6" ht="12.6" customHeight="1">
      <c r="A670" s="1023" t="s">
        <v>6045</v>
      </c>
      <c r="B670" s="1023" t="s">
        <v>6046</v>
      </c>
      <c r="C670" s="1024" t="s">
        <v>4882</v>
      </c>
      <c r="D670" s="1029">
        <v>259.88</v>
      </c>
      <c r="E670" s="1029">
        <v>33.74</v>
      </c>
      <c r="F670" s="1029">
        <v>293.62</v>
      </c>
    </row>
    <row r="671" spans="1:6" ht="23.1" customHeight="1">
      <c r="A671" s="1023" t="s">
        <v>6047</v>
      </c>
      <c r="B671" s="1023" t="s">
        <v>6048</v>
      </c>
      <c r="C671" s="1024" t="s">
        <v>4882</v>
      </c>
      <c r="D671" s="443"/>
      <c r="E671" s="1029">
        <v>33.74</v>
      </c>
      <c r="F671" s="1029">
        <v>33.74</v>
      </c>
    </row>
    <row r="672" spans="1:6" ht="12.6" customHeight="1">
      <c r="A672" s="1023" t="s">
        <v>6049</v>
      </c>
      <c r="B672" s="1023" t="s">
        <v>6050</v>
      </c>
      <c r="C672" s="1024" t="s">
        <v>4882</v>
      </c>
      <c r="D672" s="1029">
        <v>146.96</v>
      </c>
      <c r="E672" s="1029">
        <v>16.87</v>
      </c>
      <c r="F672" s="1029">
        <v>163.83000000000001</v>
      </c>
    </row>
    <row r="673" spans="1:6" ht="12.6" customHeight="1">
      <c r="A673" s="1023" t="s">
        <v>6051</v>
      </c>
      <c r="B673" s="1023" t="s">
        <v>6052</v>
      </c>
      <c r="C673" s="1024" t="s">
        <v>4882</v>
      </c>
      <c r="D673" s="1029">
        <v>121.89</v>
      </c>
      <c r="E673" s="1029">
        <v>50.61</v>
      </c>
      <c r="F673" s="1029">
        <v>172.5</v>
      </c>
    </row>
    <row r="674" spans="1:6" ht="12.6" customHeight="1">
      <c r="A674" s="1023" t="s">
        <v>6053</v>
      </c>
      <c r="B674" s="1023" t="s">
        <v>6054</v>
      </c>
      <c r="C674" s="1024" t="s">
        <v>4882</v>
      </c>
      <c r="D674" s="1029">
        <v>151.04</v>
      </c>
      <c r="E674" s="1029">
        <v>79.58</v>
      </c>
      <c r="F674" s="1029">
        <v>230.62</v>
      </c>
    </row>
    <row r="675" spans="1:6" ht="12.6" customHeight="1">
      <c r="A675" s="1023" t="s">
        <v>6055</v>
      </c>
      <c r="B675" s="1023" t="s">
        <v>6056</v>
      </c>
      <c r="C675" s="1024" t="s">
        <v>4882</v>
      </c>
      <c r="D675" s="1029">
        <v>165.94</v>
      </c>
      <c r="E675" s="1029">
        <v>0.17</v>
      </c>
      <c r="F675" s="1029">
        <v>166.11</v>
      </c>
    </row>
    <row r="676" spans="1:6" ht="12.6" customHeight="1">
      <c r="A676" s="1023" t="s">
        <v>6057</v>
      </c>
      <c r="B676" s="1023" t="s">
        <v>6058</v>
      </c>
      <c r="C676" s="1024" t="s">
        <v>4882</v>
      </c>
      <c r="D676" s="1029">
        <v>314.64</v>
      </c>
      <c r="E676" s="1029">
        <v>13.5</v>
      </c>
      <c r="F676" s="1029">
        <v>328.14</v>
      </c>
    </row>
    <row r="677" spans="1:6" ht="12.6" customHeight="1">
      <c r="A677" s="1023" t="s">
        <v>6059</v>
      </c>
      <c r="B677" s="1023" t="s">
        <v>6060</v>
      </c>
      <c r="C677" s="1024" t="s">
        <v>4882</v>
      </c>
      <c r="D677" s="1025">
        <v>1107.57</v>
      </c>
      <c r="E677" s="1029">
        <v>13.5</v>
      </c>
      <c r="F677" s="1025">
        <v>1121.07</v>
      </c>
    </row>
    <row r="678" spans="1:6" ht="12.6" customHeight="1">
      <c r="A678" s="1020" t="s">
        <v>6061</v>
      </c>
      <c r="B678" s="1020" t="s">
        <v>6062</v>
      </c>
      <c r="C678" s="1022"/>
      <c r="D678" s="1022"/>
      <c r="E678" s="1022"/>
      <c r="F678" s="1022"/>
    </row>
    <row r="679" spans="1:6" ht="12.6" customHeight="1">
      <c r="A679" s="1023" t="s">
        <v>6063</v>
      </c>
      <c r="B679" s="1023" t="s">
        <v>6064</v>
      </c>
      <c r="C679" s="1024" t="s">
        <v>4799</v>
      </c>
      <c r="D679" s="1029">
        <v>1.64</v>
      </c>
      <c r="E679" s="1029">
        <v>4.22</v>
      </c>
      <c r="F679" s="1029">
        <v>5.86</v>
      </c>
    </row>
    <row r="680" spans="1:6" ht="23.1" customHeight="1">
      <c r="A680" s="1023" t="s">
        <v>6065</v>
      </c>
      <c r="B680" s="1023" t="s">
        <v>6066</v>
      </c>
      <c r="C680" s="1024" t="s">
        <v>4857</v>
      </c>
      <c r="D680" s="1029">
        <v>10.73</v>
      </c>
      <c r="E680" s="443"/>
      <c r="F680" s="1029">
        <v>10.73</v>
      </c>
    </row>
    <row r="681" spans="1:6" ht="12.6" customHeight="1">
      <c r="A681" s="1023" t="s">
        <v>6067</v>
      </c>
      <c r="B681" s="1023" t="s">
        <v>6068</v>
      </c>
      <c r="C681" s="1024" t="s">
        <v>4799</v>
      </c>
      <c r="D681" s="1029">
        <v>4.21</v>
      </c>
      <c r="E681" s="1029">
        <v>4.22</v>
      </c>
      <c r="F681" s="1029">
        <v>8.43</v>
      </c>
    </row>
    <row r="682" spans="1:6" ht="23.1" customHeight="1">
      <c r="A682" s="1023" t="s">
        <v>6069</v>
      </c>
      <c r="B682" s="1023" t="s">
        <v>6070</v>
      </c>
      <c r="C682" s="1024" t="s">
        <v>4882</v>
      </c>
      <c r="D682" s="1025">
        <v>8093.93</v>
      </c>
      <c r="E682" s="1025">
        <v>1465.12</v>
      </c>
      <c r="F682" s="1025">
        <v>9559.0499999999993</v>
      </c>
    </row>
    <row r="683" spans="1:6" ht="23.1" customHeight="1">
      <c r="A683" s="1023" t="s">
        <v>6071</v>
      </c>
      <c r="B683" s="1023" t="s">
        <v>6072</v>
      </c>
      <c r="C683" s="1024" t="s">
        <v>4857</v>
      </c>
      <c r="D683" s="1029">
        <v>119.34</v>
      </c>
      <c r="E683" s="1029">
        <v>112.2</v>
      </c>
      <c r="F683" s="1029">
        <v>231.54</v>
      </c>
    </row>
    <row r="684" spans="1:6" ht="12.6" customHeight="1">
      <c r="A684" s="1031">
        <v>12</v>
      </c>
      <c r="B684" s="1020" t="s">
        <v>6073</v>
      </c>
      <c r="C684" s="1022"/>
      <c r="D684" s="1022"/>
      <c r="E684" s="1022"/>
      <c r="F684" s="1022"/>
    </row>
    <row r="685" spans="1:6" ht="12.6" customHeight="1">
      <c r="A685" s="1020" t="s">
        <v>6074</v>
      </c>
      <c r="B685" s="1020" t="s">
        <v>6075</v>
      </c>
      <c r="C685" s="1022"/>
      <c r="D685" s="1022"/>
      <c r="E685" s="1022"/>
      <c r="F685" s="1022"/>
    </row>
    <row r="686" spans="1:6" ht="12.6" customHeight="1">
      <c r="A686" s="1023" t="s">
        <v>6076</v>
      </c>
      <c r="B686" s="1023" t="s">
        <v>6077</v>
      </c>
      <c r="C686" s="1024" t="s">
        <v>4857</v>
      </c>
      <c r="D686" s="1029">
        <v>16.989999999999998</v>
      </c>
      <c r="E686" s="1029">
        <v>39.369999999999997</v>
      </c>
      <c r="F686" s="1029">
        <v>56.36</v>
      </c>
    </row>
    <row r="687" spans="1:6" ht="12.6" customHeight="1">
      <c r="A687" s="1023" t="s">
        <v>6078</v>
      </c>
      <c r="B687" s="1023" t="s">
        <v>6079</v>
      </c>
      <c r="C687" s="1024" t="s">
        <v>4857</v>
      </c>
      <c r="D687" s="1029">
        <v>26.48</v>
      </c>
      <c r="E687" s="1029">
        <v>40.94</v>
      </c>
      <c r="F687" s="1029">
        <v>67.42</v>
      </c>
    </row>
    <row r="688" spans="1:6" ht="12.6" customHeight="1">
      <c r="A688" s="1023" t="s">
        <v>6080</v>
      </c>
      <c r="B688" s="1023" t="s">
        <v>6081</v>
      </c>
      <c r="C688" s="1024" t="s">
        <v>4857</v>
      </c>
      <c r="D688" s="1029">
        <v>38.28</v>
      </c>
      <c r="E688" s="1029">
        <v>65.180000000000007</v>
      </c>
      <c r="F688" s="1029">
        <v>103.46</v>
      </c>
    </row>
    <row r="689" spans="1:6" ht="12.6" customHeight="1">
      <c r="A689" s="1020" t="s">
        <v>6082</v>
      </c>
      <c r="B689" s="1020" t="s">
        <v>6083</v>
      </c>
      <c r="C689" s="1022"/>
      <c r="D689" s="1022"/>
      <c r="E689" s="1022"/>
      <c r="F689" s="1022"/>
    </row>
    <row r="690" spans="1:6" ht="24.95" customHeight="1">
      <c r="A690" s="1023" t="s">
        <v>6084</v>
      </c>
      <c r="B690" s="441" t="s">
        <v>6085</v>
      </c>
      <c r="C690" s="1024" t="s">
        <v>4797</v>
      </c>
      <c r="D690" s="1025">
        <v>5700</v>
      </c>
      <c r="E690" s="443"/>
      <c r="F690" s="1025">
        <v>5700</v>
      </c>
    </row>
    <row r="691" spans="1:6" ht="12.6" customHeight="1">
      <c r="A691" s="1023" t="s">
        <v>6086</v>
      </c>
      <c r="B691" s="1023" t="s">
        <v>6087</v>
      </c>
      <c r="C691" s="1024" t="s">
        <v>4857</v>
      </c>
      <c r="D691" s="1029">
        <v>87.73</v>
      </c>
      <c r="E691" s="1029">
        <v>1.69</v>
      </c>
      <c r="F691" s="1029">
        <v>89.42</v>
      </c>
    </row>
    <row r="692" spans="1:6" ht="12.6" customHeight="1">
      <c r="A692" s="1023" t="s">
        <v>6088</v>
      </c>
      <c r="B692" s="1023" t="s">
        <v>6089</v>
      </c>
      <c r="C692" s="1024" t="s">
        <v>4857</v>
      </c>
      <c r="D692" s="1029">
        <v>91.52</v>
      </c>
      <c r="E692" s="1029">
        <v>1.69</v>
      </c>
      <c r="F692" s="1029">
        <v>93.21</v>
      </c>
    </row>
    <row r="693" spans="1:6" ht="12.6" customHeight="1">
      <c r="A693" s="1023" t="s">
        <v>6090</v>
      </c>
      <c r="B693" s="1023" t="s">
        <v>6091</v>
      </c>
      <c r="C693" s="1024" t="s">
        <v>4857</v>
      </c>
      <c r="D693" s="1029">
        <v>120.86</v>
      </c>
      <c r="E693" s="1029">
        <v>1.69</v>
      </c>
      <c r="F693" s="1029">
        <v>122.55</v>
      </c>
    </row>
    <row r="694" spans="1:6" ht="12.6" customHeight="1">
      <c r="A694" s="1023" t="s">
        <v>6092</v>
      </c>
      <c r="B694" s="1023" t="s">
        <v>6093</v>
      </c>
      <c r="C694" s="1024" t="s">
        <v>4857</v>
      </c>
      <c r="D694" s="1029">
        <v>156.68</v>
      </c>
      <c r="E694" s="1029">
        <v>1.69</v>
      </c>
      <c r="F694" s="1029">
        <v>158.37</v>
      </c>
    </row>
    <row r="695" spans="1:6" ht="12.6" customHeight="1">
      <c r="A695" s="1023" t="s">
        <v>6094</v>
      </c>
      <c r="B695" s="1023" t="s">
        <v>6095</v>
      </c>
      <c r="C695" s="1024" t="s">
        <v>4857</v>
      </c>
      <c r="D695" s="1029">
        <v>178.37</v>
      </c>
      <c r="E695" s="1029">
        <v>1.69</v>
      </c>
      <c r="F695" s="1029">
        <v>180.06</v>
      </c>
    </row>
    <row r="696" spans="1:6" ht="12.6" customHeight="1">
      <c r="A696" s="1023" t="s">
        <v>6096</v>
      </c>
      <c r="B696" s="1023" t="s">
        <v>6097</v>
      </c>
      <c r="C696" s="1024" t="s">
        <v>4857</v>
      </c>
      <c r="D696" s="1029">
        <v>199.44</v>
      </c>
      <c r="E696" s="1029">
        <v>1.69</v>
      </c>
      <c r="F696" s="1029">
        <v>201.13</v>
      </c>
    </row>
    <row r="697" spans="1:6" ht="12.6" customHeight="1">
      <c r="A697" s="1020" t="s">
        <v>6098</v>
      </c>
      <c r="B697" s="1020" t="s">
        <v>6099</v>
      </c>
      <c r="C697" s="1022"/>
      <c r="D697" s="1022"/>
      <c r="E697" s="1022"/>
      <c r="F697" s="1022"/>
    </row>
    <row r="698" spans="1:6" ht="24.95" customHeight="1">
      <c r="A698" s="1023" t="s">
        <v>6100</v>
      </c>
      <c r="B698" s="441" t="s">
        <v>6101</v>
      </c>
      <c r="C698" s="1024" t="s">
        <v>4797</v>
      </c>
      <c r="D698" s="1025">
        <v>1876.99</v>
      </c>
      <c r="E698" s="443"/>
      <c r="F698" s="1025">
        <v>1876.99</v>
      </c>
    </row>
    <row r="699" spans="1:6" ht="12.6" customHeight="1">
      <c r="A699" s="1023" t="s">
        <v>6102</v>
      </c>
      <c r="B699" s="1023" t="s">
        <v>6103</v>
      </c>
      <c r="C699" s="1024" t="s">
        <v>4857</v>
      </c>
      <c r="D699" s="1029">
        <v>34.28</v>
      </c>
      <c r="E699" s="1029">
        <v>12.47</v>
      </c>
      <c r="F699" s="1029">
        <v>46.75</v>
      </c>
    </row>
    <row r="700" spans="1:6" ht="12.6" customHeight="1">
      <c r="A700" s="1023" t="s">
        <v>6104</v>
      </c>
      <c r="B700" s="1023" t="s">
        <v>6105</v>
      </c>
      <c r="C700" s="1024" t="s">
        <v>4857</v>
      </c>
      <c r="D700" s="1029">
        <v>48.28</v>
      </c>
      <c r="E700" s="1029">
        <v>18.02</v>
      </c>
      <c r="F700" s="1029">
        <v>66.3</v>
      </c>
    </row>
    <row r="701" spans="1:6" ht="12.6" customHeight="1">
      <c r="A701" s="1023" t="s">
        <v>6106</v>
      </c>
      <c r="B701" s="1023" t="s">
        <v>6107</v>
      </c>
      <c r="C701" s="1024" t="s">
        <v>4857</v>
      </c>
      <c r="D701" s="1029">
        <v>63.15</v>
      </c>
      <c r="E701" s="1029">
        <v>24.68</v>
      </c>
      <c r="F701" s="1029">
        <v>87.83</v>
      </c>
    </row>
    <row r="702" spans="1:6" ht="12.6" customHeight="1">
      <c r="A702" s="1023" t="s">
        <v>6108</v>
      </c>
      <c r="B702" s="1023" t="s">
        <v>6109</v>
      </c>
      <c r="C702" s="1024" t="s">
        <v>4857</v>
      </c>
      <c r="D702" s="1029">
        <v>83.3</v>
      </c>
      <c r="E702" s="1029">
        <v>32.659999999999997</v>
      </c>
      <c r="F702" s="1029">
        <v>115.96</v>
      </c>
    </row>
    <row r="703" spans="1:6" ht="12.6" customHeight="1">
      <c r="A703" s="1020" t="s">
        <v>6110</v>
      </c>
      <c r="B703" s="1020" t="s">
        <v>6111</v>
      </c>
      <c r="C703" s="1022"/>
      <c r="D703" s="1022"/>
      <c r="E703" s="1022"/>
      <c r="F703" s="1022"/>
    </row>
    <row r="704" spans="1:6" ht="24.95" customHeight="1">
      <c r="A704" s="1023" t="s">
        <v>6112</v>
      </c>
      <c r="B704" s="441" t="s">
        <v>6113</v>
      </c>
      <c r="C704" s="1024" t="s">
        <v>4797</v>
      </c>
      <c r="D704" s="1025">
        <v>1997.01</v>
      </c>
      <c r="E704" s="443"/>
      <c r="F704" s="1025">
        <v>1997.01</v>
      </c>
    </row>
    <row r="705" spans="1:6" ht="12.6" customHeight="1">
      <c r="A705" s="1023" t="s">
        <v>6114</v>
      </c>
      <c r="B705" s="1023" t="s">
        <v>6115</v>
      </c>
      <c r="C705" s="1024" t="s">
        <v>4857</v>
      </c>
      <c r="D705" s="1029">
        <v>55.71</v>
      </c>
      <c r="E705" s="1029">
        <v>10.5</v>
      </c>
      <c r="F705" s="1029">
        <v>66.209999999999994</v>
      </c>
    </row>
    <row r="706" spans="1:6" ht="12.6" customHeight="1">
      <c r="A706" s="1023" t="s">
        <v>6116</v>
      </c>
      <c r="B706" s="1023" t="s">
        <v>6117</v>
      </c>
      <c r="C706" s="1024" t="s">
        <v>4857</v>
      </c>
      <c r="D706" s="1029">
        <v>69.89</v>
      </c>
      <c r="E706" s="1029">
        <v>15.16</v>
      </c>
      <c r="F706" s="1029">
        <v>85.05</v>
      </c>
    </row>
    <row r="707" spans="1:6" ht="12.6" customHeight="1">
      <c r="A707" s="1023" t="s">
        <v>6118</v>
      </c>
      <c r="B707" s="1023" t="s">
        <v>6119</v>
      </c>
      <c r="C707" s="1024" t="s">
        <v>4857</v>
      </c>
      <c r="D707" s="1029">
        <v>91.62</v>
      </c>
      <c r="E707" s="1029">
        <v>20.65</v>
      </c>
      <c r="F707" s="1029">
        <v>112.27</v>
      </c>
    </row>
    <row r="708" spans="1:6" ht="12.6" customHeight="1">
      <c r="A708" s="1023" t="s">
        <v>6120</v>
      </c>
      <c r="B708" s="1023" t="s">
        <v>6121</v>
      </c>
      <c r="C708" s="1024" t="s">
        <v>4857</v>
      </c>
      <c r="D708" s="1029">
        <v>151.15</v>
      </c>
      <c r="E708" s="1029">
        <v>26.94</v>
      </c>
      <c r="F708" s="1029">
        <v>178.09</v>
      </c>
    </row>
    <row r="709" spans="1:6" ht="12.6" customHeight="1">
      <c r="A709" s="1020" t="s">
        <v>6122</v>
      </c>
      <c r="B709" s="1020" t="s">
        <v>6123</v>
      </c>
      <c r="C709" s="1022"/>
      <c r="D709" s="1022"/>
      <c r="E709" s="1022"/>
      <c r="F709" s="1022"/>
    </row>
    <row r="710" spans="1:6" ht="11.45" customHeight="1">
      <c r="A710" s="1015" t="s">
        <v>4737</v>
      </c>
      <c r="B710" s="1016" t="s">
        <v>4738</v>
      </c>
      <c r="C710" s="1016" t="s">
        <v>4739</v>
      </c>
      <c r="D710" s="1017" t="s">
        <v>4740</v>
      </c>
      <c r="E710" s="1018" t="s">
        <v>4741</v>
      </c>
      <c r="F710" s="1015" t="s">
        <v>4742</v>
      </c>
    </row>
    <row r="711" spans="1:6" ht="24.95" customHeight="1">
      <c r="A711" s="1023" t="s">
        <v>6124</v>
      </c>
      <c r="B711" s="441" t="s">
        <v>6125</v>
      </c>
      <c r="C711" s="1024" t="s">
        <v>4797</v>
      </c>
      <c r="D711" s="1025">
        <v>17102.77</v>
      </c>
      <c r="E711" s="443"/>
      <c r="F711" s="1025">
        <v>17102.77</v>
      </c>
    </row>
    <row r="712" spans="1:6" ht="12.6" customHeight="1">
      <c r="A712" s="1023" t="s">
        <v>6126</v>
      </c>
      <c r="B712" s="1023" t="s">
        <v>6127</v>
      </c>
      <c r="C712" s="1024" t="s">
        <v>4857</v>
      </c>
      <c r="D712" s="1029">
        <v>165.14</v>
      </c>
      <c r="E712" s="1029">
        <v>7.64</v>
      </c>
      <c r="F712" s="1029">
        <v>172.78</v>
      </c>
    </row>
    <row r="713" spans="1:6" ht="12.6" customHeight="1">
      <c r="A713" s="1023" t="s">
        <v>6128</v>
      </c>
      <c r="B713" s="1023" t="s">
        <v>6129</v>
      </c>
      <c r="C713" s="1024" t="s">
        <v>4857</v>
      </c>
      <c r="D713" s="1029">
        <v>175.74</v>
      </c>
      <c r="E713" s="1029">
        <v>9.57</v>
      </c>
      <c r="F713" s="1029">
        <v>185.31</v>
      </c>
    </row>
    <row r="714" spans="1:6" ht="12.6" customHeight="1">
      <c r="A714" s="1023" t="s">
        <v>6130</v>
      </c>
      <c r="B714" s="1023" t="s">
        <v>6131</v>
      </c>
      <c r="C714" s="1024" t="s">
        <v>4857</v>
      </c>
      <c r="D714" s="1029">
        <v>225.34</v>
      </c>
      <c r="E714" s="1029">
        <v>14.49</v>
      </c>
      <c r="F714" s="1029">
        <v>239.83</v>
      </c>
    </row>
    <row r="715" spans="1:6" ht="12.6" customHeight="1">
      <c r="A715" s="1023" t="s">
        <v>6132</v>
      </c>
      <c r="B715" s="1023" t="s">
        <v>6133</v>
      </c>
      <c r="C715" s="1024" t="s">
        <v>4857</v>
      </c>
      <c r="D715" s="1029">
        <v>257.02999999999997</v>
      </c>
      <c r="E715" s="1029">
        <v>20.27</v>
      </c>
      <c r="F715" s="1029">
        <v>277.3</v>
      </c>
    </row>
    <row r="716" spans="1:6" ht="12.6" customHeight="1">
      <c r="A716" s="1023" t="s">
        <v>6134</v>
      </c>
      <c r="B716" s="1023" t="s">
        <v>6135</v>
      </c>
      <c r="C716" s="1024" t="s">
        <v>4857</v>
      </c>
      <c r="D716" s="1029">
        <v>328.21</v>
      </c>
      <c r="E716" s="1029">
        <v>30.98</v>
      </c>
      <c r="F716" s="1029">
        <v>359.19</v>
      </c>
    </row>
    <row r="717" spans="1:6" ht="12.6" customHeight="1">
      <c r="A717" s="1023" t="s">
        <v>6136</v>
      </c>
      <c r="B717" s="1023" t="s">
        <v>6137</v>
      </c>
      <c r="C717" s="1024" t="s">
        <v>4857</v>
      </c>
      <c r="D717" s="1029">
        <v>387.62</v>
      </c>
      <c r="E717" s="1029">
        <v>36.340000000000003</v>
      </c>
      <c r="F717" s="1029">
        <v>423.96</v>
      </c>
    </row>
    <row r="718" spans="1:6" ht="12.6" customHeight="1">
      <c r="A718" s="1023" t="s">
        <v>6138</v>
      </c>
      <c r="B718" s="1023" t="s">
        <v>6139</v>
      </c>
      <c r="C718" s="1024" t="s">
        <v>4857</v>
      </c>
      <c r="D718" s="1029">
        <v>465.85</v>
      </c>
      <c r="E718" s="1029">
        <v>42.97</v>
      </c>
      <c r="F718" s="1029">
        <v>508.82</v>
      </c>
    </row>
    <row r="719" spans="1:6" ht="12.6" customHeight="1">
      <c r="A719" s="1023" t="s">
        <v>6140</v>
      </c>
      <c r="B719" s="1023" t="s">
        <v>6141</v>
      </c>
      <c r="C719" s="1024" t="s">
        <v>4857</v>
      </c>
      <c r="D719" s="1029">
        <v>545.41</v>
      </c>
      <c r="E719" s="1029">
        <v>36.340000000000003</v>
      </c>
      <c r="F719" s="1029">
        <v>581.75</v>
      </c>
    </row>
    <row r="720" spans="1:6" ht="12.6" customHeight="1">
      <c r="A720" s="1023" t="s">
        <v>6142</v>
      </c>
      <c r="B720" s="1023" t="s">
        <v>6143</v>
      </c>
      <c r="C720" s="1024" t="s">
        <v>4857</v>
      </c>
      <c r="D720" s="1029">
        <v>245.67</v>
      </c>
      <c r="E720" s="442"/>
      <c r="F720" s="1029">
        <v>245.67</v>
      </c>
    </row>
    <row r="721" spans="1:6" ht="12.6" customHeight="1">
      <c r="A721" s="1023" t="s">
        <v>6144</v>
      </c>
      <c r="B721" s="1023" t="s">
        <v>6145</v>
      </c>
      <c r="C721" s="1024" t="s">
        <v>4857</v>
      </c>
      <c r="D721" s="1029">
        <v>408.97</v>
      </c>
      <c r="E721" s="442"/>
      <c r="F721" s="1029">
        <v>408.97</v>
      </c>
    </row>
    <row r="722" spans="1:6" ht="24.95" customHeight="1">
      <c r="A722" s="1023" t="s">
        <v>6146</v>
      </c>
      <c r="B722" s="441" t="s">
        <v>6147</v>
      </c>
      <c r="C722" s="1024" t="s">
        <v>4797</v>
      </c>
      <c r="D722" s="1025">
        <v>17102.77</v>
      </c>
      <c r="E722" s="443"/>
      <c r="F722" s="1025">
        <v>17102.77</v>
      </c>
    </row>
    <row r="723" spans="1:6" ht="12.6" customHeight="1">
      <c r="A723" s="1023" t="s">
        <v>6148</v>
      </c>
      <c r="B723" s="1023" t="s">
        <v>6149</v>
      </c>
      <c r="C723" s="1024" t="s">
        <v>4857</v>
      </c>
      <c r="D723" s="1029">
        <v>895.37</v>
      </c>
      <c r="E723" s="442"/>
      <c r="F723" s="1029">
        <v>895.37</v>
      </c>
    </row>
    <row r="724" spans="1:6" ht="12.6" customHeight="1">
      <c r="A724" s="1023" t="s">
        <v>6150</v>
      </c>
      <c r="B724" s="1023" t="s">
        <v>6151</v>
      </c>
      <c r="C724" s="1024" t="s">
        <v>4857</v>
      </c>
      <c r="D724" s="1025">
        <v>1188.96</v>
      </c>
      <c r="E724" s="442"/>
      <c r="F724" s="1025">
        <v>1188.96</v>
      </c>
    </row>
    <row r="725" spans="1:6" ht="12.6" customHeight="1">
      <c r="A725" s="1023" t="s">
        <v>6152</v>
      </c>
      <c r="B725" s="1023" t="s">
        <v>6153</v>
      </c>
      <c r="C725" s="1024" t="s">
        <v>4857</v>
      </c>
      <c r="D725" s="1025">
        <v>1470.04</v>
      </c>
      <c r="E725" s="442"/>
      <c r="F725" s="1025">
        <v>1470.04</v>
      </c>
    </row>
    <row r="726" spans="1:6" ht="24.95" customHeight="1">
      <c r="A726" s="1023" t="s">
        <v>6154</v>
      </c>
      <c r="B726" s="441" t="s">
        <v>6155</v>
      </c>
      <c r="C726" s="1024" t="s">
        <v>4857</v>
      </c>
      <c r="D726" s="1029">
        <v>592</v>
      </c>
      <c r="E726" s="443"/>
      <c r="F726" s="1029">
        <v>592</v>
      </c>
    </row>
    <row r="727" spans="1:6" ht="24.95" customHeight="1">
      <c r="A727" s="1023" t="s">
        <v>6156</v>
      </c>
      <c r="B727" s="441" t="s">
        <v>6157</v>
      </c>
      <c r="C727" s="1024" t="s">
        <v>4857</v>
      </c>
      <c r="D727" s="1029">
        <v>679.24</v>
      </c>
      <c r="E727" s="443"/>
      <c r="F727" s="1029">
        <v>679.24</v>
      </c>
    </row>
    <row r="728" spans="1:6" ht="23.1" customHeight="1">
      <c r="A728" s="1023" t="s">
        <v>6158</v>
      </c>
      <c r="B728" s="1023" t="s">
        <v>6159</v>
      </c>
      <c r="C728" s="1024" t="s">
        <v>4882</v>
      </c>
      <c r="D728" s="1029">
        <v>370.76</v>
      </c>
      <c r="E728" s="443"/>
      <c r="F728" s="1029">
        <v>370.76</v>
      </c>
    </row>
    <row r="729" spans="1:6" ht="12.6" customHeight="1">
      <c r="A729" s="1020" t="s">
        <v>6160</v>
      </c>
      <c r="B729" s="1020" t="s">
        <v>6161</v>
      </c>
      <c r="C729" s="1022"/>
      <c r="D729" s="1022"/>
      <c r="E729" s="1022"/>
      <c r="F729" s="1022"/>
    </row>
    <row r="730" spans="1:6" ht="24.95" customHeight="1">
      <c r="A730" s="1023" t="s">
        <v>6162</v>
      </c>
      <c r="B730" s="441" t="s">
        <v>6163</v>
      </c>
      <c r="C730" s="1024" t="s">
        <v>4797</v>
      </c>
      <c r="D730" s="1025">
        <v>1703.5</v>
      </c>
      <c r="E730" s="443"/>
      <c r="F730" s="1025">
        <v>1703.5</v>
      </c>
    </row>
    <row r="731" spans="1:6" ht="12.6" customHeight="1">
      <c r="A731" s="1023" t="s">
        <v>6164</v>
      </c>
      <c r="B731" s="1023" t="s">
        <v>6165</v>
      </c>
      <c r="C731" s="1024" t="s">
        <v>4857</v>
      </c>
      <c r="D731" s="1029">
        <v>28.73</v>
      </c>
      <c r="E731" s="442"/>
      <c r="F731" s="1029">
        <v>28.73</v>
      </c>
    </row>
    <row r="732" spans="1:6" ht="12.6" customHeight="1">
      <c r="A732" s="1023" t="s">
        <v>6166</v>
      </c>
      <c r="B732" s="1023" t="s">
        <v>6167</v>
      </c>
      <c r="C732" s="1024" t="s">
        <v>4857</v>
      </c>
      <c r="D732" s="1029">
        <v>33.53</v>
      </c>
      <c r="E732" s="442"/>
      <c r="F732" s="1029">
        <v>33.53</v>
      </c>
    </row>
    <row r="733" spans="1:6" ht="12.6" customHeight="1">
      <c r="A733" s="1023" t="s">
        <v>6168</v>
      </c>
      <c r="B733" s="1023" t="s">
        <v>6169</v>
      </c>
      <c r="C733" s="1024" t="s">
        <v>4857</v>
      </c>
      <c r="D733" s="1029">
        <v>56.27</v>
      </c>
      <c r="E733" s="442"/>
      <c r="F733" s="1029">
        <v>56.27</v>
      </c>
    </row>
    <row r="734" spans="1:6" ht="12.6" customHeight="1">
      <c r="A734" s="1023" t="s">
        <v>6170</v>
      </c>
      <c r="B734" s="1023" t="s">
        <v>6171</v>
      </c>
      <c r="C734" s="1024" t="s">
        <v>4882</v>
      </c>
      <c r="D734" s="442"/>
      <c r="E734" s="1029">
        <v>414.7</v>
      </c>
      <c r="F734" s="1029">
        <v>414.7</v>
      </c>
    </row>
    <row r="735" spans="1:6" ht="12.6" customHeight="1">
      <c r="A735" s="1020" t="s">
        <v>6172</v>
      </c>
      <c r="B735" s="1020" t="s">
        <v>6173</v>
      </c>
      <c r="C735" s="1022"/>
      <c r="D735" s="1022"/>
      <c r="E735" s="1022"/>
      <c r="F735" s="1022"/>
    </row>
    <row r="736" spans="1:6" ht="24.95" customHeight="1">
      <c r="A736" s="1023" t="s">
        <v>6174</v>
      </c>
      <c r="B736" s="441" t="s">
        <v>6175</v>
      </c>
      <c r="C736" s="1024" t="s">
        <v>4797</v>
      </c>
      <c r="D736" s="1025">
        <v>26995.15</v>
      </c>
      <c r="E736" s="443"/>
      <c r="F736" s="1025">
        <v>26995.15</v>
      </c>
    </row>
    <row r="737" spans="1:6" ht="12.6" customHeight="1">
      <c r="A737" s="1023" t="s">
        <v>6176</v>
      </c>
      <c r="B737" s="1023" t="s">
        <v>6177</v>
      </c>
      <c r="C737" s="1024" t="s">
        <v>4857</v>
      </c>
      <c r="D737" s="1029">
        <v>31.45</v>
      </c>
      <c r="E737" s="1029">
        <v>4.5</v>
      </c>
      <c r="F737" s="1029">
        <v>35.950000000000003</v>
      </c>
    </row>
    <row r="738" spans="1:6" ht="12.6" customHeight="1">
      <c r="A738" s="1023" t="s">
        <v>6178</v>
      </c>
      <c r="B738" s="1023" t="s">
        <v>6179</v>
      </c>
      <c r="C738" s="1024" t="s">
        <v>4857</v>
      </c>
      <c r="D738" s="1029">
        <v>41.16</v>
      </c>
      <c r="E738" s="1029">
        <v>4.5</v>
      </c>
      <c r="F738" s="1029">
        <v>45.66</v>
      </c>
    </row>
    <row r="739" spans="1:6" ht="12.6" customHeight="1">
      <c r="A739" s="1023" t="s">
        <v>6180</v>
      </c>
      <c r="B739" s="1023" t="s">
        <v>6181</v>
      </c>
      <c r="C739" s="1024" t="s">
        <v>4857</v>
      </c>
      <c r="D739" s="1029">
        <v>48.63</v>
      </c>
      <c r="E739" s="1029">
        <v>4.5</v>
      </c>
      <c r="F739" s="1029">
        <v>53.13</v>
      </c>
    </row>
    <row r="740" spans="1:6" ht="12.6" customHeight="1">
      <c r="A740" s="1023" t="s">
        <v>6182</v>
      </c>
      <c r="B740" s="1023" t="s">
        <v>6183</v>
      </c>
      <c r="C740" s="1024" t="s">
        <v>4857</v>
      </c>
      <c r="D740" s="1029">
        <v>55.59</v>
      </c>
      <c r="E740" s="1029">
        <v>4.5</v>
      </c>
      <c r="F740" s="1029">
        <v>60.09</v>
      </c>
    </row>
    <row r="741" spans="1:6" ht="12.6" customHeight="1">
      <c r="A741" s="1023" t="s">
        <v>6184</v>
      </c>
      <c r="B741" s="1023" t="s">
        <v>6185</v>
      </c>
      <c r="C741" s="1024" t="s">
        <v>4857</v>
      </c>
      <c r="D741" s="1029">
        <v>69.87</v>
      </c>
      <c r="E741" s="1029">
        <v>4.5</v>
      </c>
      <c r="F741" s="1029">
        <v>74.37</v>
      </c>
    </row>
    <row r="742" spans="1:6" ht="12.6" customHeight="1">
      <c r="A742" s="1023" t="s">
        <v>6186</v>
      </c>
      <c r="B742" s="1023" t="s">
        <v>6187</v>
      </c>
      <c r="C742" s="1024" t="s">
        <v>4857</v>
      </c>
      <c r="D742" s="1029">
        <v>85.96</v>
      </c>
      <c r="E742" s="1029">
        <v>4.5</v>
      </c>
      <c r="F742" s="1029">
        <v>90.46</v>
      </c>
    </row>
    <row r="743" spans="1:6" ht="12.6" customHeight="1">
      <c r="A743" s="1023" t="s">
        <v>6188</v>
      </c>
      <c r="B743" s="1023" t="s">
        <v>6189</v>
      </c>
      <c r="C743" s="1024" t="s">
        <v>4857</v>
      </c>
      <c r="D743" s="1029">
        <v>105.45</v>
      </c>
      <c r="E743" s="1029">
        <v>4.5</v>
      </c>
      <c r="F743" s="1029">
        <v>109.95</v>
      </c>
    </row>
    <row r="744" spans="1:6" ht="12.6" customHeight="1">
      <c r="A744" s="1023" t="s">
        <v>6190</v>
      </c>
      <c r="B744" s="1023" t="s">
        <v>6191</v>
      </c>
      <c r="C744" s="1024" t="s">
        <v>4857</v>
      </c>
      <c r="D744" s="1029">
        <v>128.82</v>
      </c>
      <c r="E744" s="1029">
        <v>4.5</v>
      </c>
      <c r="F744" s="1029">
        <v>133.32</v>
      </c>
    </row>
    <row r="745" spans="1:6" ht="12.6" customHeight="1">
      <c r="A745" s="1020" t="s">
        <v>6192</v>
      </c>
      <c r="B745" s="1020" t="s">
        <v>6193</v>
      </c>
      <c r="C745" s="1022"/>
      <c r="D745" s="1022"/>
      <c r="E745" s="1022"/>
      <c r="F745" s="1022"/>
    </row>
    <row r="746" spans="1:6" ht="24.95" customHeight="1">
      <c r="A746" s="1023" t="s">
        <v>6194</v>
      </c>
      <c r="B746" s="441" t="s">
        <v>6195</v>
      </c>
      <c r="C746" s="1024" t="s">
        <v>4797</v>
      </c>
      <c r="D746" s="1025">
        <v>19876.97</v>
      </c>
      <c r="E746" s="443"/>
      <c r="F746" s="1025">
        <v>19876.97</v>
      </c>
    </row>
    <row r="747" spans="1:6" ht="12.6" customHeight="1">
      <c r="A747" s="1023" t="s">
        <v>6196</v>
      </c>
      <c r="B747" s="1023" t="s">
        <v>6197</v>
      </c>
      <c r="C747" s="1024" t="s">
        <v>4857</v>
      </c>
      <c r="D747" s="1029">
        <v>229.22</v>
      </c>
      <c r="E747" s="1029">
        <v>20.27</v>
      </c>
      <c r="F747" s="1029">
        <v>249.49</v>
      </c>
    </row>
    <row r="748" spans="1:6" ht="12.6" customHeight="1">
      <c r="A748" s="1023" t="s">
        <v>6198</v>
      </c>
      <c r="B748" s="1023" t="s">
        <v>6199</v>
      </c>
      <c r="C748" s="1024" t="s">
        <v>4857</v>
      </c>
      <c r="D748" s="1029">
        <v>281.17</v>
      </c>
      <c r="E748" s="1029">
        <v>30.98</v>
      </c>
      <c r="F748" s="1029">
        <v>312.14999999999998</v>
      </c>
    </row>
    <row r="749" spans="1:6" ht="12.6" customHeight="1">
      <c r="A749" s="1023" t="s">
        <v>6200</v>
      </c>
      <c r="B749" s="1023" t="s">
        <v>6201</v>
      </c>
      <c r="C749" s="1024" t="s">
        <v>4857</v>
      </c>
      <c r="D749" s="1029">
        <v>336.39</v>
      </c>
      <c r="E749" s="1029">
        <v>36.340000000000003</v>
      </c>
      <c r="F749" s="1029">
        <v>372.73</v>
      </c>
    </row>
    <row r="750" spans="1:6" ht="12.6" customHeight="1">
      <c r="A750" s="1031">
        <v>13</v>
      </c>
      <c r="B750" s="1020" t="s">
        <v>6202</v>
      </c>
      <c r="C750" s="1022"/>
      <c r="D750" s="1022"/>
      <c r="E750" s="1022"/>
      <c r="F750" s="1022"/>
    </row>
    <row r="751" spans="1:6" ht="12.6" customHeight="1">
      <c r="A751" s="1020" t="s">
        <v>6203</v>
      </c>
      <c r="B751" s="1020" t="s">
        <v>6204</v>
      </c>
      <c r="C751" s="1022"/>
      <c r="D751" s="1022"/>
      <c r="E751" s="1022"/>
      <c r="F751" s="1022"/>
    </row>
    <row r="752" spans="1:6" ht="24.95" customHeight="1">
      <c r="A752" s="1023" t="s">
        <v>6205</v>
      </c>
      <c r="B752" s="441" t="s">
        <v>6206</v>
      </c>
      <c r="C752" s="1024" t="s">
        <v>4799</v>
      </c>
      <c r="D752" s="1029">
        <v>118.23</v>
      </c>
      <c r="E752" s="1029">
        <v>27.23</v>
      </c>
      <c r="F752" s="1029">
        <v>145.46</v>
      </c>
    </row>
    <row r="753" spans="1:6" ht="24.95" customHeight="1">
      <c r="A753" s="1023" t="s">
        <v>6207</v>
      </c>
      <c r="B753" s="441" t="s">
        <v>6208</v>
      </c>
      <c r="C753" s="1024" t="s">
        <v>4799</v>
      </c>
      <c r="D753" s="1029">
        <v>125.47</v>
      </c>
      <c r="E753" s="1029">
        <v>29.94</v>
      </c>
      <c r="F753" s="1029">
        <v>155.41</v>
      </c>
    </row>
    <row r="754" spans="1:6" ht="24.95" customHeight="1">
      <c r="A754" s="1023" t="s">
        <v>6209</v>
      </c>
      <c r="B754" s="441" t="s">
        <v>6210</v>
      </c>
      <c r="C754" s="1024" t="s">
        <v>4799</v>
      </c>
      <c r="D754" s="1029">
        <v>152.76</v>
      </c>
      <c r="E754" s="1029">
        <v>32.65</v>
      </c>
      <c r="F754" s="1029">
        <v>185.41</v>
      </c>
    </row>
    <row r="755" spans="1:6" ht="24.95" customHeight="1">
      <c r="A755" s="1023" t="s">
        <v>6211</v>
      </c>
      <c r="B755" s="441" t="s">
        <v>6212</v>
      </c>
      <c r="C755" s="1024" t="s">
        <v>4799</v>
      </c>
      <c r="D755" s="1029">
        <v>165.39</v>
      </c>
      <c r="E755" s="1029">
        <v>35.369999999999997</v>
      </c>
      <c r="F755" s="1029">
        <v>200.76</v>
      </c>
    </row>
    <row r="756" spans="1:6" ht="11.45" customHeight="1">
      <c r="A756" s="1015" t="s">
        <v>4737</v>
      </c>
      <c r="B756" s="1016" t="s">
        <v>4738</v>
      </c>
      <c r="C756" s="1016" t="s">
        <v>4739</v>
      </c>
      <c r="D756" s="1017" t="s">
        <v>4740</v>
      </c>
      <c r="E756" s="1018" t="s">
        <v>4741</v>
      </c>
      <c r="F756" s="1015" t="s">
        <v>4742</v>
      </c>
    </row>
    <row r="757" spans="1:6" ht="24.95" customHeight="1">
      <c r="A757" s="1023" t="s">
        <v>6213</v>
      </c>
      <c r="B757" s="441" t="s">
        <v>6214</v>
      </c>
      <c r="C757" s="1024" t="s">
        <v>4799</v>
      </c>
      <c r="D757" s="1029">
        <v>211.56</v>
      </c>
      <c r="E757" s="1029">
        <v>38.83</v>
      </c>
      <c r="F757" s="1029">
        <v>250.39</v>
      </c>
    </row>
    <row r="758" spans="1:6" ht="24.95" customHeight="1">
      <c r="A758" s="1023" t="s">
        <v>6215</v>
      </c>
      <c r="B758" s="441" t="s">
        <v>6216</v>
      </c>
      <c r="C758" s="1024" t="s">
        <v>4799</v>
      </c>
      <c r="D758" s="1029">
        <v>123.19</v>
      </c>
      <c r="E758" s="1029">
        <v>29.94</v>
      </c>
      <c r="F758" s="1029">
        <v>153.13</v>
      </c>
    </row>
    <row r="759" spans="1:6" ht="24.95" customHeight="1">
      <c r="A759" s="1023" t="s">
        <v>6217</v>
      </c>
      <c r="B759" s="441" t="s">
        <v>6218</v>
      </c>
      <c r="C759" s="1024" t="s">
        <v>4799</v>
      </c>
      <c r="D759" s="1029">
        <v>144.93</v>
      </c>
      <c r="E759" s="1029">
        <v>29.94</v>
      </c>
      <c r="F759" s="1029">
        <v>174.87</v>
      </c>
    </row>
    <row r="760" spans="1:6" ht="24.95" customHeight="1">
      <c r="A760" s="1023" t="s">
        <v>6219</v>
      </c>
      <c r="B760" s="441" t="s">
        <v>6220</v>
      </c>
      <c r="C760" s="1024" t="s">
        <v>4799</v>
      </c>
      <c r="D760" s="1029">
        <v>167.67</v>
      </c>
      <c r="E760" s="1029">
        <v>32.65</v>
      </c>
      <c r="F760" s="1029">
        <v>200.32</v>
      </c>
    </row>
    <row r="761" spans="1:6" ht="24.95" customHeight="1">
      <c r="A761" s="1023" t="s">
        <v>6221</v>
      </c>
      <c r="B761" s="441" t="s">
        <v>6222</v>
      </c>
      <c r="C761" s="1024" t="s">
        <v>4799</v>
      </c>
      <c r="D761" s="1029">
        <v>184.38</v>
      </c>
      <c r="E761" s="1029">
        <v>35.369999999999997</v>
      </c>
      <c r="F761" s="1029">
        <v>219.75</v>
      </c>
    </row>
    <row r="762" spans="1:6" ht="24.95" customHeight="1">
      <c r="A762" s="1023" t="s">
        <v>6223</v>
      </c>
      <c r="B762" s="441" t="s">
        <v>6224</v>
      </c>
      <c r="C762" s="1024" t="s">
        <v>4799</v>
      </c>
      <c r="D762" s="1029">
        <v>278.83999999999997</v>
      </c>
      <c r="E762" s="1029">
        <v>38.83</v>
      </c>
      <c r="F762" s="1029">
        <v>317.67</v>
      </c>
    </row>
    <row r="763" spans="1:6" ht="12.6" customHeight="1">
      <c r="A763" s="1020" t="s">
        <v>6225</v>
      </c>
      <c r="B763" s="1020" t="s">
        <v>6226</v>
      </c>
      <c r="C763" s="1022"/>
      <c r="D763" s="1022"/>
      <c r="E763" s="1022"/>
      <c r="F763" s="1022"/>
    </row>
    <row r="764" spans="1:6" ht="24.95" customHeight="1">
      <c r="A764" s="1023" t="s">
        <v>6227</v>
      </c>
      <c r="B764" s="441" t="s">
        <v>6228</v>
      </c>
      <c r="C764" s="1024" t="s">
        <v>4799</v>
      </c>
      <c r="D764" s="1029">
        <v>146</v>
      </c>
      <c r="E764" s="1029">
        <v>29.94</v>
      </c>
      <c r="F764" s="1029">
        <v>175.94</v>
      </c>
    </row>
    <row r="765" spans="1:6" ht="24.95" customHeight="1">
      <c r="A765" s="1023" t="s">
        <v>6229</v>
      </c>
      <c r="B765" s="441" t="s">
        <v>6230</v>
      </c>
      <c r="C765" s="1024" t="s">
        <v>4799</v>
      </c>
      <c r="D765" s="1029">
        <v>152.31</v>
      </c>
      <c r="E765" s="1029">
        <v>32.65</v>
      </c>
      <c r="F765" s="1029">
        <v>184.96</v>
      </c>
    </row>
    <row r="766" spans="1:6" ht="24.95" customHeight="1">
      <c r="A766" s="1023" t="s">
        <v>6231</v>
      </c>
      <c r="B766" s="441" t="s">
        <v>6232</v>
      </c>
      <c r="C766" s="1024" t="s">
        <v>4799</v>
      </c>
      <c r="D766" s="1029">
        <v>162.54</v>
      </c>
      <c r="E766" s="1029">
        <v>35.369999999999997</v>
      </c>
      <c r="F766" s="1029">
        <v>197.91</v>
      </c>
    </row>
    <row r="767" spans="1:6" ht="24.95" customHeight="1">
      <c r="A767" s="1023" t="s">
        <v>6233</v>
      </c>
      <c r="B767" s="441" t="s">
        <v>6234</v>
      </c>
      <c r="C767" s="1024" t="s">
        <v>4799</v>
      </c>
      <c r="D767" s="1029">
        <v>177.17</v>
      </c>
      <c r="E767" s="1029">
        <v>38.83</v>
      </c>
      <c r="F767" s="1029">
        <v>216</v>
      </c>
    </row>
    <row r="768" spans="1:6" ht="12.6" customHeight="1">
      <c r="A768" s="1020" t="s">
        <v>6235</v>
      </c>
      <c r="B768" s="1020" t="s">
        <v>6236</v>
      </c>
      <c r="C768" s="1022"/>
      <c r="D768" s="1022"/>
      <c r="E768" s="1022"/>
      <c r="F768" s="1022"/>
    </row>
    <row r="769" spans="1:6" ht="12.6" customHeight="1">
      <c r="A769" s="1023" t="s">
        <v>6237</v>
      </c>
      <c r="B769" s="1023" t="s">
        <v>6238</v>
      </c>
      <c r="C769" s="1024" t="s">
        <v>4799</v>
      </c>
      <c r="D769" s="1029">
        <v>155.22999999999999</v>
      </c>
      <c r="E769" s="1029">
        <v>9.1199999999999992</v>
      </c>
      <c r="F769" s="1029">
        <v>164.35</v>
      </c>
    </row>
    <row r="770" spans="1:6" ht="12.6" customHeight="1">
      <c r="A770" s="1023" t="s">
        <v>6239</v>
      </c>
      <c r="B770" s="1023" t="s">
        <v>6240</v>
      </c>
      <c r="C770" s="1024" t="s">
        <v>4799</v>
      </c>
      <c r="D770" s="1029">
        <v>159.5</v>
      </c>
      <c r="E770" s="1029">
        <v>9.59</v>
      </c>
      <c r="F770" s="1029">
        <v>169.09</v>
      </c>
    </row>
    <row r="771" spans="1:6" ht="12.6" customHeight="1">
      <c r="A771" s="1023" t="s">
        <v>6241</v>
      </c>
      <c r="B771" s="1023" t="s">
        <v>6242</v>
      </c>
      <c r="C771" s="1024" t="s">
        <v>4799</v>
      </c>
      <c r="D771" s="1029">
        <v>173.85</v>
      </c>
      <c r="E771" s="1029">
        <v>10.06</v>
      </c>
      <c r="F771" s="1029">
        <v>183.91</v>
      </c>
    </row>
    <row r="772" spans="1:6" ht="12.6" customHeight="1">
      <c r="A772" s="1023" t="s">
        <v>6243</v>
      </c>
      <c r="B772" s="1023" t="s">
        <v>6244</v>
      </c>
      <c r="C772" s="1024" t="s">
        <v>4799</v>
      </c>
      <c r="D772" s="1029">
        <v>226.13</v>
      </c>
      <c r="E772" s="1029">
        <v>10.25</v>
      </c>
      <c r="F772" s="1029">
        <v>236.38</v>
      </c>
    </row>
    <row r="773" spans="1:6" ht="12.6" customHeight="1">
      <c r="A773" s="1023" t="s">
        <v>6245</v>
      </c>
      <c r="B773" s="1023" t="s">
        <v>6246</v>
      </c>
      <c r="C773" s="1024" t="s">
        <v>4799</v>
      </c>
      <c r="D773" s="1029">
        <v>147.27000000000001</v>
      </c>
      <c r="E773" s="1029">
        <v>9.1199999999999992</v>
      </c>
      <c r="F773" s="1029">
        <v>156.38999999999999</v>
      </c>
    </row>
    <row r="774" spans="1:6" ht="12.6" customHeight="1">
      <c r="A774" s="1023" t="s">
        <v>6247</v>
      </c>
      <c r="B774" s="1023" t="s">
        <v>6248</v>
      </c>
      <c r="C774" s="1024" t="s">
        <v>4799</v>
      </c>
      <c r="D774" s="1029">
        <v>160.13999999999999</v>
      </c>
      <c r="E774" s="1029">
        <v>9.59</v>
      </c>
      <c r="F774" s="1029">
        <v>169.73</v>
      </c>
    </row>
    <row r="775" spans="1:6" ht="12.6" customHeight="1">
      <c r="A775" s="1031">
        <v>14</v>
      </c>
      <c r="B775" s="1020" t="s">
        <v>6249</v>
      </c>
      <c r="C775" s="1022"/>
      <c r="D775" s="1022"/>
      <c r="E775" s="1022"/>
      <c r="F775" s="1022"/>
    </row>
    <row r="776" spans="1:6" ht="12.6" customHeight="1">
      <c r="A776" s="1020" t="s">
        <v>6250</v>
      </c>
      <c r="B776" s="1020" t="s">
        <v>6251</v>
      </c>
      <c r="C776" s="1022"/>
      <c r="D776" s="1022"/>
      <c r="E776" s="1022"/>
      <c r="F776" s="1022"/>
    </row>
    <row r="777" spans="1:6" ht="12.6" customHeight="1">
      <c r="A777" s="1023" t="s">
        <v>6252</v>
      </c>
      <c r="B777" s="1023" t="s">
        <v>6253</v>
      </c>
      <c r="C777" s="1024" t="s">
        <v>4882</v>
      </c>
      <c r="D777" s="1029">
        <v>528.36</v>
      </c>
      <c r="E777" s="1029">
        <v>309.88</v>
      </c>
      <c r="F777" s="1029">
        <v>838.24</v>
      </c>
    </row>
    <row r="778" spans="1:6" ht="24.95" customHeight="1">
      <c r="A778" s="1023" t="s">
        <v>6254</v>
      </c>
      <c r="B778" s="441" t="s">
        <v>6255</v>
      </c>
      <c r="C778" s="1024" t="s">
        <v>4799</v>
      </c>
      <c r="D778" s="1029">
        <v>52.99</v>
      </c>
      <c r="E778" s="1029">
        <v>29.74</v>
      </c>
      <c r="F778" s="1029">
        <v>82.73</v>
      </c>
    </row>
    <row r="779" spans="1:6" ht="24.95" customHeight="1">
      <c r="A779" s="1023" t="s">
        <v>6256</v>
      </c>
      <c r="B779" s="441" t="s">
        <v>6257</v>
      </c>
      <c r="C779" s="1024" t="s">
        <v>4799</v>
      </c>
      <c r="D779" s="1029">
        <v>69.36</v>
      </c>
      <c r="E779" s="1029">
        <v>30.41</v>
      </c>
      <c r="F779" s="1029">
        <v>99.77</v>
      </c>
    </row>
    <row r="780" spans="1:6" ht="12.6" customHeight="1">
      <c r="A780" s="1020" t="s">
        <v>6258</v>
      </c>
      <c r="B780" s="1020" t="s">
        <v>6259</v>
      </c>
      <c r="C780" s="1022"/>
      <c r="D780" s="1022"/>
      <c r="E780" s="1022"/>
      <c r="F780" s="1022"/>
    </row>
    <row r="781" spans="1:6" ht="12.6" customHeight="1">
      <c r="A781" s="1023" t="s">
        <v>6260</v>
      </c>
      <c r="B781" s="1023" t="s">
        <v>6261</v>
      </c>
      <c r="C781" s="1024" t="s">
        <v>4799</v>
      </c>
      <c r="D781" s="1029">
        <v>32.630000000000003</v>
      </c>
      <c r="E781" s="1029">
        <v>38.270000000000003</v>
      </c>
      <c r="F781" s="1029">
        <v>70.900000000000006</v>
      </c>
    </row>
    <row r="782" spans="1:6" ht="12.6" customHeight="1">
      <c r="A782" s="1023" t="s">
        <v>6262</v>
      </c>
      <c r="B782" s="1023" t="s">
        <v>6263</v>
      </c>
      <c r="C782" s="1024" t="s">
        <v>4799</v>
      </c>
      <c r="D782" s="1029">
        <v>44.91</v>
      </c>
      <c r="E782" s="1029">
        <v>60.56</v>
      </c>
      <c r="F782" s="1029">
        <v>105.47</v>
      </c>
    </row>
    <row r="783" spans="1:6" ht="12.6" customHeight="1">
      <c r="A783" s="1023" t="s">
        <v>6264</v>
      </c>
      <c r="B783" s="1023" t="s">
        <v>6265</v>
      </c>
      <c r="C783" s="1024" t="s">
        <v>4799</v>
      </c>
      <c r="D783" s="1029">
        <v>99.19</v>
      </c>
      <c r="E783" s="1029">
        <v>98.27</v>
      </c>
      <c r="F783" s="1029">
        <v>197.46</v>
      </c>
    </row>
    <row r="784" spans="1:6" ht="12.6" customHeight="1">
      <c r="A784" s="1023" t="s">
        <v>6266</v>
      </c>
      <c r="B784" s="1023" t="s">
        <v>6267</v>
      </c>
      <c r="C784" s="1024" t="s">
        <v>4799</v>
      </c>
      <c r="D784" s="1029">
        <v>143.38</v>
      </c>
      <c r="E784" s="1029">
        <v>121.19</v>
      </c>
      <c r="F784" s="1029">
        <v>264.57</v>
      </c>
    </row>
    <row r="785" spans="1:6" ht="12.6" customHeight="1">
      <c r="A785" s="1023" t="s">
        <v>6268</v>
      </c>
      <c r="B785" s="1023" t="s">
        <v>6269</v>
      </c>
      <c r="C785" s="1024" t="s">
        <v>4799</v>
      </c>
      <c r="D785" s="1029">
        <v>120.62</v>
      </c>
      <c r="E785" s="1029">
        <v>60.56</v>
      </c>
      <c r="F785" s="1029">
        <v>181.18</v>
      </c>
    </row>
    <row r="786" spans="1:6" ht="12.6" customHeight="1">
      <c r="A786" s="1023" t="s">
        <v>6270</v>
      </c>
      <c r="B786" s="1023" t="s">
        <v>6271</v>
      </c>
      <c r="C786" s="1024" t="s">
        <v>4799</v>
      </c>
      <c r="D786" s="1029">
        <v>273.20999999999998</v>
      </c>
      <c r="E786" s="1029">
        <v>98.27</v>
      </c>
      <c r="F786" s="1029">
        <v>371.48</v>
      </c>
    </row>
    <row r="787" spans="1:6" ht="12.6" customHeight="1">
      <c r="A787" s="1020" t="s">
        <v>6272</v>
      </c>
      <c r="B787" s="1020" t="s">
        <v>6273</v>
      </c>
      <c r="C787" s="1022"/>
      <c r="D787" s="1022"/>
      <c r="E787" s="1022"/>
      <c r="F787" s="1022"/>
    </row>
    <row r="788" spans="1:6" ht="12.6" customHeight="1">
      <c r="A788" s="1023" t="s">
        <v>6274</v>
      </c>
      <c r="B788" s="1023" t="s">
        <v>6275</v>
      </c>
      <c r="C788" s="1024" t="s">
        <v>4799</v>
      </c>
      <c r="D788" s="1029">
        <v>120.75</v>
      </c>
      <c r="E788" s="1029">
        <v>53.97</v>
      </c>
      <c r="F788" s="1029">
        <v>174.72</v>
      </c>
    </row>
    <row r="789" spans="1:6" ht="12.6" customHeight="1">
      <c r="A789" s="1023" t="s">
        <v>6276</v>
      </c>
      <c r="B789" s="1023" t="s">
        <v>6277</v>
      </c>
      <c r="C789" s="1024" t="s">
        <v>4799</v>
      </c>
      <c r="D789" s="1029">
        <v>227.82</v>
      </c>
      <c r="E789" s="1029">
        <v>101.8</v>
      </c>
      <c r="F789" s="1029">
        <v>329.62</v>
      </c>
    </row>
    <row r="790" spans="1:6" ht="12.6" customHeight="1">
      <c r="A790" s="1023" t="s">
        <v>6278</v>
      </c>
      <c r="B790" s="1023" t="s">
        <v>6279</v>
      </c>
      <c r="C790" s="1024" t="s">
        <v>4799</v>
      </c>
      <c r="D790" s="1029">
        <v>471.22</v>
      </c>
      <c r="E790" s="1029">
        <v>142.38</v>
      </c>
      <c r="F790" s="1029">
        <v>613.6</v>
      </c>
    </row>
    <row r="791" spans="1:6" ht="12.6" customHeight="1">
      <c r="A791" s="1020" t="s">
        <v>6280</v>
      </c>
      <c r="B791" s="1020" t="s">
        <v>6281</v>
      </c>
      <c r="C791" s="1022"/>
      <c r="D791" s="1022"/>
      <c r="E791" s="1022"/>
      <c r="F791" s="1022"/>
    </row>
    <row r="792" spans="1:6" ht="12.6" customHeight="1">
      <c r="A792" s="1023" t="s">
        <v>6282</v>
      </c>
      <c r="B792" s="1023" t="s">
        <v>6283</v>
      </c>
      <c r="C792" s="1024" t="s">
        <v>4799</v>
      </c>
      <c r="D792" s="1029">
        <v>31.32</v>
      </c>
      <c r="E792" s="1029">
        <v>27.4</v>
      </c>
      <c r="F792" s="1029">
        <v>58.72</v>
      </c>
    </row>
    <row r="793" spans="1:6" ht="12.6" customHeight="1">
      <c r="A793" s="1023" t="s">
        <v>6284</v>
      </c>
      <c r="B793" s="1023" t="s">
        <v>6285</v>
      </c>
      <c r="C793" s="1024" t="s">
        <v>4799</v>
      </c>
      <c r="D793" s="1029">
        <v>42.33</v>
      </c>
      <c r="E793" s="1029">
        <v>29.74</v>
      </c>
      <c r="F793" s="1029">
        <v>72.069999999999993</v>
      </c>
    </row>
    <row r="794" spans="1:6" ht="12.6" customHeight="1">
      <c r="A794" s="1023" t="s">
        <v>6286</v>
      </c>
      <c r="B794" s="1023" t="s">
        <v>6287</v>
      </c>
      <c r="C794" s="1024" t="s">
        <v>4799</v>
      </c>
      <c r="D794" s="1029">
        <v>47.52</v>
      </c>
      <c r="E794" s="1029">
        <v>31.91</v>
      </c>
      <c r="F794" s="1029">
        <v>79.430000000000007</v>
      </c>
    </row>
    <row r="795" spans="1:6" ht="12.6" customHeight="1">
      <c r="A795" s="1020" t="s">
        <v>6288</v>
      </c>
      <c r="B795" s="1020" t="s">
        <v>6289</v>
      </c>
      <c r="C795" s="1022"/>
      <c r="D795" s="1022"/>
      <c r="E795" s="1022"/>
      <c r="F795" s="1022"/>
    </row>
    <row r="796" spans="1:6" ht="12.6" customHeight="1">
      <c r="A796" s="1023" t="s">
        <v>6290</v>
      </c>
      <c r="B796" s="1023" t="s">
        <v>6291</v>
      </c>
      <c r="C796" s="1024" t="s">
        <v>4799</v>
      </c>
      <c r="D796" s="1029">
        <v>38.049999999999997</v>
      </c>
      <c r="E796" s="1029">
        <v>29.74</v>
      </c>
      <c r="F796" s="1029">
        <v>67.790000000000006</v>
      </c>
    </row>
    <row r="797" spans="1:6" ht="12.6" customHeight="1">
      <c r="A797" s="1023" t="s">
        <v>6292</v>
      </c>
      <c r="B797" s="1023" t="s">
        <v>6293</v>
      </c>
      <c r="C797" s="1024" t="s">
        <v>4799</v>
      </c>
      <c r="D797" s="1029">
        <v>47.24</v>
      </c>
      <c r="E797" s="1029">
        <v>31.91</v>
      </c>
      <c r="F797" s="1029">
        <v>79.150000000000006</v>
      </c>
    </row>
    <row r="798" spans="1:6" ht="12.6" customHeight="1">
      <c r="A798" s="1020" t="s">
        <v>6294</v>
      </c>
      <c r="B798" s="1020" t="s">
        <v>6295</v>
      </c>
      <c r="C798" s="1022"/>
      <c r="D798" s="1022"/>
      <c r="E798" s="1022"/>
      <c r="F798" s="1022"/>
    </row>
    <row r="799" spans="1:6" ht="23.1" customHeight="1">
      <c r="A799" s="1023" t="s">
        <v>6296</v>
      </c>
      <c r="B799" s="1023" t="s">
        <v>6297</v>
      </c>
      <c r="C799" s="1024" t="s">
        <v>4799</v>
      </c>
      <c r="D799" s="1029">
        <v>32.81</v>
      </c>
      <c r="E799" s="1029">
        <v>27.4</v>
      </c>
      <c r="F799" s="1029">
        <v>60.21</v>
      </c>
    </row>
    <row r="800" spans="1:6" ht="11.45" customHeight="1">
      <c r="A800" s="1015" t="s">
        <v>4737</v>
      </c>
      <c r="B800" s="1016" t="s">
        <v>4738</v>
      </c>
      <c r="C800" s="1016" t="s">
        <v>4739</v>
      </c>
      <c r="D800" s="1017" t="s">
        <v>4740</v>
      </c>
      <c r="E800" s="1018" t="s">
        <v>4741</v>
      </c>
      <c r="F800" s="1015" t="s">
        <v>4742</v>
      </c>
    </row>
    <row r="801" spans="1:6" ht="23.1" customHeight="1">
      <c r="A801" s="1023" t="s">
        <v>6298</v>
      </c>
      <c r="B801" s="1023" t="s">
        <v>6299</v>
      </c>
      <c r="C801" s="1024" t="s">
        <v>4799</v>
      </c>
      <c r="D801" s="1029">
        <v>41.22</v>
      </c>
      <c r="E801" s="1029">
        <v>29.74</v>
      </c>
      <c r="F801" s="1029">
        <v>70.959999999999994</v>
      </c>
    </row>
    <row r="802" spans="1:6" ht="23.1" customHeight="1">
      <c r="A802" s="1023" t="s">
        <v>6300</v>
      </c>
      <c r="B802" s="1023" t="s">
        <v>6301</v>
      </c>
      <c r="C802" s="1024" t="s">
        <v>4799</v>
      </c>
      <c r="D802" s="1029">
        <v>53.15</v>
      </c>
      <c r="E802" s="1029">
        <v>30.41</v>
      </c>
      <c r="F802" s="1029">
        <v>83.56</v>
      </c>
    </row>
    <row r="803" spans="1:6" ht="12.6" customHeight="1">
      <c r="A803" s="1020" t="s">
        <v>6302</v>
      </c>
      <c r="B803" s="1020" t="s">
        <v>6303</v>
      </c>
      <c r="C803" s="1022"/>
      <c r="D803" s="1022"/>
      <c r="E803" s="1022"/>
      <c r="F803" s="1022"/>
    </row>
    <row r="804" spans="1:6" ht="12.6" customHeight="1">
      <c r="A804" s="1023" t="s">
        <v>6304</v>
      </c>
      <c r="B804" s="1023" t="s">
        <v>6305</v>
      </c>
      <c r="C804" s="1024" t="s">
        <v>4799</v>
      </c>
      <c r="D804" s="1029">
        <v>47.97</v>
      </c>
      <c r="E804" s="1029">
        <v>33.479999999999997</v>
      </c>
      <c r="F804" s="1029">
        <v>81.45</v>
      </c>
    </row>
    <row r="805" spans="1:6" ht="12.6" customHeight="1">
      <c r="A805" s="1023" t="s">
        <v>6306</v>
      </c>
      <c r="B805" s="1023" t="s">
        <v>6307</v>
      </c>
      <c r="C805" s="1024" t="s">
        <v>4799</v>
      </c>
      <c r="D805" s="1029">
        <v>64.14</v>
      </c>
      <c r="E805" s="1029">
        <v>34.32</v>
      </c>
      <c r="F805" s="1029">
        <v>98.46</v>
      </c>
    </row>
    <row r="806" spans="1:6" ht="12.6" customHeight="1">
      <c r="A806" s="1023" t="s">
        <v>6308</v>
      </c>
      <c r="B806" s="1023" t="s">
        <v>6309</v>
      </c>
      <c r="C806" s="1024" t="s">
        <v>4799</v>
      </c>
      <c r="D806" s="1029">
        <v>53.95</v>
      </c>
      <c r="E806" s="1029">
        <v>44.32</v>
      </c>
      <c r="F806" s="1029">
        <v>98.27</v>
      </c>
    </row>
    <row r="807" spans="1:6" ht="12.6" customHeight="1">
      <c r="A807" s="1023" t="s">
        <v>6310</v>
      </c>
      <c r="B807" s="1023" t="s">
        <v>6311</v>
      </c>
      <c r="C807" s="1024" t="s">
        <v>4799</v>
      </c>
      <c r="D807" s="1029">
        <v>70.77</v>
      </c>
      <c r="E807" s="1029">
        <v>47.25</v>
      </c>
      <c r="F807" s="1029">
        <v>118.02</v>
      </c>
    </row>
    <row r="808" spans="1:6" ht="12.6" customHeight="1">
      <c r="A808" s="1020" t="s">
        <v>6312</v>
      </c>
      <c r="B808" s="1020" t="s">
        <v>6313</v>
      </c>
      <c r="C808" s="1022"/>
      <c r="D808" s="1022"/>
      <c r="E808" s="1022"/>
      <c r="F808" s="1022"/>
    </row>
    <row r="809" spans="1:6" ht="24.95" customHeight="1">
      <c r="A809" s="1023" t="s">
        <v>6314</v>
      </c>
      <c r="B809" s="441" t="s">
        <v>6315</v>
      </c>
      <c r="C809" s="1024" t="s">
        <v>4799</v>
      </c>
      <c r="D809" s="1029">
        <v>88.57</v>
      </c>
      <c r="E809" s="1029">
        <v>12.98</v>
      </c>
      <c r="F809" s="1029">
        <v>101.55</v>
      </c>
    </row>
    <row r="810" spans="1:6" ht="24.95" customHeight="1">
      <c r="A810" s="1023" t="s">
        <v>6316</v>
      </c>
      <c r="B810" s="441" t="s">
        <v>6317</v>
      </c>
      <c r="C810" s="1024" t="s">
        <v>4799</v>
      </c>
      <c r="D810" s="1029">
        <v>104.5</v>
      </c>
      <c r="E810" s="1029">
        <v>13.32</v>
      </c>
      <c r="F810" s="1029">
        <v>117.82</v>
      </c>
    </row>
    <row r="811" spans="1:6" ht="24.95" customHeight="1">
      <c r="A811" s="1023" t="s">
        <v>6318</v>
      </c>
      <c r="B811" s="441" t="s">
        <v>6319</v>
      </c>
      <c r="C811" s="1024" t="s">
        <v>4799</v>
      </c>
      <c r="D811" s="1029">
        <v>132.65</v>
      </c>
      <c r="E811" s="1029">
        <v>13.49</v>
      </c>
      <c r="F811" s="1029">
        <v>146.13999999999999</v>
      </c>
    </row>
    <row r="812" spans="1:6" ht="24.95" customHeight="1">
      <c r="A812" s="1023" t="s">
        <v>6320</v>
      </c>
      <c r="B812" s="441" t="s">
        <v>6321</v>
      </c>
      <c r="C812" s="1024" t="s">
        <v>4799</v>
      </c>
      <c r="D812" s="1029">
        <v>167.84</v>
      </c>
      <c r="E812" s="1029">
        <v>13.99</v>
      </c>
      <c r="F812" s="1029">
        <v>181.83</v>
      </c>
    </row>
    <row r="813" spans="1:6" ht="12.6" customHeight="1">
      <c r="A813" s="1020" t="s">
        <v>6322</v>
      </c>
      <c r="B813" s="1020" t="s">
        <v>6323</v>
      </c>
      <c r="C813" s="1022"/>
      <c r="D813" s="1022"/>
      <c r="E813" s="1022"/>
      <c r="F813" s="1022"/>
    </row>
    <row r="814" spans="1:6" ht="12.6" customHeight="1">
      <c r="A814" s="1023" t="s">
        <v>6324</v>
      </c>
      <c r="B814" s="1023" t="s">
        <v>6325</v>
      </c>
      <c r="C814" s="1024" t="s">
        <v>4882</v>
      </c>
      <c r="D814" s="1029">
        <v>951.03</v>
      </c>
      <c r="E814" s="1029">
        <v>707.26</v>
      </c>
      <c r="F814" s="1025">
        <v>1658.29</v>
      </c>
    </row>
    <row r="815" spans="1:6" ht="12.6" customHeight="1">
      <c r="A815" s="1023" t="s">
        <v>6326</v>
      </c>
      <c r="B815" s="1023" t="s">
        <v>6327</v>
      </c>
      <c r="C815" s="1024" t="s">
        <v>4857</v>
      </c>
      <c r="D815" s="1029">
        <v>3.28</v>
      </c>
      <c r="E815" s="1029">
        <v>6.4</v>
      </c>
      <c r="F815" s="1029">
        <v>9.68</v>
      </c>
    </row>
    <row r="816" spans="1:6" ht="12.6" customHeight="1">
      <c r="A816" s="1020" t="s">
        <v>6328</v>
      </c>
      <c r="B816" s="1020" t="s">
        <v>6329</v>
      </c>
      <c r="C816" s="1022"/>
      <c r="D816" s="1022"/>
      <c r="E816" s="1022"/>
      <c r="F816" s="1022"/>
    </row>
    <row r="817" spans="1:6" ht="12.6" customHeight="1">
      <c r="A817" s="1023" t="s">
        <v>6330</v>
      </c>
      <c r="B817" s="1023" t="s">
        <v>6331</v>
      </c>
      <c r="C817" s="1024" t="s">
        <v>4799</v>
      </c>
      <c r="D817" s="1029">
        <v>132.30000000000001</v>
      </c>
      <c r="E817" s="1029">
        <v>67.28</v>
      </c>
      <c r="F817" s="1029">
        <v>199.58</v>
      </c>
    </row>
    <row r="818" spans="1:6" ht="12.6" customHeight="1">
      <c r="A818" s="1023" t="s">
        <v>6332</v>
      </c>
      <c r="B818" s="1023" t="s">
        <v>6333</v>
      </c>
      <c r="C818" s="1024" t="s">
        <v>4799</v>
      </c>
      <c r="D818" s="1029">
        <v>119.66</v>
      </c>
      <c r="E818" s="1029">
        <v>55.84</v>
      </c>
      <c r="F818" s="1029">
        <v>175.5</v>
      </c>
    </row>
    <row r="819" spans="1:6" ht="12.6" customHeight="1">
      <c r="A819" s="1023" t="s">
        <v>6334</v>
      </c>
      <c r="B819" s="1023" t="s">
        <v>6335</v>
      </c>
      <c r="C819" s="1024" t="s">
        <v>4799</v>
      </c>
      <c r="D819" s="1029">
        <v>135</v>
      </c>
      <c r="E819" s="1029">
        <v>55.83</v>
      </c>
      <c r="F819" s="1029">
        <v>190.83</v>
      </c>
    </row>
    <row r="820" spans="1:6" ht="23.1" customHeight="1">
      <c r="A820" s="1023" t="s">
        <v>6336</v>
      </c>
      <c r="B820" s="1023" t="s">
        <v>6337</v>
      </c>
      <c r="C820" s="1024" t="s">
        <v>4799</v>
      </c>
      <c r="D820" s="1025">
        <v>1519.12</v>
      </c>
      <c r="E820" s="1029">
        <v>151.46</v>
      </c>
      <c r="F820" s="1025">
        <v>1670.58</v>
      </c>
    </row>
    <row r="821" spans="1:6" ht="12.6" customHeight="1">
      <c r="A821" s="1023" t="s">
        <v>6338</v>
      </c>
      <c r="B821" s="1023" t="s">
        <v>6339</v>
      </c>
      <c r="C821" s="1024" t="s">
        <v>4799</v>
      </c>
      <c r="D821" s="1025">
        <v>1043.23</v>
      </c>
      <c r="E821" s="1029">
        <v>100.57</v>
      </c>
      <c r="F821" s="1025">
        <v>1143.8</v>
      </c>
    </row>
    <row r="822" spans="1:6" ht="12.6" customHeight="1">
      <c r="A822" s="1020" t="s">
        <v>6340</v>
      </c>
      <c r="B822" s="1020" t="s">
        <v>6341</v>
      </c>
      <c r="C822" s="1022"/>
      <c r="D822" s="1022"/>
      <c r="E822" s="1022"/>
      <c r="F822" s="1022"/>
    </row>
    <row r="823" spans="1:6" ht="12.6" customHeight="1">
      <c r="A823" s="1023" t="s">
        <v>6342</v>
      </c>
      <c r="B823" s="1023" t="s">
        <v>6343</v>
      </c>
      <c r="C823" s="1024" t="s">
        <v>4799</v>
      </c>
      <c r="D823" s="1029">
        <v>806.72</v>
      </c>
      <c r="E823" s="1029">
        <v>65.13</v>
      </c>
      <c r="F823" s="1029">
        <v>871.85</v>
      </c>
    </row>
    <row r="824" spans="1:6" ht="12.6" customHeight="1">
      <c r="A824" s="1023" t="s">
        <v>6344</v>
      </c>
      <c r="B824" s="1023" t="s">
        <v>6345</v>
      </c>
      <c r="C824" s="1024" t="s">
        <v>4799</v>
      </c>
      <c r="D824" s="1029">
        <v>220.27</v>
      </c>
      <c r="E824" s="442"/>
      <c r="F824" s="1029">
        <v>220.27</v>
      </c>
    </row>
    <row r="825" spans="1:6" ht="24.95" customHeight="1">
      <c r="A825" s="1023" t="s">
        <v>6346</v>
      </c>
      <c r="B825" s="441" t="s">
        <v>6347</v>
      </c>
      <c r="C825" s="1024" t="s">
        <v>4799</v>
      </c>
      <c r="D825" s="1029">
        <v>601.58000000000004</v>
      </c>
      <c r="E825" s="443"/>
      <c r="F825" s="1029">
        <v>601.58000000000004</v>
      </c>
    </row>
    <row r="826" spans="1:6" ht="23.1" customHeight="1">
      <c r="A826" s="1023" t="s">
        <v>6348</v>
      </c>
      <c r="B826" s="1023" t="s">
        <v>6349</v>
      </c>
      <c r="C826" s="1024" t="s">
        <v>4799</v>
      </c>
      <c r="D826" s="1029">
        <v>932.38</v>
      </c>
      <c r="E826" s="1029">
        <v>65.13</v>
      </c>
      <c r="F826" s="1029">
        <v>997.51</v>
      </c>
    </row>
    <row r="827" spans="1:6" ht="24.95" customHeight="1">
      <c r="A827" s="1023" t="s">
        <v>6350</v>
      </c>
      <c r="B827" s="441" t="s">
        <v>6351</v>
      </c>
      <c r="C827" s="1024" t="s">
        <v>4799</v>
      </c>
      <c r="D827" s="1029">
        <v>131.34</v>
      </c>
      <c r="E827" s="443"/>
      <c r="F827" s="1029">
        <v>131.34</v>
      </c>
    </row>
    <row r="828" spans="1:6" ht="24.95" customHeight="1">
      <c r="A828" s="1023" t="s">
        <v>6352</v>
      </c>
      <c r="B828" s="441" t="s">
        <v>6353</v>
      </c>
      <c r="C828" s="1024" t="s">
        <v>4799</v>
      </c>
      <c r="D828" s="1029">
        <v>179.69</v>
      </c>
      <c r="E828" s="443"/>
      <c r="F828" s="1029">
        <v>179.69</v>
      </c>
    </row>
    <row r="829" spans="1:6" ht="24.95" customHeight="1">
      <c r="A829" s="1023" t="s">
        <v>6354</v>
      </c>
      <c r="B829" s="441" t="s">
        <v>6355</v>
      </c>
      <c r="C829" s="1024" t="s">
        <v>4799</v>
      </c>
      <c r="D829" s="1029">
        <v>150.96</v>
      </c>
      <c r="E829" s="443"/>
      <c r="F829" s="1029">
        <v>150.96</v>
      </c>
    </row>
    <row r="830" spans="1:6" ht="24.95" customHeight="1">
      <c r="A830" s="1023" t="s">
        <v>6356</v>
      </c>
      <c r="B830" s="441" t="s">
        <v>6357</v>
      </c>
      <c r="C830" s="1024" t="s">
        <v>4799</v>
      </c>
      <c r="D830" s="1029">
        <v>165.54</v>
      </c>
      <c r="E830" s="443"/>
      <c r="F830" s="1029">
        <v>165.54</v>
      </c>
    </row>
    <row r="831" spans="1:6" ht="24.95" customHeight="1">
      <c r="A831" s="1023" t="s">
        <v>6358</v>
      </c>
      <c r="B831" s="441" t="s">
        <v>6359</v>
      </c>
      <c r="C831" s="1024" t="s">
        <v>4799</v>
      </c>
      <c r="D831" s="1029">
        <v>153.94999999999999</v>
      </c>
      <c r="E831" s="443"/>
      <c r="F831" s="1029">
        <v>153.94999999999999</v>
      </c>
    </row>
    <row r="832" spans="1:6" ht="24.95" customHeight="1">
      <c r="A832" s="1023" t="s">
        <v>6360</v>
      </c>
      <c r="B832" s="441" t="s">
        <v>6361</v>
      </c>
      <c r="C832" s="1024" t="s">
        <v>4799</v>
      </c>
      <c r="D832" s="1029">
        <v>122.43</v>
      </c>
      <c r="E832" s="443"/>
      <c r="F832" s="1029">
        <v>122.43</v>
      </c>
    </row>
    <row r="833" spans="1:6" ht="24.95" customHeight="1">
      <c r="A833" s="1023" t="s">
        <v>6362</v>
      </c>
      <c r="B833" s="441" t="s">
        <v>6363</v>
      </c>
      <c r="C833" s="1024" t="s">
        <v>4799</v>
      </c>
      <c r="D833" s="1029">
        <v>165.79</v>
      </c>
      <c r="E833" s="443"/>
      <c r="F833" s="1029">
        <v>165.79</v>
      </c>
    </row>
    <row r="834" spans="1:6" ht="24.95" customHeight="1">
      <c r="A834" s="1023" t="s">
        <v>6364</v>
      </c>
      <c r="B834" s="441" t="s">
        <v>6365</v>
      </c>
      <c r="C834" s="1024" t="s">
        <v>4799</v>
      </c>
      <c r="D834" s="1029">
        <v>132.54</v>
      </c>
      <c r="E834" s="443"/>
      <c r="F834" s="1029">
        <v>132.54</v>
      </c>
    </row>
    <row r="835" spans="1:6" ht="24.95" customHeight="1">
      <c r="A835" s="1023" t="s">
        <v>6366</v>
      </c>
      <c r="B835" s="441" t="s">
        <v>6367</v>
      </c>
      <c r="C835" s="1024" t="s">
        <v>4799</v>
      </c>
      <c r="D835" s="1029">
        <v>204.02</v>
      </c>
      <c r="E835" s="443"/>
      <c r="F835" s="1029">
        <v>204.02</v>
      </c>
    </row>
    <row r="836" spans="1:6" ht="24.95" customHeight="1">
      <c r="A836" s="1023" t="s">
        <v>6368</v>
      </c>
      <c r="B836" s="441" t="s">
        <v>6369</v>
      </c>
      <c r="C836" s="1024" t="s">
        <v>4799</v>
      </c>
      <c r="D836" s="1029">
        <v>191.6</v>
      </c>
      <c r="E836" s="443"/>
      <c r="F836" s="1029">
        <v>191.6</v>
      </c>
    </row>
    <row r="837" spans="1:6" ht="24.95" customHeight="1">
      <c r="A837" s="1023" t="s">
        <v>6370</v>
      </c>
      <c r="B837" s="441" t="s">
        <v>6371</v>
      </c>
      <c r="C837" s="1024" t="s">
        <v>4799</v>
      </c>
      <c r="D837" s="1029">
        <v>815.08</v>
      </c>
      <c r="E837" s="443"/>
      <c r="F837" s="1029">
        <v>815.08</v>
      </c>
    </row>
    <row r="838" spans="1:6" ht="11.45" customHeight="1">
      <c r="A838" s="1015" t="s">
        <v>4737</v>
      </c>
      <c r="B838" s="1016" t="s">
        <v>4738</v>
      </c>
      <c r="C838" s="1016" t="s">
        <v>4739</v>
      </c>
      <c r="D838" s="1017" t="s">
        <v>4740</v>
      </c>
      <c r="E838" s="1018" t="s">
        <v>4741</v>
      </c>
      <c r="F838" s="1015" t="s">
        <v>4742</v>
      </c>
    </row>
    <row r="839" spans="1:6" ht="24.95" customHeight="1">
      <c r="A839" s="1023" t="s">
        <v>6372</v>
      </c>
      <c r="B839" s="441" t="s">
        <v>6373</v>
      </c>
      <c r="C839" s="1024" t="s">
        <v>4799</v>
      </c>
      <c r="D839" s="1029">
        <v>745.5</v>
      </c>
      <c r="E839" s="443"/>
      <c r="F839" s="1029">
        <v>745.5</v>
      </c>
    </row>
    <row r="840" spans="1:6" ht="24.95" customHeight="1">
      <c r="A840" s="1023" t="s">
        <v>6374</v>
      </c>
      <c r="B840" s="441" t="s">
        <v>6375</v>
      </c>
      <c r="C840" s="1024" t="s">
        <v>4799</v>
      </c>
      <c r="D840" s="1025">
        <v>1330.01</v>
      </c>
      <c r="E840" s="443"/>
      <c r="F840" s="1025">
        <v>1330.01</v>
      </c>
    </row>
    <row r="841" spans="1:6" ht="12.6" customHeight="1">
      <c r="A841" s="1023" t="s">
        <v>6376</v>
      </c>
      <c r="B841" s="1023" t="s">
        <v>6377</v>
      </c>
      <c r="C841" s="1024" t="s">
        <v>4799</v>
      </c>
      <c r="D841" s="1029">
        <v>290.57</v>
      </c>
      <c r="E841" s="1029">
        <v>60.43</v>
      </c>
      <c r="F841" s="1029">
        <v>351</v>
      </c>
    </row>
    <row r="842" spans="1:6" ht="24.95" customHeight="1">
      <c r="A842" s="1023" t="s">
        <v>6378</v>
      </c>
      <c r="B842" s="441" t="s">
        <v>6379</v>
      </c>
      <c r="C842" s="1024" t="s">
        <v>4799</v>
      </c>
      <c r="D842" s="1029">
        <v>251.36</v>
      </c>
      <c r="E842" s="443"/>
      <c r="F842" s="1029">
        <v>251.36</v>
      </c>
    </row>
    <row r="843" spans="1:6" ht="24.95" customHeight="1">
      <c r="A843" s="1023" t="s">
        <v>6380</v>
      </c>
      <c r="B843" s="441" t="s">
        <v>6381</v>
      </c>
      <c r="C843" s="1024" t="s">
        <v>4799</v>
      </c>
      <c r="D843" s="1029">
        <v>247.88</v>
      </c>
      <c r="E843" s="443"/>
      <c r="F843" s="1029">
        <v>247.88</v>
      </c>
    </row>
    <row r="844" spans="1:6" ht="24.95" customHeight="1">
      <c r="A844" s="1023" t="s">
        <v>6382</v>
      </c>
      <c r="B844" s="441" t="s">
        <v>6383</v>
      </c>
      <c r="C844" s="1024" t="s">
        <v>4799</v>
      </c>
      <c r="D844" s="1029">
        <v>247.31</v>
      </c>
      <c r="E844" s="443"/>
      <c r="F844" s="1029">
        <v>247.31</v>
      </c>
    </row>
    <row r="845" spans="1:6" ht="24.95" customHeight="1">
      <c r="A845" s="1023" t="s">
        <v>6384</v>
      </c>
      <c r="B845" s="441" t="s">
        <v>6385</v>
      </c>
      <c r="C845" s="1024" t="s">
        <v>4799</v>
      </c>
      <c r="D845" s="1029">
        <v>212.59</v>
      </c>
      <c r="E845" s="443"/>
      <c r="F845" s="1029">
        <v>212.59</v>
      </c>
    </row>
    <row r="846" spans="1:6" ht="24.95" customHeight="1">
      <c r="A846" s="1023" t="s">
        <v>6386</v>
      </c>
      <c r="B846" s="441" t="s">
        <v>6387</v>
      </c>
      <c r="C846" s="1024" t="s">
        <v>4799</v>
      </c>
      <c r="D846" s="1029">
        <v>219.12</v>
      </c>
      <c r="E846" s="443"/>
      <c r="F846" s="1029">
        <v>219.12</v>
      </c>
    </row>
    <row r="847" spans="1:6" ht="24.95" customHeight="1">
      <c r="A847" s="1023" t="s">
        <v>6388</v>
      </c>
      <c r="B847" s="441" t="s">
        <v>6389</v>
      </c>
      <c r="C847" s="1024" t="s">
        <v>4799</v>
      </c>
      <c r="D847" s="1029">
        <v>218.75</v>
      </c>
      <c r="E847" s="443"/>
      <c r="F847" s="1029">
        <v>218.75</v>
      </c>
    </row>
    <row r="848" spans="1:6" ht="12.6" customHeight="1">
      <c r="A848" s="1020" t="s">
        <v>6390</v>
      </c>
      <c r="B848" s="1020" t="s">
        <v>6391</v>
      </c>
      <c r="C848" s="1022"/>
      <c r="D848" s="1022"/>
      <c r="E848" s="1022"/>
      <c r="F848" s="1022"/>
    </row>
    <row r="849" spans="1:6" ht="12.6" customHeight="1">
      <c r="A849" s="1023" t="s">
        <v>6392</v>
      </c>
      <c r="B849" s="1023" t="s">
        <v>6393</v>
      </c>
      <c r="C849" s="1024" t="s">
        <v>4799</v>
      </c>
      <c r="D849" s="1029">
        <v>101</v>
      </c>
      <c r="E849" s="1029">
        <v>108.23</v>
      </c>
      <c r="F849" s="1029">
        <v>209.23</v>
      </c>
    </row>
    <row r="850" spans="1:6" ht="12.6" customHeight="1">
      <c r="A850" s="1020" t="s">
        <v>6394</v>
      </c>
      <c r="B850" s="1020" t="s">
        <v>6395</v>
      </c>
      <c r="C850" s="1022"/>
      <c r="D850" s="1022"/>
      <c r="E850" s="1022"/>
      <c r="F850" s="1022"/>
    </row>
    <row r="851" spans="1:6" ht="12.6" customHeight="1">
      <c r="A851" s="1023" t="s">
        <v>6396</v>
      </c>
      <c r="B851" s="1023" t="s">
        <v>6397</v>
      </c>
      <c r="C851" s="1024" t="s">
        <v>4799</v>
      </c>
      <c r="D851" s="442"/>
      <c r="E851" s="1029">
        <v>37.4</v>
      </c>
      <c r="F851" s="1029">
        <v>37.4</v>
      </c>
    </row>
    <row r="852" spans="1:6" ht="12.6" customHeight="1">
      <c r="A852" s="1023" t="s">
        <v>6398</v>
      </c>
      <c r="B852" s="1023" t="s">
        <v>6399</v>
      </c>
      <c r="C852" s="1024" t="s">
        <v>4748</v>
      </c>
      <c r="D852" s="1029">
        <v>2.4900000000000002</v>
      </c>
      <c r="E852" s="1029">
        <v>5.13</v>
      </c>
      <c r="F852" s="1029">
        <v>7.62</v>
      </c>
    </row>
    <row r="853" spans="1:6" ht="23.1" customHeight="1">
      <c r="A853" s="1023" t="s">
        <v>6400</v>
      </c>
      <c r="B853" s="1023" t="s">
        <v>6401</v>
      </c>
      <c r="C853" s="1024" t="s">
        <v>4748</v>
      </c>
      <c r="D853" s="1029">
        <v>2.96</v>
      </c>
      <c r="E853" s="1029">
        <v>5.13</v>
      </c>
      <c r="F853" s="1029">
        <v>8.09</v>
      </c>
    </row>
    <row r="854" spans="1:6" ht="23.1" customHeight="1">
      <c r="A854" s="1023" t="s">
        <v>6402</v>
      </c>
      <c r="B854" s="1023" t="s">
        <v>6403</v>
      </c>
      <c r="C854" s="1024" t="s">
        <v>4748</v>
      </c>
      <c r="D854" s="1029">
        <v>3.6</v>
      </c>
      <c r="E854" s="1029">
        <v>5.13</v>
      </c>
      <c r="F854" s="1029">
        <v>8.73</v>
      </c>
    </row>
    <row r="855" spans="1:6" ht="23.1" customHeight="1">
      <c r="A855" s="1023" t="s">
        <v>6404</v>
      </c>
      <c r="B855" s="1023" t="s">
        <v>6405</v>
      </c>
      <c r="C855" s="1024" t="s">
        <v>4748</v>
      </c>
      <c r="D855" s="1029">
        <v>3.82</v>
      </c>
      <c r="E855" s="1029">
        <v>5.13</v>
      </c>
      <c r="F855" s="1029">
        <v>8.9499999999999993</v>
      </c>
    </row>
    <row r="856" spans="1:6" ht="23.1" customHeight="1">
      <c r="A856" s="1023" t="s">
        <v>6406</v>
      </c>
      <c r="B856" s="1023" t="s">
        <v>6407</v>
      </c>
      <c r="C856" s="1024" t="s">
        <v>4748</v>
      </c>
      <c r="D856" s="1029">
        <v>5.05</v>
      </c>
      <c r="E856" s="1029">
        <v>5.13</v>
      </c>
      <c r="F856" s="1029">
        <v>10.18</v>
      </c>
    </row>
    <row r="857" spans="1:6" ht="12.6" customHeight="1">
      <c r="A857" s="1031">
        <v>15</v>
      </c>
      <c r="B857" s="1020" t="s">
        <v>6408</v>
      </c>
      <c r="C857" s="1022"/>
      <c r="D857" s="1022"/>
      <c r="E857" s="1022"/>
      <c r="F857" s="1022"/>
    </row>
    <row r="858" spans="1:6" ht="12.6" customHeight="1">
      <c r="A858" s="1020" t="s">
        <v>6409</v>
      </c>
      <c r="B858" s="1020" t="s">
        <v>6410</v>
      </c>
      <c r="C858" s="1022"/>
      <c r="D858" s="1022"/>
      <c r="E858" s="1022"/>
      <c r="F858" s="1022"/>
    </row>
    <row r="859" spans="1:6" ht="12.6" customHeight="1">
      <c r="A859" s="1023" t="s">
        <v>6411</v>
      </c>
      <c r="B859" s="1023" t="s">
        <v>6412</v>
      </c>
      <c r="C859" s="1024" t="s">
        <v>4799</v>
      </c>
      <c r="D859" s="1029">
        <v>97.88</v>
      </c>
      <c r="E859" s="1029">
        <v>46.75</v>
      </c>
      <c r="F859" s="1029">
        <v>144.63</v>
      </c>
    </row>
    <row r="860" spans="1:6" ht="23.1" customHeight="1">
      <c r="A860" s="1023" t="s">
        <v>6413</v>
      </c>
      <c r="B860" s="1023" t="s">
        <v>6414</v>
      </c>
      <c r="C860" s="1024" t="s">
        <v>4799</v>
      </c>
      <c r="D860" s="1029">
        <v>105.04</v>
      </c>
      <c r="E860" s="1029">
        <v>48.62</v>
      </c>
      <c r="F860" s="1029">
        <v>153.66</v>
      </c>
    </row>
    <row r="861" spans="1:6" ht="23.1" customHeight="1">
      <c r="A861" s="1023" t="s">
        <v>6415</v>
      </c>
      <c r="B861" s="1023" t="s">
        <v>6416</v>
      </c>
      <c r="C861" s="1024" t="s">
        <v>4799</v>
      </c>
      <c r="D861" s="1029">
        <v>112.21</v>
      </c>
      <c r="E861" s="1029">
        <v>50.49</v>
      </c>
      <c r="F861" s="1029">
        <v>162.69999999999999</v>
      </c>
    </row>
    <row r="862" spans="1:6" ht="23.1" customHeight="1">
      <c r="A862" s="1023" t="s">
        <v>6417</v>
      </c>
      <c r="B862" s="1023" t="s">
        <v>6418</v>
      </c>
      <c r="C862" s="1024" t="s">
        <v>4799</v>
      </c>
      <c r="D862" s="1029">
        <v>123.13</v>
      </c>
      <c r="E862" s="1029">
        <v>54.23</v>
      </c>
      <c r="F862" s="1029">
        <v>177.36</v>
      </c>
    </row>
    <row r="863" spans="1:6" ht="23.1" customHeight="1">
      <c r="A863" s="1023" t="s">
        <v>6419</v>
      </c>
      <c r="B863" s="1023" t="s">
        <v>6420</v>
      </c>
      <c r="C863" s="1024" t="s">
        <v>4799</v>
      </c>
      <c r="D863" s="1029">
        <v>66.88</v>
      </c>
      <c r="E863" s="1029">
        <v>35.53</v>
      </c>
      <c r="F863" s="1029">
        <v>102.41</v>
      </c>
    </row>
    <row r="864" spans="1:6" ht="24.95" customHeight="1">
      <c r="A864" s="1023" t="s">
        <v>6421</v>
      </c>
      <c r="B864" s="441" t="s">
        <v>6422</v>
      </c>
      <c r="C864" s="1024" t="s">
        <v>4799</v>
      </c>
      <c r="D864" s="1029">
        <v>74.05</v>
      </c>
      <c r="E864" s="1029">
        <v>37.4</v>
      </c>
      <c r="F864" s="1029">
        <v>111.45</v>
      </c>
    </row>
    <row r="865" spans="1:6" ht="24.95" customHeight="1">
      <c r="A865" s="1023" t="s">
        <v>6423</v>
      </c>
      <c r="B865" s="441" t="s">
        <v>6424</v>
      </c>
      <c r="C865" s="1024" t="s">
        <v>4799</v>
      </c>
      <c r="D865" s="1029">
        <v>81.209999999999994</v>
      </c>
      <c r="E865" s="1029">
        <v>39.270000000000003</v>
      </c>
      <c r="F865" s="1029">
        <v>120.48</v>
      </c>
    </row>
    <row r="866" spans="1:6" ht="24.95" customHeight="1">
      <c r="A866" s="1023" t="s">
        <v>6425</v>
      </c>
      <c r="B866" s="441" t="s">
        <v>6426</v>
      </c>
      <c r="C866" s="1024" t="s">
        <v>4799</v>
      </c>
      <c r="D866" s="1029">
        <v>88.73</v>
      </c>
      <c r="E866" s="1029">
        <v>43.01</v>
      </c>
      <c r="F866" s="1029">
        <v>131.74</v>
      </c>
    </row>
    <row r="867" spans="1:6" ht="12.6" customHeight="1">
      <c r="A867" s="1023" t="s">
        <v>6427</v>
      </c>
      <c r="B867" s="1023" t="s">
        <v>6428</v>
      </c>
      <c r="C867" s="1024" t="s">
        <v>4799</v>
      </c>
      <c r="D867" s="1029">
        <v>75.53</v>
      </c>
      <c r="E867" s="1029">
        <v>44.88</v>
      </c>
      <c r="F867" s="1029">
        <v>120.41</v>
      </c>
    </row>
    <row r="868" spans="1:6" ht="12.6" customHeight="1">
      <c r="A868" s="1023" t="s">
        <v>6429</v>
      </c>
      <c r="B868" s="1023" t="s">
        <v>6430</v>
      </c>
      <c r="C868" s="1024" t="s">
        <v>4799</v>
      </c>
      <c r="D868" s="1029">
        <v>56.5</v>
      </c>
      <c r="E868" s="1029">
        <v>33.659999999999997</v>
      </c>
      <c r="F868" s="1029">
        <v>90.16</v>
      </c>
    </row>
    <row r="869" spans="1:6" ht="12.6" customHeight="1">
      <c r="A869" s="1023" t="s">
        <v>6431</v>
      </c>
      <c r="B869" s="1023" t="s">
        <v>6432</v>
      </c>
      <c r="C869" s="1024" t="s">
        <v>4799</v>
      </c>
      <c r="D869" s="1029">
        <v>69.14</v>
      </c>
      <c r="E869" s="1029">
        <v>24.31</v>
      </c>
      <c r="F869" s="1029">
        <v>93.45</v>
      </c>
    </row>
    <row r="870" spans="1:6" ht="23.1" customHeight="1">
      <c r="A870" s="1023" t="s">
        <v>6433</v>
      </c>
      <c r="B870" s="1023" t="s">
        <v>6434</v>
      </c>
      <c r="C870" s="1024" t="s">
        <v>4799</v>
      </c>
      <c r="D870" s="1029">
        <v>21.27</v>
      </c>
      <c r="E870" s="1029">
        <v>4.7699999999999996</v>
      </c>
      <c r="F870" s="1029">
        <v>26.04</v>
      </c>
    </row>
    <row r="871" spans="1:6" ht="12.6" customHeight="1">
      <c r="A871" s="1023" t="s">
        <v>6435</v>
      </c>
      <c r="B871" s="1023" t="s">
        <v>6436</v>
      </c>
      <c r="C871" s="1024" t="s">
        <v>4799</v>
      </c>
      <c r="D871" s="1029">
        <v>13.44</v>
      </c>
      <c r="E871" s="1029">
        <v>4.7699999999999996</v>
      </c>
      <c r="F871" s="1029">
        <v>18.21</v>
      </c>
    </row>
    <row r="872" spans="1:6" ht="12.6" customHeight="1">
      <c r="A872" s="1020" t="s">
        <v>6437</v>
      </c>
      <c r="B872" s="1020" t="s">
        <v>6438</v>
      </c>
      <c r="C872" s="1022"/>
      <c r="D872" s="1022"/>
      <c r="E872" s="1022"/>
      <c r="F872" s="1022"/>
    </row>
    <row r="873" spans="1:6" ht="23.1" customHeight="1">
      <c r="A873" s="1023" t="s">
        <v>6439</v>
      </c>
      <c r="B873" s="1023" t="s">
        <v>6440</v>
      </c>
      <c r="C873" s="1024" t="s">
        <v>5315</v>
      </c>
      <c r="D873" s="1029">
        <v>18.47</v>
      </c>
      <c r="E873" s="443"/>
      <c r="F873" s="1029">
        <v>18.47</v>
      </c>
    </row>
    <row r="874" spans="1:6" ht="12.6" customHeight="1">
      <c r="A874" s="1023" t="s">
        <v>6441</v>
      </c>
      <c r="B874" s="1023" t="s">
        <v>6442</v>
      </c>
      <c r="C874" s="1024" t="s">
        <v>5315</v>
      </c>
      <c r="D874" s="442"/>
      <c r="E874" s="1029">
        <v>4.83</v>
      </c>
      <c r="F874" s="1029">
        <v>4.83</v>
      </c>
    </row>
    <row r="875" spans="1:6" ht="11.45" customHeight="1">
      <c r="A875" s="1015" t="s">
        <v>4737</v>
      </c>
      <c r="B875" s="1016" t="s">
        <v>4738</v>
      </c>
      <c r="C875" s="1016" t="s">
        <v>4739</v>
      </c>
      <c r="D875" s="1017" t="s">
        <v>4740</v>
      </c>
      <c r="E875" s="1018" t="s">
        <v>4741</v>
      </c>
      <c r="F875" s="1015" t="s">
        <v>4742</v>
      </c>
    </row>
    <row r="876" spans="1:6" ht="23.1" customHeight="1">
      <c r="A876" s="1023" t="s">
        <v>6443</v>
      </c>
      <c r="B876" s="1023" t="s">
        <v>6444</v>
      </c>
      <c r="C876" s="1024" t="s">
        <v>5315</v>
      </c>
      <c r="D876" s="1029">
        <v>20.97</v>
      </c>
      <c r="E876" s="443"/>
      <c r="F876" s="1029">
        <v>20.97</v>
      </c>
    </row>
    <row r="877" spans="1:6" ht="24.95" customHeight="1">
      <c r="A877" s="1023" t="s">
        <v>6445</v>
      </c>
      <c r="B877" s="441" t="s">
        <v>6446</v>
      </c>
      <c r="C877" s="1024" t="s">
        <v>5315</v>
      </c>
      <c r="D877" s="1029">
        <v>17</v>
      </c>
      <c r="E877" s="443"/>
      <c r="F877" s="1029">
        <v>17</v>
      </c>
    </row>
    <row r="878" spans="1:6" ht="24.95" customHeight="1">
      <c r="A878" s="1023" t="s">
        <v>6447</v>
      </c>
      <c r="B878" s="441" t="s">
        <v>6448</v>
      </c>
      <c r="C878" s="1024" t="s">
        <v>5315</v>
      </c>
      <c r="D878" s="1029">
        <v>18.350000000000001</v>
      </c>
      <c r="E878" s="443"/>
      <c r="F878" s="1029">
        <v>18.350000000000001</v>
      </c>
    </row>
    <row r="879" spans="1:6" ht="24.95" customHeight="1">
      <c r="A879" s="1023" t="s">
        <v>6449</v>
      </c>
      <c r="B879" s="441" t="s">
        <v>6450</v>
      </c>
      <c r="C879" s="1024" t="s">
        <v>5315</v>
      </c>
      <c r="D879" s="1029">
        <v>14.45</v>
      </c>
      <c r="E879" s="1029">
        <v>4.83</v>
      </c>
      <c r="F879" s="1029">
        <v>19.28</v>
      </c>
    </row>
    <row r="880" spans="1:6" ht="12.6" customHeight="1">
      <c r="A880" s="1020" t="s">
        <v>6451</v>
      </c>
      <c r="B880" s="1020" t="s">
        <v>6452</v>
      </c>
      <c r="C880" s="1022"/>
      <c r="D880" s="1022"/>
      <c r="E880" s="1022"/>
      <c r="F880" s="1022"/>
    </row>
    <row r="881" spans="1:6" ht="23.1" customHeight="1">
      <c r="A881" s="1023" t="s">
        <v>6453</v>
      </c>
      <c r="B881" s="1023" t="s">
        <v>6454</v>
      </c>
      <c r="C881" s="1024" t="s">
        <v>4882</v>
      </c>
      <c r="D881" s="1025">
        <v>2853.3</v>
      </c>
      <c r="E881" s="1029">
        <v>720.36</v>
      </c>
      <c r="F881" s="1025">
        <v>3573.66</v>
      </c>
    </row>
    <row r="882" spans="1:6" ht="12.6" customHeight="1">
      <c r="A882" s="1023" t="s">
        <v>6455</v>
      </c>
      <c r="B882" s="1023" t="s">
        <v>6456</v>
      </c>
      <c r="C882" s="1024" t="s">
        <v>4882</v>
      </c>
      <c r="D882" s="1025">
        <v>2765.93</v>
      </c>
      <c r="E882" s="1029">
        <v>794.71</v>
      </c>
      <c r="F882" s="1025">
        <v>3560.64</v>
      </c>
    </row>
    <row r="883" spans="1:6" ht="23.1" customHeight="1">
      <c r="A883" s="1023" t="s">
        <v>6457</v>
      </c>
      <c r="B883" s="1023" t="s">
        <v>6458</v>
      </c>
      <c r="C883" s="1024" t="s">
        <v>4882</v>
      </c>
      <c r="D883" s="1025">
        <v>2449.39</v>
      </c>
      <c r="E883" s="1029">
        <v>684.89</v>
      </c>
      <c r="F883" s="1025">
        <v>3134.28</v>
      </c>
    </row>
    <row r="884" spans="1:6" ht="23.1" customHeight="1">
      <c r="A884" s="1023" t="s">
        <v>6459</v>
      </c>
      <c r="B884" s="1023" t="s">
        <v>6460</v>
      </c>
      <c r="C884" s="1024" t="s">
        <v>4882</v>
      </c>
      <c r="D884" s="1025">
        <v>2215.1799999999998</v>
      </c>
      <c r="E884" s="1029">
        <v>677.98</v>
      </c>
      <c r="F884" s="1025">
        <v>2893.16</v>
      </c>
    </row>
    <row r="885" spans="1:6" ht="12.6" customHeight="1">
      <c r="A885" s="1023" t="s">
        <v>6461</v>
      </c>
      <c r="B885" s="1023" t="s">
        <v>6462</v>
      </c>
      <c r="C885" s="1024" t="s">
        <v>4882</v>
      </c>
      <c r="D885" s="1025">
        <v>2426.6</v>
      </c>
      <c r="E885" s="1029">
        <v>726.4</v>
      </c>
      <c r="F885" s="1025">
        <v>3153</v>
      </c>
    </row>
    <row r="886" spans="1:6" ht="12.6" customHeight="1">
      <c r="A886" s="1020" t="s">
        <v>6463</v>
      </c>
      <c r="B886" s="1020" t="s">
        <v>6464</v>
      </c>
      <c r="C886" s="1022"/>
      <c r="D886" s="1022"/>
      <c r="E886" s="1022"/>
      <c r="F886" s="1022"/>
    </row>
    <row r="887" spans="1:6" ht="12.6" customHeight="1">
      <c r="A887" s="1023" t="s">
        <v>6465</v>
      </c>
      <c r="B887" s="1023" t="s">
        <v>6466</v>
      </c>
      <c r="C887" s="1024" t="s">
        <v>4882</v>
      </c>
      <c r="D887" s="1025">
        <v>3456.84</v>
      </c>
      <c r="E887" s="1025">
        <v>1122</v>
      </c>
      <c r="F887" s="1025">
        <v>4578.84</v>
      </c>
    </row>
    <row r="888" spans="1:6" ht="12.6" customHeight="1">
      <c r="A888" s="1023" t="s">
        <v>6467</v>
      </c>
      <c r="B888" s="1023" t="s">
        <v>6468</v>
      </c>
      <c r="C888" s="1024" t="s">
        <v>4857</v>
      </c>
      <c r="D888" s="1029">
        <v>0.17</v>
      </c>
      <c r="E888" s="1029">
        <v>5.23</v>
      </c>
      <c r="F888" s="1029">
        <v>5.4</v>
      </c>
    </row>
    <row r="889" spans="1:6" ht="23.1" customHeight="1">
      <c r="A889" s="1023" t="s">
        <v>6469</v>
      </c>
      <c r="B889" s="1023" t="s">
        <v>6470</v>
      </c>
      <c r="C889" s="1024" t="s">
        <v>4857</v>
      </c>
      <c r="D889" s="1029">
        <v>0.42</v>
      </c>
      <c r="E889" s="1029">
        <v>13.84</v>
      </c>
      <c r="F889" s="1029">
        <v>14.26</v>
      </c>
    </row>
    <row r="890" spans="1:6" ht="12.6" customHeight="1">
      <c r="A890" s="1031">
        <v>16</v>
      </c>
      <c r="B890" s="1020" t="s">
        <v>6471</v>
      </c>
      <c r="C890" s="1022"/>
      <c r="D890" s="1022"/>
      <c r="E890" s="1022"/>
      <c r="F890" s="1022"/>
    </row>
    <row r="891" spans="1:6" ht="12.6" customHeight="1">
      <c r="A891" s="1020" t="s">
        <v>6472</v>
      </c>
      <c r="B891" s="1020" t="s">
        <v>6473</v>
      </c>
      <c r="C891" s="1022"/>
      <c r="D891" s="1022"/>
      <c r="E891" s="1022"/>
      <c r="F891" s="1022"/>
    </row>
    <row r="892" spans="1:6" ht="12.6" customHeight="1">
      <c r="A892" s="1023" t="s">
        <v>6474</v>
      </c>
      <c r="B892" s="1023" t="s">
        <v>6475</v>
      </c>
      <c r="C892" s="1024" t="s">
        <v>4799</v>
      </c>
      <c r="D892" s="1029">
        <v>23.04</v>
      </c>
      <c r="E892" s="1029">
        <v>27.14</v>
      </c>
      <c r="F892" s="1029">
        <v>50.18</v>
      </c>
    </row>
    <row r="893" spans="1:6" ht="12.6" customHeight="1">
      <c r="A893" s="1023" t="s">
        <v>6476</v>
      </c>
      <c r="B893" s="1023" t="s">
        <v>6477</v>
      </c>
      <c r="C893" s="1024" t="s">
        <v>4799</v>
      </c>
      <c r="D893" s="1029">
        <v>50.08</v>
      </c>
      <c r="E893" s="1029">
        <v>27.14</v>
      </c>
      <c r="F893" s="1029">
        <v>77.22</v>
      </c>
    </row>
    <row r="894" spans="1:6" ht="12.6" customHeight="1">
      <c r="A894" s="1023" t="s">
        <v>6478</v>
      </c>
      <c r="B894" s="1023" t="s">
        <v>6479</v>
      </c>
      <c r="C894" s="1024" t="s">
        <v>4799</v>
      </c>
      <c r="D894" s="1029">
        <v>28.48</v>
      </c>
      <c r="E894" s="1029">
        <v>27.14</v>
      </c>
      <c r="F894" s="1029">
        <v>55.62</v>
      </c>
    </row>
    <row r="895" spans="1:6" ht="12.6" customHeight="1">
      <c r="A895" s="1023" t="s">
        <v>6480</v>
      </c>
      <c r="B895" s="1023" t="s">
        <v>6481</v>
      </c>
      <c r="C895" s="1024" t="s">
        <v>4799</v>
      </c>
      <c r="D895" s="1029">
        <v>73.709999999999994</v>
      </c>
      <c r="E895" s="1029">
        <v>40.71</v>
      </c>
      <c r="F895" s="1029">
        <v>114.42</v>
      </c>
    </row>
    <row r="896" spans="1:6" ht="12.6" customHeight="1">
      <c r="A896" s="1023" t="s">
        <v>6482</v>
      </c>
      <c r="B896" s="1023" t="s">
        <v>6483</v>
      </c>
      <c r="C896" s="1024" t="s">
        <v>4799</v>
      </c>
      <c r="D896" s="1029">
        <v>82.62</v>
      </c>
      <c r="E896" s="1029">
        <v>40.71</v>
      </c>
      <c r="F896" s="1029">
        <v>123.33</v>
      </c>
    </row>
    <row r="897" spans="1:6" ht="12.6" customHeight="1">
      <c r="A897" s="1023" t="s">
        <v>6484</v>
      </c>
      <c r="B897" s="1023" t="s">
        <v>6485</v>
      </c>
      <c r="C897" s="1024" t="s">
        <v>4857</v>
      </c>
      <c r="D897" s="1029">
        <v>0.81</v>
      </c>
      <c r="E897" s="1029">
        <v>11.97</v>
      </c>
      <c r="F897" s="1029">
        <v>12.78</v>
      </c>
    </row>
    <row r="898" spans="1:6" ht="24.95" customHeight="1">
      <c r="A898" s="1023" t="s">
        <v>6486</v>
      </c>
      <c r="B898" s="441" t="s">
        <v>6487</v>
      </c>
      <c r="C898" s="1024" t="s">
        <v>4857</v>
      </c>
      <c r="D898" s="1029">
        <v>11.43</v>
      </c>
      <c r="E898" s="1029">
        <v>14.96</v>
      </c>
      <c r="F898" s="1029">
        <v>26.39</v>
      </c>
    </row>
    <row r="899" spans="1:6" ht="12.6" customHeight="1">
      <c r="A899" s="1023" t="s">
        <v>6488</v>
      </c>
      <c r="B899" s="1023" t="s">
        <v>6489</v>
      </c>
      <c r="C899" s="1024" t="s">
        <v>4857</v>
      </c>
      <c r="D899" s="1029">
        <v>17.2</v>
      </c>
      <c r="E899" s="1029">
        <v>14.96</v>
      </c>
      <c r="F899" s="1029">
        <v>32.159999999999997</v>
      </c>
    </row>
    <row r="900" spans="1:6" ht="12.6" customHeight="1">
      <c r="A900" s="1020" t="s">
        <v>6490</v>
      </c>
      <c r="B900" s="1020" t="s">
        <v>6491</v>
      </c>
      <c r="C900" s="1022"/>
      <c r="D900" s="1022"/>
      <c r="E900" s="1022"/>
      <c r="F900" s="1022"/>
    </row>
    <row r="901" spans="1:6" ht="24.95" customHeight="1">
      <c r="A901" s="1023" t="s">
        <v>6492</v>
      </c>
      <c r="B901" s="441" t="s">
        <v>6493</v>
      </c>
      <c r="C901" s="1024" t="s">
        <v>4799</v>
      </c>
      <c r="D901" s="1029">
        <v>43.04</v>
      </c>
      <c r="E901" s="1029">
        <v>14.96</v>
      </c>
      <c r="F901" s="1029">
        <v>58</v>
      </c>
    </row>
    <row r="902" spans="1:6" ht="24.95" customHeight="1">
      <c r="A902" s="1023" t="s">
        <v>6494</v>
      </c>
      <c r="B902" s="441" t="s">
        <v>6495</v>
      </c>
      <c r="C902" s="1024" t="s">
        <v>4799</v>
      </c>
      <c r="D902" s="1029">
        <v>63.07</v>
      </c>
      <c r="E902" s="1029">
        <v>14.96</v>
      </c>
      <c r="F902" s="1029">
        <v>78.03</v>
      </c>
    </row>
    <row r="903" spans="1:6" ht="24.95" customHeight="1">
      <c r="A903" s="1023" t="s">
        <v>6496</v>
      </c>
      <c r="B903" s="441" t="s">
        <v>6497</v>
      </c>
      <c r="C903" s="1024" t="s">
        <v>4799</v>
      </c>
      <c r="D903" s="1029">
        <v>132.61000000000001</v>
      </c>
      <c r="E903" s="1029">
        <v>14.96</v>
      </c>
      <c r="F903" s="1029">
        <v>147.57</v>
      </c>
    </row>
    <row r="904" spans="1:6" ht="23.1" customHeight="1">
      <c r="A904" s="1023" t="s">
        <v>6498</v>
      </c>
      <c r="B904" s="1023" t="s">
        <v>6499</v>
      </c>
      <c r="C904" s="1024" t="s">
        <v>4799</v>
      </c>
      <c r="D904" s="1029">
        <v>146.59</v>
      </c>
      <c r="E904" s="1029">
        <v>14.96</v>
      </c>
      <c r="F904" s="1029">
        <v>161.55000000000001</v>
      </c>
    </row>
    <row r="905" spans="1:6" ht="24.95" customHeight="1">
      <c r="A905" s="1023" t="s">
        <v>6500</v>
      </c>
      <c r="B905" s="441" t="s">
        <v>6501</v>
      </c>
      <c r="C905" s="1024" t="s">
        <v>4857</v>
      </c>
      <c r="D905" s="1029">
        <v>77.5</v>
      </c>
      <c r="E905" s="1029">
        <v>7.48</v>
      </c>
      <c r="F905" s="1029">
        <v>84.98</v>
      </c>
    </row>
    <row r="906" spans="1:6" ht="24.95" customHeight="1">
      <c r="A906" s="1023" t="s">
        <v>6502</v>
      </c>
      <c r="B906" s="441" t="s">
        <v>6503</v>
      </c>
      <c r="C906" s="1024" t="s">
        <v>4857</v>
      </c>
      <c r="D906" s="1029">
        <v>68.17</v>
      </c>
      <c r="E906" s="1029">
        <v>7.48</v>
      </c>
      <c r="F906" s="1029">
        <v>75.650000000000006</v>
      </c>
    </row>
    <row r="907" spans="1:6" ht="24.95" customHeight="1">
      <c r="A907" s="1023" t="s">
        <v>6504</v>
      </c>
      <c r="B907" s="441" t="s">
        <v>6505</v>
      </c>
      <c r="C907" s="1024" t="s">
        <v>4857</v>
      </c>
      <c r="D907" s="1029">
        <v>108.58</v>
      </c>
      <c r="E907" s="1029">
        <v>7.48</v>
      </c>
      <c r="F907" s="1029">
        <v>116.06</v>
      </c>
    </row>
    <row r="908" spans="1:6" ht="24.95" customHeight="1">
      <c r="A908" s="1023" t="s">
        <v>6506</v>
      </c>
      <c r="B908" s="441" t="s">
        <v>6507</v>
      </c>
      <c r="C908" s="1024" t="s">
        <v>4857</v>
      </c>
      <c r="D908" s="1029">
        <v>153.52000000000001</v>
      </c>
      <c r="E908" s="1029">
        <v>7.48</v>
      </c>
      <c r="F908" s="1029">
        <v>161</v>
      </c>
    </row>
    <row r="909" spans="1:6" ht="23.1" customHeight="1">
      <c r="A909" s="1023" t="s">
        <v>6508</v>
      </c>
      <c r="B909" s="1023" t="s">
        <v>6509</v>
      </c>
      <c r="C909" s="1024" t="s">
        <v>4857</v>
      </c>
      <c r="D909" s="1029">
        <v>47.88</v>
      </c>
      <c r="E909" s="1029">
        <v>7.48</v>
      </c>
      <c r="F909" s="1029">
        <v>55.36</v>
      </c>
    </row>
    <row r="910" spans="1:6" ht="23.1" customHeight="1">
      <c r="A910" s="1023" t="s">
        <v>6510</v>
      </c>
      <c r="B910" s="1023" t="s">
        <v>6511</v>
      </c>
      <c r="C910" s="1024" t="s">
        <v>4857</v>
      </c>
      <c r="D910" s="1029">
        <v>78.069999999999993</v>
      </c>
      <c r="E910" s="1029">
        <v>7.48</v>
      </c>
      <c r="F910" s="1029">
        <v>85.55</v>
      </c>
    </row>
    <row r="911" spans="1:6" ht="12.6" customHeight="1">
      <c r="A911" s="1023" t="s">
        <v>6512</v>
      </c>
      <c r="B911" s="1023" t="s">
        <v>6513</v>
      </c>
      <c r="C911" s="1024" t="s">
        <v>4857</v>
      </c>
      <c r="D911" s="1029">
        <v>66.41</v>
      </c>
      <c r="E911" s="1029">
        <v>7.48</v>
      </c>
      <c r="F911" s="1029">
        <v>73.89</v>
      </c>
    </row>
    <row r="912" spans="1:6" ht="12.6" customHeight="1">
      <c r="A912" s="1020" t="s">
        <v>6514</v>
      </c>
      <c r="B912" s="1020" t="s">
        <v>6515</v>
      </c>
      <c r="C912" s="1022"/>
      <c r="D912" s="1022"/>
      <c r="E912" s="1022"/>
      <c r="F912" s="1022"/>
    </row>
    <row r="913" spans="1:6" ht="12.6" customHeight="1">
      <c r="A913" s="1023" t="s">
        <v>6516</v>
      </c>
      <c r="B913" s="1023" t="s">
        <v>6517</v>
      </c>
      <c r="C913" s="1024" t="s">
        <v>4799</v>
      </c>
      <c r="D913" s="1029">
        <v>74.72</v>
      </c>
      <c r="E913" s="1029">
        <v>24.31</v>
      </c>
      <c r="F913" s="1029">
        <v>99.03</v>
      </c>
    </row>
    <row r="914" spans="1:6" ht="11.45" customHeight="1">
      <c r="A914" s="1015" t="s">
        <v>4737</v>
      </c>
      <c r="B914" s="1016" t="s">
        <v>4738</v>
      </c>
      <c r="C914" s="1016" t="s">
        <v>4739</v>
      </c>
      <c r="D914" s="1017" t="s">
        <v>4740</v>
      </c>
      <c r="E914" s="1018" t="s">
        <v>4741</v>
      </c>
      <c r="F914" s="1015" t="s">
        <v>4742</v>
      </c>
    </row>
    <row r="915" spans="1:6" ht="12.6" customHeight="1">
      <c r="A915" s="1023" t="s">
        <v>6518</v>
      </c>
      <c r="B915" s="1023" t="s">
        <v>6519</v>
      </c>
      <c r="C915" s="1024" t="s">
        <v>4857</v>
      </c>
      <c r="D915" s="1029">
        <v>109.09</v>
      </c>
      <c r="E915" s="1029">
        <v>8.23</v>
      </c>
      <c r="F915" s="1029">
        <v>117.32</v>
      </c>
    </row>
    <row r="916" spans="1:6" ht="12.6" customHeight="1">
      <c r="A916" s="1020" t="s">
        <v>6520</v>
      </c>
      <c r="B916" s="1020" t="s">
        <v>6521</v>
      </c>
      <c r="C916" s="1022"/>
      <c r="D916" s="1022"/>
      <c r="E916" s="1022"/>
      <c r="F916" s="1022"/>
    </row>
    <row r="917" spans="1:6" ht="24.95" customHeight="1">
      <c r="A917" s="1023" t="s">
        <v>6522</v>
      </c>
      <c r="B917" s="441" t="s">
        <v>6523</v>
      </c>
      <c r="C917" s="1024" t="s">
        <v>4799</v>
      </c>
      <c r="D917" s="1029">
        <v>129.24</v>
      </c>
      <c r="E917" s="1029">
        <v>14.96</v>
      </c>
      <c r="F917" s="1029">
        <v>144.19999999999999</v>
      </c>
    </row>
    <row r="918" spans="1:6" ht="24.95" customHeight="1">
      <c r="A918" s="1023" t="s">
        <v>6524</v>
      </c>
      <c r="B918" s="441" t="s">
        <v>6525</v>
      </c>
      <c r="C918" s="1024" t="s">
        <v>4799</v>
      </c>
      <c r="D918" s="1029">
        <v>230.33</v>
      </c>
      <c r="E918" s="1029">
        <v>14.96</v>
      </c>
      <c r="F918" s="1029">
        <v>245.29</v>
      </c>
    </row>
    <row r="919" spans="1:6" ht="24.95" customHeight="1">
      <c r="A919" s="1023" t="s">
        <v>6526</v>
      </c>
      <c r="B919" s="441" t="s">
        <v>6527</v>
      </c>
      <c r="C919" s="1024" t="s">
        <v>4799</v>
      </c>
      <c r="D919" s="1029">
        <v>178.47</v>
      </c>
      <c r="E919" s="1029">
        <v>14.96</v>
      </c>
      <c r="F919" s="1029">
        <v>193.43</v>
      </c>
    </row>
    <row r="920" spans="1:6" ht="24.95" customHeight="1">
      <c r="A920" s="1023" t="s">
        <v>6528</v>
      </c>
      <c r="B920" s="441" t="s">
        <v>6529</v>
      </c>
      <c r="C920" s="1024" t="s">
        <v>4799</v>
      </c>
      <c r="D920" s="1029">
        <v>122.24</v>
      </c>
      <c r="E920" s="1029">
        <v>14.96</v>
      </c>
      <c r="F920" s="1029">
        <v>137.19999999999999</v>
      </c>
    </row>
    <row r="921" spans="1:6" ht="24.95" customHeight="1">
      <c r="A921" s="1023" t="s">
        <v>6530</v>
      </c>
      <c r="B921" s="441" t="s">
        <v>6531</v>
      </c>
      <c r="C921" s="1024" t="s">
        <v>4857</v>
      </c>
      <c r="D921" s="1029">
        <v>101.36</v>
      </c>
      <c r="E921" s="1029">
        <v>7.48</v>
      </c>
      <c r="F921" s="1029">
        <v>108.84</v>
      </c>
    </row>
    <row r="922" spans="1:6" ht="24.95" customHeight="1">
      <c r="A922" s="1023" t="s">
        <v>6532</v>
      </c>
      <c r="B922" s="441" t="s">
        <v>6533</v>
      </c>
      <c r="C922" s="1024" t="s">
        <v>4857</v>
      </c>
      <c r="D922" s="1029">
        <v>111.22</v>
      </c>
      <c r="E922" s="1029">
        <v>7.48</v>
      </c>
      <c r="F922" s="1029">
        <v>118.7</v>
      </c>
    </row>
    <row r="923" spans="1:6" ht="12.6" customHeight="1">
      <c r="A923" s="1020" t="s">
        <v>6534</v>
      </c>
      <c r="B923" s="1020" t="s">
        <v>6535</v>
      </c>
      <c r="C923" s="1022"/>
      <c r="D923" s="1022"/>
      <c r="E923" s="1022"/>
      <c r="F923" s="1022"/>
    </row>
    <row r="924" spans="1:6" ht="24.95" customHeight="1">
      <c r="A924" s="1023" t="s">
        <v>6536</v>
      </c>
      <c r="B924" s="441" t="s">
        <v>6537</v>
      </c>
      <c r="C924" s="1024" t="s">
        <v>4799</v>
      </c>
      <c r="D924" s="1029">
        <v>252.03</v>
      </c>
      <c r="E924" s="1029">
        <v>37.630000000000003</v>
      </c>
      <c r="F924" s="1029">
        <v>289.66000000000003</v>
      </c>
    </row>
    <row r="925" spans="1:6" ht="24.95" customHeight="1">
      <c r="A925" s="1023" t="s">
        <v>6538</v>
      </c>
      <c r="B925" s="441" t="s">
        <v>6539</v>
      </c>
      <c r="C925" s="1024" t="s">
        <v>4799</v>
      </c>
      <c r="D925" s="1029">
        <v>245.03</v>
      </c>
      <c r="E925" s="1029">
        <v>16.28</v>
      </c>
      <c r="F925" s="1029">
        <v>261.31</v>
      </c>
    </row>
    <row r="926" spans="1:6" ht="24.95" customHeight="1">
      <c r="A926" s="1023" t="s">
        <v>6540</v>
      </c>
      <c r="B926" s="441" t="s">
        <v>6541</v>
      </c>
      <c r="C926" s="1024" t="s">
        <v>4799</v>
      </c>
      <c r="D926" s="1029">
        <v>164.87</v>
      </c>
      <c r="E926" s="1029">
        <v>16.28</v>
      </c>
      <c r="F926" s="1029">
        <v>181.15</v>
      </c>
    </row>
    <row r="927" spans="1:6" ht="24.95" customHeight="1">
      <c r="A927" s="1023" t="s">
        <v>6542</v>
      </c>
      <c r="B927" s="441" t="s">
        <v>6543</v>
      </c>
      <c r="C927" s="1024" t="s">
        <v>4799</v>
      </c>
      <c r="D927" s="1029">
        <v>160.18</v>
      </c>
      <c r="E927" s="1029">
        <v>14.96</v>
      </c>
      <c r="F927" s="1029">
        <v>175.14</v>
      </c>
    </row>
    <row r="928" spans="1:6" ht="12.6" customHeight="1">
      <c r="A928" s="1020" t="s">
        <v>6544</v>
      </c>
      <c r="B928" s="1020" t="s">
        <v>6545</v>
      </c>
      <c r="C928" s="1022"/>
      <c r="D928" s="1022"/>
      <c r="E928" s="1022"/>
      <c r="F928" s="1022"/>
    </row>
    <row r="929" spans="1:6" ht="12.6" customHeight="1">
      <c r="A929" s="1023" t="s">
        <v>6546</v>
      </c>
      <c r="B929" s="1023" t="s">
        <v>6547</v>
      </c>
      <c r="C929" s="1024" t="s">
        <v>4799</v>
      </c>
      <c r="D929" s="1029">
        <v>75.8</v>
      </c>
      <c r="E929" s="1029">
        <v>14.96</v>
      </c>
      <c r="F929" s="1029">
        <v>90.76</v>
      </c>
    </row>
    <row r="930" spans="1:6" ht="23.1" customHeight="1">
      <c r="A930" s="1023" t="s">
        <v>6548</v>
      </c>
      <c r="B930" s="1023" t="s">
        <v>6549</v>
      </c>
      <c r="C930" s="1024" t="s">
        <v>4799</v>
      </c>
      <c r="D930" s="1029">
        <v>111.19</v>
      </c>
      <c r="E930" s="1029">
        <v>14.96</v>
      </c>
      <c r="F930" s="1029">
        <v>126.15</v>
      </c>
    </row>
    <row r="931" spans="1:6" ht="12.6" customHeight="1">
      <c r="A931" s="1023" t="s">
        <v>6550</v>
      </c>
      <c r="B931" s="1023" t="s">
        <v>6551</v>
      </c>
      <c r="C931" s="1024" t="s">
        <v>4857</v>
      </c>
      <c r="D931" s="1029">
        <v>156.01</v>
      </c>
      <c r="E931" s="1029">
        <v>7.48</v>
      </c>
      <c r="F931" s="1029">
        <v>163.49</v>
      </c>
    </row>
    <row r="932" spans="1:6" ht="12.6" customHeight="1">
      <c r="A932" s="1020" t="s">
        <v>6552</v>
      </c>
      <c r="B932" s="1020" t="s">
        <v>6553</v>
      </c>
      <c r="C932" s="1022"/>
      <c r="D932" s="1022"/>
      <c r="E932" s="1022"/>
      <c r="F932" s="1022"/>
    </row>
    <row r="933" spans="1:6" ht="12.6" customHeight="1">
      <c r="A933" s="1023" t="s">
        <v>6554</v>
      </c>
      <c r="B933" s="1023" t="s">
        <v>6555</v>
      </c>
      <c r="C933" s="1024" t="s">
        <v>4748</v>
      </c>
      <c r="D933" s="1029">
        <v>71.819999999999993</v>
      </c>
      <c r="E933" s="1029">
        <v>3.74</v>
      </c>
      <c r="F933" s="1029">
        <v>75.56</v>
      </c>
    </row>
    <row r="934" spans="1:6" ht="12.6" customHeight="1">
      <c r="A934" s="1023" t="s">
        <v>6556</v>
      </c>
      <c r="B934" s="1023" t="s">
        <v>6557</v>
      </c>
      <c r="C934" s="1024" t="s">
        <v>4748</v>
      </c>
      <c r="D934" s="1029">
        <v>71.819999999999993</v>
      </c>
      <c r="E934" s="1029">
        <v>3.74</v>
      </c>
      <c r="F934" s="1029">
        <v>75.56</v>
      </c>
    </row>
    <row r="935" spans="1:6" ht="12.6" customHeight="1">
      <c r="A935" s="1020" t="s">
        <v>6558</v>
      </c>
      <c r="B935" s="1020" t="s">
        <v>6559</v>
      </c>
      <c r="C935" s="1022"/>
      <c r="D935" s="1022"/>
      <c r="E935" s="1022"/>
      <c r="F935" s="1022"/>
    </row>
    <row r="936" spans="1:6" ht="12.6" customHeight="1">
      <c r="A936" s="1023" t="s">
        <v>6560</v>
      </c>
      <c r="B936" s="1023" t="s">
        <v>6561</v>
      </c>
      <c r="C936" s="1024" t="s">
        <v>4799</v>
      </c>
      <c r="D936" s="1029">
        <v>716.07</v>
      </c>
      <c r="E936" s="442"/>
      <c r="F936" s="1029">
        <v>716.07</v>
      </c>
    </row>
    <row r="937" spans="1:6" ht="12.6" customHeight="1">
      <c r="A937" s="1020" t="s">
        <v>6562</v>
      </c>
      <c r="B937" s="1020" t="s">
        <v>6563</v>
      </c>
      <c r="C937" s="1022"/>
      <c r="D937" s="1022"/>
      <c r="E937" s="1022"/>
      <c r="F937" s="1022"/>
    </row>
    <row r="938" spans="1:6" ht="23.1" customHeight="1">
      <c r="A938" s="1023" t="s">
        <v>6564</v>
      </c>
      <c r="B938" s="1023" t="s">
        <v>6565</v>
      </c>
      <c r="C938" s="1024" t="s">
        <v>4799</v>
      </c>
      <c r="D938" s="1029">
        <v>146.57</v>
      </c>
      <c r="E938" s="1029">
        <v>76.569999999999993</v>
      </c>
      <c r="F938" s="1029">
        <v>223.14</v>
      </c>
    </row>
    <row r="939" spans="1:6" ht="12.6" customHeight="1">
      <c r="A939" s="1023" t="s">
        <v>6566</v>
      </c>
      <c r="B939" s="1023" t="s">
        <v>6567</v>
      </c>
      <c r="C939" s="1024" t="s">
        <v>4799</v>
      </c>
      <c r="D939" s="1029">
        <v>225.16</v>
      </c>
      <c r="E939" s="1029">
        <v>68.91</v>
      </c>
      <c r="F939" s="1029">
        <v>294.07</v>
      </c>
    </row>
    <row r="940" spans="1:6" ht="23.1" customHeight="1">
      <c r="A940" s="1023" t="s">
        <v>6568</v>
      </c>
      <c r="B940" s="1023" t="s">
        <v>6569</v>
      </c>
      <c r="C940" s="1024" t="s">
        <v>4799</v>
      </c>
      <c r="D940" s="1029">
        <v>227.86</v>
      </c>
      <c r="E940" s="1029">
        <v>76.569999999999993</v>
      </c>
      <c r="F940" s="1029">
        <v>304.43</v>
      </c>
    </row>
    <row r="941" spans="1:6" ht="12.6" customHeight="1">
      <c r="A941" s="1020" t="s">
        <v>6570</v>
      </c>
      <c r="B941" s="1020" t="s">
        <v>6571</v>
      </c>
      <c r="C941" s="1022"/>
      <c r="D941" s="1022"/>
      <c r="E941" s="1022"/>
      <c r="F941" s="1022"/>
    </row>
    <row r="942" spans="1:6" ht="12.6" customHeight="1">
      <c r="A942" s="1023" t="s">
        <v>6572</v>
      </c>
      <c r="B942" s="1023" t="s">
        <v>6573</v>
      </c>
      <c r="C942" s="1024" t="s">
        <v>4857</v>
      </c>
      <c r="D942" s="1029">
        <v>54.03</v>
      </c>
      <c r="E942" s="1029">
        <v>45.62</v>
      </c>
      <c r="F942" s="1029">
        <v>99.65</v>
      </c>
    </row>
    <row r="943" spans="1:6" ht="12.6" customHeight="1">
      <c r="A943" s="1023" t="s">
        <v>6574</v>
      </c>
      <c r="B943" s="1023" t="s">
        <v>6575</v>
      </c>
      <c r="C943" s="1024" t="s">
        <v>4857</v>
      </c>
      <c r="D943" s="1029">
        <v>83.2</v>
      </c>
      <c r="E943" s="1029">
        <v>53.91</v>
      </c>
      <c r="F943" s="1029">
        <v>137.11000000000001</v>
      </c>
    </row>
    <row r="944" spans="1:6" ht="12.6" customHeight="1">
      <c r="A944" s="1023" t="s">
        <v>6576</v>
      </c>
      <c r="B944" s="1023" t="s">
        <v>6577</v>
      </c>
      <c r="C944" s="1024" t="s">
        <v>4857</v>
      </c>
      <c r="D944" s="1029">
        <v>166.78</v>
      </c>
      <c r="E944" s="1029">
        <v>58.06</v>
      </c>
      <c r="F944" s="1029">
        <v>224.84</v>
      </c>
    </row>
    <row r="945" spans="1:6" ht="12.6" customHeight="1">
      <c r="A945" s="1023" t="s">
        <v>6578</v>
      </c>
      <c r="B945" s="1023" t="s">
        <v>6579</v>
      </c>
      <c r="C945" s="1024" t="s">
        <v>4857</v>
      </c>
      <c r="D945" s="1029">
        <v>42.88</v>
      </c>
      <c r="E945" s="1029">
        <v>45.62</v>
      </c>
      <c r="F945" s="1029">
        <v>88.5</v>
      </c>
    </row>
    <row r="946" spans="1:6" ht="12.6" customHeight="1">
      <c r="A946" s="1023" t="s">
        <v>6580</v>
      </c>
      <c r="B946" s="1023" t="s">
        <v>6581</v>
      </c>
      <c r="C946" s="1024" t="s">
        <v>4857</v>
      </c>
      <c r="D946" s="1029">
        <v>63.28</v>
      </c>
      <c r="E946" s="1029">
        <v>53.91</v>
      </c>
      <c r="F946" s="1029">
        <v>117.19</v>
      </c>
    </row>
    <row r="947" spans="1:6" ht="12.6" customHeight="1">
      <c r="A947" s="1023" t="s">
        <v>6582</v>
      </c>
      <c r="B947" s="1023" t="s">
        <v>6583</v>
      </c>
      <c r="C947" s="1024" t="s">
        <v>4857</v>
      </c>
      <c r="D947" s="1029">
        <v>94.77</v>
      </c>
      <c r="E947" s="1029">
        <v>39.4</v>
      </c>
      <c r="F947" s="1029">
        <v>134.16999999999999</v>
      </c>
    </row>
    <row r="948" spans="1:6" ht="12.6" customHeight="1">
      <c r="A948" s="1023" t="s">
        <v>6584</v>
      </c>
      <c r="B948" s="1023" t="s">
        <v>6585</v>
      </c>
      <c r="C948" s="1024" t="s">
        <v>4748</v>
      </c>
      <c r="D948" s="1029">
        <v>14.48</v>
      </c>
      <c r="E948" s="1029">
        <v>1.18</v>
      </c>
      <c r="F948" s="1029">
        <v>15.66</v>
      </c>
    </row>
    <row r="949" spans="1:6" ht="12.6" customHeight="1">
      <c r="A949" s="1023" t="s">
        <v>6586</v>
      </c>
      <c r="B949" s="1023" t="s">
        <v>6587</v>
      </c>
      <c r="C949" s="1024" t="s">
        <v>4748</v>
      </c>
      <c r="D949" s="1029">
        <v>16.89</v>
      </c>
      <c r="E949" s="1029">
        <v>1.69</v>
      </c>
      <c r="F949" s="1029">
        <v>18.579999999999998</v>
      </c>
    </row>
    <row r="950" spans="1:6" ht="12.6" customHeight="1">
      <c r="A950" s="1023" t="s">
        <v>6588</v>
      </c>
      <c r="B950" s="1023" t="s">
        <v>6589</v>
      </c>
      <c r="C950" s="1024" t="s">
        <v>4748</v>
      </c>
      <c r="D950" s="1029">
        <v>16.309999999999999</v>
      </c>
      <c r="E950" s="1029">
        <v>2.36</v>
      </c>
      <c r="F950" s="1029">
        <v>18.670000000000002</v>
      </c>
    </row>
    <row r="951" spans="1:6" ht="12.6" customHeight="1">
      <c r="A951" s="1020" t="s">
        <v>6590</v>
      </c>
      <c r="B951" s="1020" t="s">
        <v>6591</v>
      </c>
      <c r="C951" s="1022"/>
      <c r="D951" s="1022"/>
      <c r="E951" s="1022"/>
      <c r="F951" s="1022"/>
    </row>
    <row r="952" spans="1:6" ht="12.6" customHeight="1">
      <c r="A952" s="1023" t="s">
        <v>6592</v>
      </c>
      <c r="B952" s="1023" t="s">
        <v>6593</v>
      </c>
      <c r="C952" s="1024" t="s">
        <v>4857</v>
      </c>
      <c r="D952" s="1029">
        <v>2.1</v>
      </c>
      <c r="E952" s="1029">
        <v>14.96</v>
      </c>
      <c r="F952" s="1029">
        <v>17.059999999999999</v>
      </c>
    </row>
    <row r="953" spans="1:6" ht="12.6" customHeight="1">
      <c r="A953" s="1023" t="s">
        <v>6594</v>
      </c>
      <c r="B953" s="1023" t="s">
        <v>6595</v>
      </c>
      <c r="C953" s="1024" t="s">
        <v>4799</v>
      </c>
      <c r="D953" s="442"/>
      <c r="E953" s="1029">
        <v>40.71</v>
      </c>
      <c r="F953" s="1029">
        <v>40.71</v>
      </c>
    </row>
    <row r="954" spans="1:6" ht="12.6" customHeight="1">
      <c r="A954" s="1023" t="s">
        <v>6596</v>
      </c>
      <c r="B954" s="1023" t="s">
        <v>6597</v>
      </c>
      <c r="C954" s="1024" t="s">
        <v>4799</v>
      </c>
      <c r="D954" s="442"/>
      <c r="E954" s="1029">
        <v>40.71</v>
      </c>
      <c r="F954" s="1029">
        <v>40.71</v>
      </c>
    </row>
    <row r="955" spans="1:6" ht="23.1" customHeight="1">
      <c r="A955" s="1023" t="s">
        <v>6598</v>
      </c>
      <c r="B955" s="1023" t="s">
        <v>6599</v>
      </c>
      <c r="C955" s="1024" t="s">
        <v>4799</v>
      </c>
      <c r="D955" s="443"/>
      <c r="E955" s="1029">
        <v>18.71</v>
      </c>
      <c r="F955" s="1029">
        <v>18.71</v>
      </c>
    </row>
    <row r="956" spans="1:6" ht="12.6" customHeight="1">
      <c r="A956" s="1023" t="s">
        <v>6600</v>
      </c>
      <c r="B956" s="1023" t="s">
        <v>6601</v>
      </c>
      <c r="C956" s="1024" t="s">
        <v>4799</v>
      </c>
      <c r="D956" s="442"/>
      <c r="E956" s="1029">
        <v>27.14</v>
      </c>
      <c r="F956" s="1029">
        <v>27.14</v>
      </c>
    </row>
    <row r="957" spans="1:6" ht="12.6" customHeight="1">
      <c r="A957" s="1023" t="s">
        <v>6602</v>
      </c>
      <c r="B957" s="1023" t="s">
        <v>6603</v>
      </c>
      <c r="C957" s="1024" t="s">
        <v>4799</v>
      </c>
      <c r="D957" s="1029">
        <v>3.84</v>
      </c>
      <c r="E957" s="1029">
        <v>14.96</v>
      </c>
      <c r="F957" s="1029">
        <v>18.8</v>
      </c>
    </row>
    <row r="958" spans="1:6" ht="11.45" customHeight="1">
      <c r="A958" s="1015" t="s">
        <v>4737</v>
      </c>
      <c r="B958" s="1016" t="s">
        <v>4738</v>
      </c>
      <c r="C958" s="1016" t="s">
        <v>4739</v>
      </c>
      <c r="D958" s="1017" t="s">
        <v>4740</v>
      </c>
      <c r="E958" s="1018" t="s">
        <v>4741</v>
      </c>
      <c r="F958" s="1015" t="s">
        <v>4742</v>
      </c>
    </row>
    <row r="959" spans="1:6" ht="24.95" customHeight="1">
      <c r="A959" s="1023" t="s">
        <v>6604</v>
      </c>
      <c r="B959" s="441" t="s">
        <v>6605</v>
      </c>
      <c r="C959" s="1024" t="s">
        <v>4799</v>
      </c>
      <c r="D959" s="1029">
        <v>11.52</v>
      </c>
      <c r="E959" s="1029">
        <v>14.96</v>
      </c>
      <c r="F959" s="1029">
        <v>26.48</v>
      </c>
    </row>
    <row r="960" spans="1:6" ht="12.6" customHeight="1">
      <c r="A960" s="1031">
        <v>17</v>
      </c>
      <c r="B960" s="1020" t="s">
        <v>6606</v>
      </c>
      <c r="C960" s="1022"/>
      <c r="D960" s="1022"/>
      <c r="E960" s="1022"/>
      <c r="F960" s="1022"/>
    </row>
    <row r="961" spans="1:6" ht="12.6" customHeight="1">
      <c r="A961" s="1020" t="s">
        <v>6607</v>
      </c>
      <c r="B961" s="1020" t="s">
        <v>6608</v>
      </c>
      <c r="C961" s="1022"/>
      <c r="D961" s="1022"/>
      <c r="E961" s="1022"/>
      <c r="F961" s="1022"/>
    </row>
    <row r="962" spans="1:6" ht="12.6" customHeight="1">
      <c r="A962" s="1023" t="s">
        <v>6609</v>
      </c>
      <c r="B962" s="1023" t="s">
        <v>6610</v>
      </c>
      <c r="C962" s="1024" t="s">
        <v>4882</v>
      </c>
      <c r="D962" s="1029">
        <v>817.42</v>
      </c>
      <c r="E962" s="1029">
        <v>266.58</v>
      </c>
      <c r="F962" s="1025">
        <v>1084</v>
      </c>
    </row>
    <row r="963" spans="1:6" ht="12.6" customHeight="1">
      <c r="A963" s="1023" t="s">
        <v>6611</v>
      </c>
      <c r="B963" s="1023" t="s">
        <v>6612</v>
      </c>
      <c r="C963" s="1024" t="s">
        <v>4882</v>
      </c>
      <c r="D963" s="1029">
        <v>424.18</v>
      </c>
      <c r="E963" s="1029">
        <v>266.58</v>
      </c>
      <c r="F963" s="1029">
        <v>690.76</v>
      </c>
    </row>
    <row r="964" spans="1:6" ht="12.6" customHeight="1">
      <c r="A964" s="1023" t="s">
        <v>6613</v>
      </c>
      <c r="B964" s="1023" t="s">
        <v>6614</v>
      </c>
      <c r="C964" s="1024" t="s">
        <v>4882</v>
      </c>
      <c r="D964" s="1029">
        <v>347.2</v>
      </c>
      <c r="E964" s="1029">
        <v>266.58</v>
      </c>
      <c r="F964" s="1029">
        <v>613.78</v>
      </c>
    </row>
    <row r="965" spans="1:6" ht="12.6" customHeight="1">
      <c r="A965" s="1023" t="s">
        <v>6615</v>
      </c>
      <c r="B965" s="1023" t="s">
        <v>6616</v>
      </c>
      <c r="C965" s="1024" t="s">
        <v>4799</v>
      </c>
      <c r="D965" s="1029">
        <v>3.48</v>
      </c>
      <c r="E965" s="1029">
        <v>20.76</v>
      </c>
      <c r="F965" s="1029">
        <v>24.24</v>
      </c>
    </row>
    <row r="966" spans="1:6" ht="12.6" customHeight="1">
      <c r="A966" s="1023" t="s">
        <v>6617</v>
      </c>
      <c r="B966" s="1023" t="s">
        <v>6618</v>
      </c>
      <c r="C966" s="1024" t="s">
        <v>4799</v>
      </c>
      <c r="D966" s="1029">
        <v>8.09</v>
      </c>
      <c r="E966" s="1029">
        <v>20.39</v>
      </c>
      <c r="F966" s="1029">
        <v>28.48</v>
      </c>
    </row>
    <row r="967" spans="1:6" ht="12.6" customHeight="1">
      <c r="A967" s="1023" t="s">
        <v>6619</v>
      </c>
      <c r="B967" s="1023" t="s">
        <v>6620</v>
      </c>
      <c r="C967" s="1024" t="s">
        <v>4882</v>
      </c>
      <c r="D967" s="1025">
        <v>1002.72</v>
      </c>
      <c r="E967" s="1029">
        <v>266.58</v>
      </c>
      <c r="F967" s="1025">
        <v>1269.3</v>
      </c>
    </row>
    <row r="968" spans="1:6" ht="12.6" customHeight="1">
      <c r="A968" s="1020" t="s">
        <v>6621</v>
      </c>
      <c r="B968" s="1020" t="s">
        <v>6622</v>
      </c>
      <c r="C968" s="1022"/>
      <c r="D968" s="1022"/>
      <c r="E968" s="1022"/>
      <c r="F968" s="1022"/>
    </row>
    <row r="969" spans="1:6" ht="12.6" customHeight="1">
      <c r="A969" s="1023" t="s">
        <v>6623</v>
      </c>
      <c r="B969" s="1023" t="s">
        <v>6624</v>
      </c>
      <c r="C969" s="1024" t="s">
        <v>4799</v>
      </c>
      <c r="D969" s="1029">
        <v>2.11</v>
      </c>
      <c r="E969" s="1029">
        <v>3.95</v>
      </c>
      <c r="F969" s="1029">
        <v>6.06</v>
      </c>
    </row>
    <row r="970" spans="1:6" ht="12.6" customHeight="1">
      <c r="A970" s="1023" t="s">
        <v>6625</v>
      </c>
      <c r="B970" s="1023" t="s">
        <v>6626</v>
      </c>
      <c r="C970" s="1024" t="s">
        <v>4799</v>
      </c>
      <c r="D970" s="1029">
        <v>1.31</v>
      </c>
      <c r="E970" s="1029">
        <v>3.95</v>
      </c>
      <c r="F970" s="1029">
        <v>5.26</v>
      </c>
    </row>
    <row r="971" spans="1:6" ht="12.6" customHeight="1">
      <c r="A971" s="1023" t="s">
        <v>6627</v>
      </c>
      <c r="B971" s="1023" t="s">
        <v>6628</v>
      </c>
      <c r="C971" s="1024" t="s">
        <v>4799</v>
      </c>
      <c r="D971" s="1029">
        <v>6.48</v>
      </c>
      <c r="E971" s="1029">
        <v>3.95</v>
      </c>
      <c r="F971" s="1029">
        <v>10.43</v>
      </c>
    </row>
    <row r="972" spans="1:6" ht="12.6" customHeight="1">
      <c r="A972" s="1023" t="s">
        <v>6629</v>
      </c>
      <c r="B972" s="1023" t="s">
        <v>6630</v>
      </c>
      <c r="C972" s="1024" t="s">
        <v>4799</v>
      </c>
      <c r="D972" s="1029">
        <v>2.15</v>
      </c>
      <c r="E972" s="1029">
        <v>5.76</v>
      </c>
      <c r="F972" s="1029">
        <v>7.91</v>
      </c>
    </row>
    <row r="973" spans="1:6" ht="12.6" customHeight="1">
      <c r="A973" s="1023" t="s">
        <v>6631</v>
      </c>
      <c r="B973" s="1023" t="s">
        <v>6632</v>
      </c>
      <c r="C973" s="1024" t="s">
        <v>4799</v>
      </c>
      <c r="D973" s="1029">
        <v>3.54</v>
      </c>
      <c r="E973" s="1029">
        <v>6.12</v>
      </c>
      <c r="F973" s="1029">
        <v>9.66</v>
      </c>
    </row>
    <row r="974" spans="1:6" ht="12.6" customHeight="1">
      <c r="A974" s="1023" t="s">
        <v>6633</v>
      </c>
      <c r="B974" s="1023" t="s">
        <v>6634</v>
      </c>
      <c r="C974" s="1024" t="s">
        <v>4799</v>
      </c>
      <c r="D974" s="1029">
        <v>8.2200000000000006</v>
      </c>
      <c r="E974" s="1029">
        <v>10.86</v>
      </c>
      <c r="F974" s="1029">
        <v>19.079999999999998</v>
      </c>
    </row>
    <row r="975" spans="1:6" ht="12.6" customHeight="1">
      <c r="A975" s="1023" t="s">
        <v>6635</v>
      </c>
      <c r="B975" s="1023" t="s">
        <v>6636</v>
      </c>
      <c r="C975" s="1024" t="s">
        <v>4799</v>
      </c>
      <c r="D975" s="1029">
        <v>8.2200000000000006</v>
      </c>
      <c r="E975" s="1029">
        <v>14.96</v>
      </c>
      <c r="F975" s="1029">
        <v>23.18</v>
      </c>
    </row>
    <row r="976" spans="1:6" ht="12.6" customHeight="1">
      <c r="A976" s="1023" t="s">
        <v>6637</v>
      </c>
      <c r="B976" s="1023" t="s">
        <v>6638</v>
      </c>
      <c r="C976" s="1024" t="s">
        <v>4799</v>
      </c>
      <c r="D976" s="1029">
        <v>34.85</v>
      </c>
      <c r="E976" s="1029">
        <v>9.35</v>
      </c>
      <c r="F976" s="1029">
        <v>44.2</v>
      </c>
    </row>
    <row r="977" spans="1:6" ht="12.6" customHeight="1">
      <c r="A977" s="1023" t="s">
        <v>6639</v>
      </c>
      <c r="B977" s="1023" t="s">
        <v>6640</v>
      </c>
      <c r="C977" s="1024" t="s">
        <v>4799</v>
      </c>
      <c r="D977" s="1029">
        <v>1.7</v>
      </c>
      <c r="E977" s="1029">
        <v>9.35</v>
      </c>
      <c r="F977" s="1029">
        <v>11.05</v>
      </c>
    </row>
    <row r="978" spans="1:6" ht="12.6" customHeight="1">
      <c r="A978" s="1023" t="s">
        <v>6641</v>
      </c>
      <c r="B978" s="1023" t="s">
        <v>6642</v>
      </c>
      <c r="C978" s="1024" t="s">
        <v>4799</v>
      </c>
      <c r="D978" s="1029">
        <v>8.7100000000000009</v>
      </c>
      <c r="E978" s="1029">
        <v>24.31</v>
      </c>
      <c r="F978" s="1029">
        <v>33.020000000000003</v>
      </c>
    </row>
    <row r="979" spans="1:6" ht="12.6" customHeight="1">
      <c r="A979" s="1020" t="s">
        <v>6643</v>
      </c>
      <c r="B979" s="1020" t="s">
        <v>6644</v>
      </c>
      <c r="C979" s="1022"/>
      <c r="D979" s="1022"/>
      <c r="E979" s="1022"/>
      <c r="F979" s="1022"/>
    </row>
    <row r="980" spans="1:6" ht="12.6" customHeight="1">
      <c r="A980" s="1023" t="s">
        <v>6645</v>
      </c>
      <c r="B980" s="1023" t="s">
        <v>6646</v>
      </c>
      <c r="C980" s="1024" t="s">
        <v>4799</v>
      </c>
      <c r="D980" s="1029">
        <v>8.49</v>
      </c>
      <c r="E980" s="1029">
        <v>20.57</v>
      </c>
      <c r="F980" s="1029">
        <v>29.06</v>
      </c>
    </row>
    <row r="981" spans="1:6" ht="12.6" customHeight="1">
      <c r="A981" s="1023" t="s">
        <v>6647</v>
      </c>
      <c r="B981" s="1023" t="s">
        <v>6648</v>
      </c>
      <c r="C981" s="1024" t="s">
        <v>4799</v>
      </c>
      <c r="D981" s="1029">
        <v>9.1</v>
      </c>
      <c r="E981" s="1029">
        <v>24.31</v>
      </c>
      <c r="F981" s="1029">
        <v>33.409999999999997</v>
      </c>
    </row>
    <row r="982" spans="1:6" ht="12.6" customHeight="1">
      <c r="A982" s="1023" t="s">
        <v>6649</v>
      </c>
      <c r="B982" s="1023" t="s">
        <v>6650</v>
      </c>
      <c r="C982" s="1024" t="s">
        <v>4799</v>
      </c>
      <c r="D982" s="1029">
        <v>28.58</v>
      </c>
      <c r="E982" s="1029">
        <v>24.31</v>
      </c>
      <c r="F982" s="1029">
        <v>52.89</v>
      </c>
    </row>
    <row r="983" spans="1:6" ht="12.6" customHeight="1">
      <c r="A983" s="1023" t="s">
        <v>6651</v>
      </c>
      <c r="B983" s="1023" t="s">
        <v>6652</v>
      </c>
      <c r="C983" s="1024" t="s">
        <v>4799</v>
      </c>
      <c r="D983" s="1029">
        <v>8.49</v>
      </c>
      <c r="E983" s="1029">
        <v>14.96</v>
      </c>
      <c r="F983" s="1029">
        <v>23.45</v>
      </c>
    </row>
    <row r="984" spans="1:6" ht="12.6" customHeight="1">
      <c r="A984" s="1023" t="s">
        <v>6653</v>
      </c>
      <c r="B984" s="1023" t="s">
        <v>6654</v>
      </c>
      <c r="C984" s="1024" t="s">
        <v>4799</v>
      </c>
      <c r="D984" s="1029">
        <v>8.49</v>
      </c>
      <c r="E984" s="1029">
        <v>26.18</v>
      </c>
      <c r="F984" s="1029">
        <v>34.67</v>
      </c>
    </row>
    <row r="985" spans="1:6" ht="12.6" customHeight="1">
      <c r="A985" s="1023" t="s">
        <v>6655</v>
      </c>
      <c r="B985" s="1023" t="s">
        <v>6656</v>
      </c>
      <c r="C985" s="1024" t="s">
        <v>4857</v>
      </c>
      <c r="D985" s="1029">
        <v>6.1</v>
      </c>
      <c r="E985" s="1029">
        <v>42.35</v>
      </c>
      <c r="F985" s="1029">
        <v>48.45</v>
      </c>
    </row>
    <row r="986" spans="1:6" ht="12.6" customHeight="1">
      <c r="A986" s="1023" t="s">
        <v>6657</v>
      </c>
      <c r="B986" s="1023" t="s">
        <v>6658</v>
      </c>
      <c r="C986" s="1024" t="s">
        <v>4857</v>
      </c>
      <c r="D986" s="1029">
        <v>1.44</v>
      </c>
      <c r="E986" s="1029">
        <v>19.72</v>
      </c>
      <c r="F986" s="1029">
        <v>21.16</v>
      </c>
    </row>
    <row r="987" spans="1:6" ht="12.6" customHeight="1">
      <c r="A987" s="1023" t="s">
        <v>6659</v>
      </c>
      <c r="B987" s="1023" t="s">
        <v>6660</v>
      </c>
      <c r="C987" s="1024" t="s">
        <v>4857</v>
      </c>
      <c r="D987" s="1029">
        <v>1.61</v>
      </c>
      <c r="E987" s="1029">
        <v>19.72</v>
      </c>
      <c r="F987" s="1029">
        <v>21.33</v>
      </c>
    </row>
    <row r="988" spans="1:6" ht="12.6" customHeight="1">
      <c r="A988" s="1023" t="s">
        <v>6661</v>
      </c>
      <c r="B988" s="1023" t="s">
        <v>6662</v>
      </c>
      <c r="C988" s="1024" t="s">
        <v>4857</v>
      </c>
      <c r="D988" s="1029">
        <v>1.84</v>
      </c>
      <c r="E988" s="1029">
        <v>19.72</v>
      </c>
      <c r="F988" s="1029">
        <v>21.56</v>
      </c>
    </row>
    <row r="989" spans="1:6" ht="12.6" customHeight="1">
      <c r="A989" s="1023" t="s">
        <v>6663</v>
      </c>
      <c r="B989" s="1023" t="s">
        <v>6664</v>
      </c>
      <c r="C989" s="1024" t="s">
        <v>4857</v>
      </c>
      <c r="D989" s="1029">
        <v>2.25</v>
      </c>
      <c r="E989" s="1029">
        <v>19.72</v>
      </c>
      <c r="F989" s="1029">
        <v>21.97</v>
      </c>
    </row>
    <row r="990" spans="1:6" ht="12.6" customHeight="1">
      <c r="A990" s="1020" t="s">
        <v>6665</v>
      </c>
      <c r="B990" s="1020" t="s">
        <v>6666</v>
      </c>
      <c r="C990" s="1022"/>
      <c r="D990" s="1022"/>
      <c r="E990" s="1022"/>
      <c r="F990" s="1022"/>
    </row>
    <row r="991" spans="1:6" ht="12.6" customHeight="1">
      <c r="A991" s="1023" t="s">
        <v>6667</v>
      </c>
      <c r="B991" s="1023" t="s">
        <v>6668</v>
      </c>
      <c r="C991" s="1024" t="s">
        <v>4799</v>
      </c>
      <c r="D991" s="1029">
        <v>5</v>
      </c>
      <c r="E991" s="1029">
        <v>12.43</v>
      </c>
      <c r="F991" s="1029">
        <v>17.43</v>
      </c>
    </row>
    <row r="992" spans="1:6" ht="12.6" customHeight="1">
      <c r="A992" s="1023" t="s">
        <v>6669</v>
      </c>
      <c r="B992" s="1023" t="s">
        <v>6670</v>
      </c>
      <c r="C992" s="1024" t="s">
        <v>4799</v>
      </c>
      <c r="D992" s="1029">
        <v>7</v>
      </c>
      <c r="E992" s="1029">
        <v>12.43</v>
      </c>
      <c r="F992" s="1029">
        <v>19.43</v>
      </c>
    </row>
    <row r="993" spans="1:6" ht="12.6" customHeight="1">
      <c r="A993" s="1020" t="s">
        <v>6671</v>
      </c>
      <c r="B993" s="1020" t="s">
        <v>6672</v>
      </c>
      <c r="C993" s="1022"/>
      <c r="D993" s="1022"/>
      <c r="E993" s="1022"/>
      <c r="F993" s="1022"/>
    </row>
    <row r="994" spans="1:6" ht="12.6" customHeight="1">
      <c r="A994" s="1023" t="s">
        <v>6673</v>
      </c>
      <c r="B994" s="1023" t="s">
        <v>6674</v>
      </c>
      <c r="C994" s="1024" t="s">
        <v>4882</v>
      </c>
      <c r="D994" s="1029">
        <v>407.88</v>
      </c>
      <c r="E994" s="1029">
        <v>358.97</v>
      </c>
      <c r="F994" s="1029">
        <v>766.85</v>
      </c>
    </row>
    <row r="995" spans="1:6" ht="23.1" customHeight="1">
      <c r="A995" s="1023" t="s">
        <v>6675</v>
      </c>
      <c r="B995" s="1023" t="s">
        <v>6676</v>
      </c>
      <c r="C995" s="1024" t="s">
        <v>4882</v>
      </c>
      <c r="D995" s="1029">
        <v>477.2</v>
      </c>
      <c r="E995" s="1029">
        <v>358.97</v>
      </c>
      <c r="F995" s="1029">
        <v>836.17</v>
      </c>
    </row>
    <row r="996" spans="1:6" ht="23.1" customHeight="1">
      <c r="A996" s="1023" t="s">
        <v>6677</v>
      </c>
      <c r="B996" s="1023" t="s">
        <v>6678</v>
      </c>
      <c r="C996" s="1024" t="s">
        <v>4882</v>
      </c>
      <c r="D996" s="1029">
        <v>508.07</v>
      </c>
      <c r="E996" s="1029">
        <v>358.97</v>
      </c>
      <c r="F996" s="1029">
        <v>867.04</v>
      </c>
    </row>
    <row r="997" spans="1:6" ht="12.6" customHeight="1">
      <c r="A997" s="1023" t="s">
        <v>6679</v>
      </c>
      <c r="B997" s="1023" t="s">
        <v>6680</v>
      </c>
      <c r="C997" s="1024" t="s">
        <v>4857</v>
      </c>
      <c r="D997" s="1029">
        <v>28.19</v>
      </c>
      <c r="E997" s="1029">
        <v>41.71</v>
      </c>
      <c r="F997" s="1029">
        <v>69.900000000000006</v>
      </c>
    </row>
    <row r="998" spans="1:6" ht="12.6" customHeight="1">
      <c r="A998" s="1023" t="s">
        <v>6681</v>
      </c>
      <c r="B998" s="1023" t="s">
        <v>6682</v>
      </c>
      <c r="C998" s="1024" t="s">
        <v>4857</v>
      </c>
      <c r="D998" s="1029">
        <v>13.68</v>
      </c>
      <c r="E998" s="1029">
        <v>56.78</v>
      </c>
      <c r="F998" s="1029">
        <v>70.459999999999994</v>
      </c>
    </row>
    <row r="999" spans="1:6" ht="12.6" customHeight="1">
      <c r="A999" s="1020" t="s">
        <v>6683</v>
      </c>
      <c r="B999" s="1020" t="s">
        <v>6684</v>
      </c>
      <c r="C999" s="1022"/>
      <c r="D999" s="1022"/>
      <c r="E999" s="1022"/>
      <c r="F999" s="1022"/>
    </row>
    <row r="1000" spans="1:6" ht="12.6" customHeight="1">
      <c r="A1000" s="1023" t="s">
        <v>6685</v>
      </c>
      <c r="B1000" s="1023" t="s">
        <v>6686</v>
      </c>
      <c r="C1000" s="1024" t="s">
        <v>4799</v>
      </c>
      <c r="D1000" s="1029">
        <v>78.42</v>
      </c>
      <c r="E1000" s="1029">
        <v>6.75</v>
      </c>
      <c r="F1000" s="1029">
        <v>85.17</v>
      </c>
    </row>
    <row r="1001" spans="1:6" ht="12.6" customHeight="1">
      <c r="A1001" s="1023" t="s">
        <v>6687</v>
      </c>
      <c r="B1001" s="1023" t="s">
        <v>6688</v>
      </c>
      <c r="C1001" s="1024" t="s">
        <v>4857</v>
      </c>
      <c r="D1001" s="1029">
        <v>43.17</v>
      </c>
      <c r="E1001" s="1029">
        <v>1.69</v>
      </c>
      <c r="F1001" s="1029">
        <v>44.86</v>
      </c>
    </row>
    <row r="1002" spans="1:6" ht="12.6" customHeight="1">
      <c r="A1002" s="1023" t="s">
        <v>6689</v>
      </c>
      <c r="B1002" s="1023" t="s">
        <v>6690</v>
      </c>
      <c r="C1002" s="1024" t="s">
        <v>4857</v>
      </c>
      <c r="D1002" s="1029">
        <v>76.34</v>
      </c>
      <c r="E1002" s="1029">
        <v>2.02</v>
      </c>
      <c r="F1002" s="1029">
        <v>78.36</v>
      </c>
    </row>
    <row r="1003" spans="1:6" ht="12.6" customHeight="1">
      <c r="A1003" s="1023" t="s">
        <v>6691</v>
      </c>
      <c r="B1003" s="1023" t="s">
        <v>6692</v>
      </c>
      <c r="C1003" s="1024" t="s">
        <v>4857</v>
      </c>
      <c r="D1003" s="1029">
        <v>40.130000000000003</v>
      </c>
      <c r="E1003" s="1029">
        <v>3.37</v>
      </c>
      <c r="F1003" s="1029">
        <v>43.5</v>
      </c>
    </row>
    <row r="1004" spans="1:6" ht="24.95" customHeight="1">
      <c r="A1004" s="1023" t="s">
        <v>6693</v>
      </c>
      <c r="B1004" s="441" t="s">
        <v>6694</v>
      </c>
      <c r="C1004" s="1024" t="s">
        <v>4857</v>
      </c>
      <c r="D1004" s="1029">
        <v>88</v>
      </c>
      <c r="E1004" s="1029">
        <v>0.4</v>
      </c>
      <c r="F1004" s="1029">
        <v>88.4</v>
      </c>
    </row>
    <row r="1005" spans="1:6" ht="12.6" customHeight="1">
      <c r="A1005" s="1023" t="s">
        <v>6695</v>
      </c>
      <c r="B1005" s="1023" t="s">
        <v>6696</v>
      </c>
      <c r="C1005" s="1024" t="s">
        <v>4799</v>
      </c>
      <c r="D1005" s="1029">
        <v>186.14</v>
      </c>
      <c r="E1005" s="1029">
        <v>4.05</v>
      </c>
      <c r="F1005" s="1029">
        <v>190.19</v>
      </c>
    </row>
    <row r="1006" spans="1:6" ht="12.6" customHeight="1">
      <c r="A1006" s="1020" t="s">
        <v>6697</v>
      </c>
      <c r="B1006" s="1020" t="s">
        <v>6698</v>
      </c>
      <c r="C1006" s="1022"/>
      <c r="D1006" s="1022"/>
      <c r="E1006" s="1022"/>
      <c r="F1006" s="1022"/>
    </row>
    <row r="1007" spans="1:6" ht="12.6" customHeight="1">
      <c r="A1007" s="1023" t="s">
        <v>6699</v>
      </c>
      <c r="B1007" s="1023" t="s">
        <v>6700</v>
      </c>
      <c r="C1007" s="1024" t="s">
        <v>4799</v>
      </c>
      <c r="D1007" s="1029">
        <v>79.58</v>
      </c>
      <c r="E1007" s="1029">
        <v>6.75</v>
      </c>
      <c r="F1007" s="1029">
        <v>86.33</v>
      </c>
    </row>
    <row r="1008" spans="1:6" ht="12.6" customHeight="1">
      <c r="A1008" s="1023" t="s">
        <v>6701</v>
      </c>
      <c r="B1008" s="1023" t="s">
        <v>6702</v>
      </c>
      <c r="C1008" s="1024" t="s">
        <v>4857</v>
      </c>
      <c r="D1008" s="1029">
        <v>37.35</v>
      </c>
      <c r="E1008" s="1029">
        <v>1.69</v>
      </c>
      <c r="F1008" s="1029">
        <v>39.04</v>
      </c>
    </row>
    <row r="1009" spans="1:6" ht="12.6" customHeight="1">
      <c r="A1009" s="1023" t="s">
        <v>6703</v>
      </c>
      <c r="B1009" s="1023" t="s">
        <v>6704</v>
      </c>
      <c r="C1009" s="1024" t="s">
        <v>4857</v>
      </c>
      <c r="D1009" s="1029">
        <v>68.900000000000006</v>
      </c>
      <c r="E1009" s="1029">
        <v>2.02</v>
      </c>
      <c r="F1009" s="1029">
        <v>70.92</v>
      </c>
    </row>
    <row r="1010" spans="1:6" ht="12.6" customHeight="1">
      <c r="A1010" s="1023" t="s">
        <v>6705</v>
      </c>
      <c r="B1010" s="1023" t="s">
        <v>6706</v>
      </c>
      <c r="C1010" s="1024" t="s">
        <v>4857</v>
      </c>
      <c r="D1010" s="1029">
        <v>77.47</v>
      </c>
      <c r="E1010" s="1029">
        <v>2.02</v>
      </c>
      <c r="F1010" s="1029">
        <v>79.489999999999995</v>
      </c>
    </row>
    <row r="1011" spans="1:6" ht="12.6" customHeight="1">
      <c r="A1011" s="1023" t="s">
        <v>6707</v>
      </c>
      <c r="B1011" s="1023" t="s">
        <v>6708</v>
      </c>
      <c r="C1011" s="1024" t="s">
        <v>4857</v>
      </c>
      <c r="D1011" s="1029">
        <v>39.340000000000003</v>
      </c>
      <c r="E1011" s="1029">
        <v>3.37</v>
      </c>
      <c r="F1011" s="1029">
        <v>42.71</v>
      </c>
    </row>
    <row r="1012" spans="1:6" ht="11.45" customHeight="1">
      <c r="A1012" s="1015" t="s">
        <v>4737</v>
      </c>
      <c r="B1012" s="1016" t="s">
        <v>4738</v>
      </c>
      <c r="C1012" s="1016" t="s">
        <v>4739</v>
      </c>
      <c r="D1012" s="1017" t="s">
        <v>4740</v>
      </c>
      <c r="E1012" s="1018" t="s">
        <v>4741</v>
      </c>
      <c r="F1012" s="1015" t="s">
        <v>4742</v>
      </c>
    </row>
    <row r="1013" spans="1:6" ht="12.6" customHeight="1">
      <c r="A1013" s="1023" t="s">
        <v>6709</v>
      </c>
      <c r="B1013" s="1023" t="s">
        <v>6710</v>
      </c>
      <c r="C1013" s="1024" t="s">
        <v>4857</v>
      </c>
      <c r="D1013" s="1029">
        <v>60</v>
      </c>
      <c r="E1013" s="443"/>
      <c r="F1013" s="1029">
        <v>60</v>
      </c>
    </row>
    <row r="1014" spans="1:6" ht="12.6" customHeight="1">
      <c r="A1014" s="1023" t="s">
        <v>6711</v>
      </c>
      <c r="B1014" s="1023" t="s">
        <v>6712</v>
      </c>
      <c r="C1014" s="1024" t="s">
        <v>4799</v>
      </c>
      <c r="D1014" s="1029">
        <v>142.9</v>
      </c>
      <c r="E1014" s="442"/>
      <c r="F1014" s="1029">
        <v>142.9</v>
      </c>
    </row>
    <row r="1015" spans="1:6" ht="24.95" customHeight="1">
      <c r="A1015" s="1023" t="s">
        <v>6713</v>
      </c>
      <c r="B1015" s="441" t="s">
        <v>6714</v>
      </c>
      <c r="C1015" s="1024" t="s">
        <v>4797</v>
      </c>
      <c r="D1015" s="1025">
        <v>2523.33</v>
      </c>
      <c r="E1015" s="443"/>
      <c r="F1015" s="1025">
        <v>2523.33</v>
      </c>
    </row>
    <row r="1016" spans="1:6" ht="12.6" customHeight="1">
      <c r="A1016" s="1020" t="s">
        <v>6715</v>
      </c>
      <c r="B1016" s="1020" t="s">
        <v>6716</v>
      </c>
      <c r="C1016" s="1022"/>
      <c r="D1016" s="1022"/>
      <c r="E1016" s="1022"/>
      <c r="F1016" s="1022"/>
    </row>
    <row r="1017" spans="1:6" ht="12.6" customHeight="1">
      <c r="A1017" s="1023" t="s">
        <v>6717</v>
      </c>
      <c r="B1017" s="1023" t="s">
        <v>6718</v>
      </c>
      <c r="C1017" s="1024" t="s">
        <v>4799</v>
      </c>
      <c r="D1017" s="1029">
        <v>28.84</v>
      </c>
      <c r="E1017" s="1029">
        <v>47.41</v>
      </c>
      <c r="F1017" s="1029">
        <v>76.25</v>
      </c>
    </row>
    <row r="1018" spans="1:6" ht="23.1" customHeight="1">
      <c r="A1018" s="1023" t="s">
        <v>6719</v>
      </c>
      <c r="B1018" s="1023" t="s">
        <v>6720</v>
      </c>
      <c r="C1018" s="1024" t="s">
        <v>4857</v>
      </c>
      <c r="D1018" s="1029">
        <v>74.39</v>
      </c>
      <c r="E1018" s="1029">
        <v>16.87</v>
      </c>
      <c r="F1018" s="1029">
        <v>91.26</v>
      </c>
    </row>
    <row r="1019" spans="1:6" ht="23.1" customHeight="1">
      <c r="A1019" s="1023" t="s">
        <v>6721</v>
      </c>
      <c r="B1019" s="1023" t="s">
        <v>6722</v>
      </c>
      <c r="C1019" s="1024" t="s">
        <v>4857</v>
      </c>
      <c r="D1019" s="1029">
        <v>10.1</v>
      </c>
      <c r="E1019" s="443"/>
      <c r="F1019" s="1029">
        <v>10.1</v>
      </c>
    </row>
    <row r="1020" spans="1:6" ht="12.6" customHeight="1">
      <c r="A1020" s="1023" t="s">
        <v>6723</v>
      </c>
      <c r="B1020" s="1023" t="s">
        <v>6724</v>
      </c>
      <c r="C1020" s="1024" t="s">
        <v>4799</v>
      </c>
      <c r="D1020" s="1029">
        <v>129.59</v>
      </c>
      <c r="E1020" s="1029">
        <v>16.87</v>
      </c>
      <c r="F1020" s="1029">
        <v>146.46</v>
      </c>
    </row>
    <row r="1021" spans="1:6" ht="12.6" customHeight="1">
      <c r="A1021" s="1023" t="s">
        <v>6725</v>
      </c>
      <c r="B1021" s="1023" t="s">
        <v>6726</v>
      </c>
      <c r="C1021" s="1024" t="s">
        <v>4799</v>
      </c>
      <c r="D1021" s="1029">
        <v>10.94</v>
      </c>
      <c r="E1021" s="1029">
        <v>18.59</v>
      </c>
      <c r="F1021" s="1029">
        <v>29.53</v>
      </c>
    </row>
    <row r="1022" spans="1:6" ht="12.6" customHeight="1">
      <c r="A1022" s="1020" t="s">
        <v>6727</v>
      </c>
      <c r="B1022" s="1020" t="s">
        <v>6728</v>
      </c>
      <c r="C1022" s="1022"/>
      <c r="D1022" s="1022"/>
      <c r="E1022" s="1022"/>
      <c r="F1022" s="1022"/>
    </row>
    <row r="1023" spans="1:6" ht="12.6" customHeight="1">
      <c r="A1023" s="1023" t="s">
        <v>6729</v>
      </c>
      <c r="B1023" s="1023" t="s">
        <v>6730</v>
      </c>
      <c r="C1023" s="1024" t="s">
        <v>4799</v>
      </c>
      <c r="D1023" s="1029">
        <v>41.24</v>
      </c>
      <c r="E1023" s="442"/>
      <c r="F1023" s="1029">
        <v>41.24</v>
      </c>
    </row>
    <row r="1024" spans="1:6" ht="24.95" customHeight="1">
      <c r="A1024" s="1023" t="s">
        <v>6731</v>
      </c>
      <c r="B1024" s="441" t="s">
        <v>6732</v>
      </c>
      <c r="C1024" s="1024" t="s">
        <v>4799</v>
      </c>
      <c r="D1024" s="1029">
        <v>37.18</v>
      </c>
      <c r="E1024" s="443"/>
      <c r="F1024" s="1029">
        <v>37.18</v>
      </c>
    </row>
    <row r="1025" spans="1:6" ht="23.1" customHeight="1">
      <c r="A1025" s="1023" t="s">
        <v>6733</v>
      </c>
      <c r="B1025" s="1023" t="s">
        <v>6734</v>
      </c>
      <c r="C1025" s="1024" t="s">
        <v>4857</v>
      </c>
      <c r="D1025" s="1029">
        <v>38.67</v>
      </c>
      <c r="E1025" s="443"/>
      <c r="F1025" s="1029">
        <v>38.67</v>
      </c>
    </row>
    <row r="1026" spans="1:6" ht="12.6" customHeight="1">
      <c r="A1026" s="1023" t="s">
        <v>6735</v>
      </c>
      <c r="B1026" s="1023" t="s">
        <v>6736</v>
      </c>
      <c r="C1026" s="1024" t="s">
        <v>4857</v>
      </c>
      <c r="D1026" s="1029">
        <v>26.2</v>
      </c>
      <c r="E1026" s="442"/>
      <c r="F1026" s="1029">
        <v>26.2</v>
      </c>
    </row>
    <row r="1027" spans="1:6" ht="23.1" customHeight="1">
      <c r="A1027" s="1023" t="s">
        <v>6737</v>
      </c>
      <c r="B1027" s="1023" t="s">
        <v>6738</v>
      </c>
      <c r="C1027" s="1024" t="s">
        <v>4857</v>
      </c>
      <c r="D1027" s="443"/>
      <c r="E1027" s="1029">
        <v>37.4</v>
      </c>
      <c r="F1027" s="1029">
        <v>37.4</v>
      </c>
    </row>
    <row r="1028" spans="1:6" ht="12.6" customHeight="1">
      <c r="A1028" s="1023" t="s">
        <v>6739</v>
      </c>
      <c r="B1028" s="1023" t="s">
        <v>6740</v>
      </c>
      <c r="C1028" s="1024" t="s">
        <v>4799</v>
      </c>
      <c r="D1028" s="1029">
        <v>8.8800000000000008</v>
      </c>
      <c r="E1028" s="1029">
        <v>19.05</v>
      </c>
      <c r="F1028" s="1029">
        <v>27.93</v>
      </c>
    </row>
    <row r="1029" spans="1:6" ht="12.6" customHeight="1">
      <c r="A1029" s="1023" t="s">
        <v>6741</v>
      </c>
      <c r="B1029" s="1023" t="s">
        <v>6742</v>
      </c>
      <c r="C1029" s="1024" t="s">
        <v>4799</v>
      </c>
      <c r="D1029" s="1029">
        <v>17.28</v>
      </c>
      <c r="E1029" s="1029">
        <v>19.05</v>
      </c>
      <c r="F1029" s="1029">
        <v>36.33</v>
      </c>
    </row>
    <row r="1030" spans="1:6" ht="12.6" customHeight="1">
      <c r="A1030" s="1023" t="s">
        <v>6743</v>
      </c>
      <c r="B1030" s="1023" t="s">
        <v>6744</v>
      </c>
      <c r="C1030" s="1024" t="s">
        <v>4857</v>
      </c>
      <c r="D1030" s="1029">
        <v>4.74</v>
      </c>
      <c r="E1030" s="1029">
        <v>9.94</v>
      </c>
      <c r="F1030" s="1029">
        <v>14.68</v>
      </c>
    </row>
    <row r="1031" spans="1:6" ht="12.6" customHeight="1">
      <c r="A1031" s="1023" t="s">
        <v>6745</v>
      </c>
      <c r="B1031" s="1023" t="s">
        <v>6746</v>
      </c>
      <c r="C1031" s="1024" t="s">
        <v>4857</v>
      </c>
      <c r="D1031" s="1029">
        <v>9.2100000000000009</v>
      </c>
      <c r="E1031" s="1029">
        <v>9.94</v>
      </c>
      <c r="F1031" s="1029">
        <v>19.149999999999999</v>
      </c>
    </row>
    <row r="1032" spans="1:6" ht="12.6" customHeight="1">
      <c r="A1032" s="1031">
        <v>18</v>
      </c>
      <c r="B1032" s="1020" t="s">
        <v>6747</v>
      </c>
      <c r="C1032" s="1022"/>
      <c r="D1032" s="1022"/>
      <c r="E1032" s="1022"/>
      <c r="F1032" s="1022"/>
    </row>
    <row r="1033" spans="1:6" ht="12.6" customHeight="1">
      <c r="A1033" s="1020" t="s">
        <v>6748</v>
      </c>
      <c r="B1033" s="1020" t="s">
        <v>6749</v>
      </c>
      <c r="C1033" s="1022"/>
      <c r="D1033" s="1022"/>
      <c r="E1033" s="1022"/>
      <c r="F1033" s="1022"/>
    </row>
    <row r="1034" spans="1:6" ht="23.1" customHeight="1">
      <c r="A1034" s="1023" t="s">
        <v>6750</v>
      </c>
      <c r="B1034" s="1023" t="s">
        <v>6751</v>
      </c>
      <c r="C1034" s="1024" t="s">
        <v>4799</v>
      </c>
      <c r="D1034" s="1029">
        <v>60.21</v>
      </c>
      <c r="E1034" s="1029">
        <v>10.76</v>
      </c>
      <c r="F1034" s="1029">
        <v>70.97</v>
      </c>
    </row>
    <row r="1035" spans="1:6" ht="12.6" customHeight="1">
      <c r="A1035" s="1020" t="s">
        <v>6752</v>
      </c>
      <c r="B1035" s="1020" t="s">
        <v>6753</v>
      </c>
      <c r="C1035" s="1022"/>
      <c r="D1035" s="1022"/>
      <c r="E1035" s="1022"/>
      <c r="F1035" s="1022"/>
    </row>
    <row r="1036" spans="1:6" ht="34.5" customHeight="1">
      <c r="A1036" s="1026" t="s">
        <v>6754</v>
      </c>
      <c r="B1036" s="1023" t="s">
        <v>6755</v>
      </c>
      <c r="C1036" s="1027" t="s">
        <v>4799</v>
      </c>
      <c r="D1036" s="1030">
        <v>29.61</v>
      </c>
      <c r="E1036" s="1030">
        <v>12.74</v>
      </c>
      <c r="F1036" s="1030">
        <v>42.35</v>
      </c>
    </row>
    <row r="1037" spans="1:6" ht="34.5" customHeight="1">
      <c r="A1037" s="1026" t="s">
        <v>6756</v>
      </c>
      <c r="B1037" s="441" t="s">
        <v>6757</v>
      </c>
      <c r="C1037" s="1027" t="s">
        <v>4857</v>
      </c>
      <c r="D1037" s="1030">
        <v>4.87</v>
      </c>
      <c r="E1037" s="1030">
        <v>1.02</v>
      </c>
      <c r="F1037" s="1030">
        <v>5.89</v>
      </c>
    </row>
    <row r="1038" spans="1:6" ht="34.5" customHeight="1">
      <c r="A1038" s="1026" t="s">
        <v>6758</v>
      </c>
      <c r="B1038" s="441" t="s">
        <v>6759</v>
      </c>
      <c r="C1038" s="1027" t="s">
        <v>4799</v>
      </c>
      <c r="D1038" s="1030">
        <v>145.13999999999999</v>
      </c>
      <c r="E1038" s="1030">
        <v>12.74</v>
      </c>
      <c r="F1038" s="1030">
        <v>157.88</v>
      </c>
    </row>
    <row r="1039" spans="1:6" ht="45.95" customHeight="1">
      <c r="A1039" s="1023" t="s">
        <v>6760</v>
      </c>
      <c r="B1039" s="1023" t="s">
        <v>6761</v>
      </c>
      <c r="C1039" s="1024" t="s">
        <v>4857</v>
      </c>
      <c r="D1039" s="1029">
        <v>24.44</v>
      </c>
      <c r="E1039" s="1029">
        <v>1.02</v>
      </c>
      <c r="F1039" s="1029">
        <v>25.46</v>
      </c>
    </row>
    <row r="1040" spans="1:6" ht="34.5" customHeight="1">
      <c r="A1040" s="1026" t="s">
        <v>6762</v>
      </c>
      <c r="B1040" s="441" t="s">
        <v>6763</v>
      </c>
      <c r="C1040" s="1027" t="s">
        <v>4799</v>
      </c>
      <c r="D1040" s="1030">
        <v>44.44</v>
      </c>
      <c r="E1040" s="1030">
        <v>12.74</v>
      </c>
      <c r="F1040" s="1030">
        <v>57.18</v>
      </c>
    </row>
    <row r="1041" spans="1:6" ht="34.5" customHeight="1">
      <c r="A1041" s="1026" t="s">
        <v>6764</v>
      </c>
      <c r="B1041" s="441" t="s">
        <v>6765</v>
      </c>
      <c r="C1041" s="1027" t="s">
        <v>4857</v>
      </c>
      <c r="D1041" s="1030">
        <v>7.23</v>
      </c>
      <c r="E1041" s="1030">
        <v>1.02</v>
      </c>
      <c r="F1041" s="1030">
        <v>8.25</v>
      </c>
    </row>
    <row r="1042" spans="1:6" ht="34.5" customHeight="1">
      <c r="A1042" s="1026" t="s">
        <v>6766</v>
      </c>
      <c r="B1042" s="441" t="s">
        <v>6767</v>
      </c>
      <c r="C1042" s="1027" t="s">
        <v>4799</v>
      </c>
      <c r="D1042" s="1030">
        <v>30.78</v>
      </c>
      <c r="E1042" s="1030">
        <v>12.74</v>
      </c>
      <c r="F1042" s="1030">
        <v>43.52</v>
      </c>
    </row>
    <row r="1043" spans="1:6" ht="34.5" customHeight="1">
      <c r="A1043" s="1026" t="s">
        <v>6768</v>
      </c>
      <c r="B1043" s="441" t="s">
        <v>6769</v>
      </c>
      <c r="C1043" s="1027" t="s">
        <v>4857</v>
      </c>
      <c r="D1043" s="1030">
        <v>4.8899999999999997</v>
      </c>
      <c r="E1043" s="1030">
        <v>1.02</v>
      </c>
      <c r="F1043" s="1030">
        <v>5.91</v>
      </c>
    </row>
    <row r="1044" spans="1:6" ht="23.1" customHeight="1">
      <c r="A1044" s="1023" t="s">
        <v>6770</v>
      </c>
      <c r="B1044" s="1023" t="s">
        <v>6771</v>
      </c>
      <c r="C1044" s="1024" t="s">
        <v>4799</v>
      </c>
      <c r="D1044" s="1029">
        <v>10.56</v>
      </c>
      <c r="E1044" s="1029">
        <v>53.57</v>
      </c>
      <c r="F1044" s="1029">
        <v>64.13</v>
      </c>
    </row>
    <row r="1045" spans="1:6" ht="11.45" customHeight="1">
      <c r="A1045" s="1015" t="s">
        <v>4737</v>
      </c>
      <c r="B1045" s="1016" t="s">
        <v>4738</v>
      </c>
      <c r="C1045" s="1016" t="s">
        <v>4739</v>
      </c>
      <c r="D1045" s="1017" t="s">
        <v>4740</v>
      </c>
      <c r="E1045" s="1018" t="s">
        <v>4741</v>
      </c>
      <c r="F1045" s="1015" t="s">
        <v>4742</v>
      </c>
    </row>
    <row r="1046" spans="1:6" ht="24.95" customHeight="1">
      <c r="A1046" s="1023" t="s">
        <v>6772</v>
      </c>
      <c r="B1046" s="441" t="s">
        <v>6773</v>
      </c>
      <c r="C1046" s="1024" t="s">
        <v>4799</v>
      </c>
      <c r="D1046" s="1029">
        <v>1.19</v>
      </c>
      <c r="E1046" s="1029">
        <v>8.5</v>
      </c>
      <c r="F1046" s="1029">
        <v>9.69</v>
      </c>
    </row>
    <row r="1047" spans="1:6" ht="24.95" customHeight="1">
      <c r="A1047" s="1023" t="s">
        <v>6774</v>
      </c>
      <c r="B1047" s="441" t="s">
        <v>6775</v>
      </c>
      <c r="C1047" s="1024" t="s">
        <v>4799</v>
      </c>
      <c r="D1047" s="1029">
        <v>2.4</v>
      </c>
      <c r="E1047" s="1029">
        <v>8.5</v>
      </c>
      <c r="F1047" s="1029">
        <v>10.9</v>
      </c>
    </row>
    <row r="1048" spans="1:6" ht="24.95" customHeight="1">
      <c r="A1048" s="1023" t="s">
        <v>6776</v>
      </c>
      <c r="B1048" s="441" t="s">
        <v>6777</v>
      </c>
      <c r="C1048" s="1024" t="s">
        <v>4799</v>
      </c>
      <c r="D1048" s="1029">
        <v>2.39</v>
      </c>
      <c r="E1048" s="1029">
        <v>8.5</v>
      </c>
      <c r="F1048" s="1029">
        <v>10.89</v>
      </c>
    </row>
    <row r="1049" spans="1:6" ht="24.95" customHeight="1">
      <c r="A1049" s="1023" t="s">
        <v>6778</v>
      </c>
      <c r="B1049" s="441" t="s">
        <v>6779</v>
      </c>
      <c r="C1049" s="1024" t="s">
        <v>4799</v>
      </c>
      <c r="D1049" s="1029">
        <v>6</v>
      </c>
      <c r="E1049" s="1029">
        <v>8.5</v>
      </c>
      <c r="F1049" s="1029">
        <v>14.5</v>
      </c>
    </row>
    <row r="1050" spans="1:6" ht="24.95" customHeight="1">
      <c r="A1050" s="1023" t="s">
        <v>6780</v>
      </c>
      <c r="B1050" s="441" t="s">
        <v>6781</v>
      </c>
      <c r="C1050" s="1024" t="s">
        <v>4857</v>
      </c>
      <c r="D1050" s="1029">
        <v>0.12</v>
      </c>
      <c r="E1050" s="1029">
        <v>0.96</v>
      </c>
      <c r="F1050" s="1029">
        <v>1.08</v>
      </c>
    </row>
    <row r="1051" spans="1:6" ht="34.5" customHeight="1">
      <c r="A1051" s="1026" t="s">
        <v>6782</v>
      </c>
      <c r="B1051" s="1023" t="s">
        <v>6783</v>
      </c>
      <c r="C1051" s="1027" t="s">
        <v>4857</v>
      </c>
      <c r="D1051" s="1030">
        <v>0.24</v>
      </c>
      <c r="E1051" s="1030">
        <v>0.96</v>
      </c>
      <c r="F1051" s="1030">
        <v>1.2</v>
      </c>
    </row>
    <row r="1052" spans="1:6" ht="24.95" customHeight="1">
      <c r="A1052" s="1023" t="s">
        <v>6784</v>
      </c>
      <c r="B1052" s="441" t="s">
        <v>6785</v>
      </c>
      <c r="C1052" s="1024" t="s">
        <v>4857</v>
      </c>
      <c r="D1052" s="1029">
        <v>0.24</v>
      </c>
      <c r="E1052" s="1029">
        <v>0.96</v>
      </c>
      <c r="F1052" s="1029">
        <v>1.2</v>
      </c>
    </row>
    <row r="1053" spans="1:6" ht="34.5" customHeight="1">
      <c r="A1053" s="1026" t="s">
        <v>6786</v>
      </c>
      <c r="B1053" s="1023" t="s">
        <v>6787</v>
      </c>
      <c r="C1053" s="1027" t="s">
        <v>4857</v>
      </c>
      <c r="D1053" s="1030">
        <v>0.6</v>
      </c>
      <c r="E1053" s="1030">
        <v>0.96</v>
      </c>
      <c r="F1053" s="1030">
        <v>1.56</v>
      </c>
    </row>
    <row r="1054" spans="1:6" ht="12.6" customHeight="1">
      <c r="A1054" s="1020" t="s">
        <v>6788</v>
      </c>
      <c r="B1054" s="1020" t="s">
        <v>6789</v>
      </c>
      <c r="C1054" s="1022"/>
      <c r="D1054" s="1022"/>
      <c r="E1054" s="1022"/>
      <c r="F1054" s="1022"/>
    </row>
    <row r="1055" spans="1:6" ht="34.5" customHeight="1">
      <c r="A1055" s="1026" t="s">
        <v>6790</v>
      </c>
      <c r="B1055" s="441" t="s">
        <v>6791</v>
      </c>
      <c r="C1055" s="1027" t="s">
        <v>4799</v>
      </c>
      <c r="D1055" s="1030">
        <v>126.3</v>
      </c>
      <c r="E1055" s="1030">
        <v>12.74</v>
      </c>
      <c r="F1055" s="1030">
        <v>139.04</v>
      </c>
    </row>
    <row r="1056" spans="1:6" ht="34.5" customHeight="1">
      <c r="A1056" s="1026" t="s">
        <v>6792</v>
      </c>
      <c r="B1056" s="441" t="s">
        <v>6793</v>
      </c>
      <c r="C1056" s="1027" t="s">
        <v>4799</v>
      </c>
      <c r="D1056" s="1030">
        <v>163.79</v>
      </c>
      <c r="E1056" s="1030">
        <v>12.74</v>
      </c>
      <c r="F1056" s="1030">
        <v>176.53</v>
      </c>
    </row>
    <row r="1057" spans="1:6" ht="34.5" customHeight="1">
      <c r="A1057" s="1026" t="s">
        <v>6794</v>
      </c>
      <c r="B1057" s="441" t="s">
        <v>6795</v>
      </c>
      <c r="C1057" s="1027" t="s">
        <v>4799</v>
      </c>
      <c r="D1057" s="1030">
        <v>202.42</v>
      </c>
      <c r="E1057" s="1030">
        <v>12.74</v>
      </c>
      <c r="F1057" s="1030">
        <v>215.16</v>
      </c>
    </row>
    <row r="1058" spans="1:6" ht="34.5" customHeight="1">
      <c r="A1058" s="1026" t="s">
        <v>6796</v>
      </c>
      <c r="B1058" s="441" t="s">
        <v>6797</v>
      </c>
      <c r="C1058" s="1027" t="s">
        <v>4857</v>
      </c>
      <c r="D1058" s="1030">
        <v>41.76</v>
      </c>
      <c r="E1058" s="1030">
        <v>1.27</v>
      </c>
      <c r="F1058" s="1030">
        <v>43.03</v>
      </c>
    </row>
    <row r="1059" spans="1:6" ht="45.95" customHeight="1">
      <c r="A1059" s="1023" t="s">
        <v>6798</v>
      </c>
      <c r="B1059" s="1023" t="s">
        <v>6799</v>
      </c>
      <c r="C1059" s="1024" t="s">
        <v>4799</v>
      </c>
      <c r="D1059" s="1029">
        <v>273.35000000000002</v>
      </c>
      <c r="E1059" s="1029">
        <v>12.74</v>
      </c>
      <c r="F1059" s="1029">
        <v>286.08999999999997</v>
      </c>
    </row>
    <row r="1060" spans="1:6" ht="45.95" customHeight="1">
      <c r="A1060" s="1023" t="s">
        <v>6800</v>
      </c>
      <c r="B1060" s="1023" t="s">
        <v>6801</v>
      </c>
      <c r="C1060" s="1024" t="s">
        <v>4857</v>
      </c>
      <c r="D1060" s="1029">
        <v>50.78</v>
      </c>
      <c r="E1060" s="1029">
        <v>1.27</v>
      </c>
      <c r="F1060" s="1029">
        <v>52.05</v>
      </c>
    </row>
    <row r="1061" spans="1:6" ht="34.5" customHeight="1">
      <c r="A1061" s="1026" t="s">
        <v>6802</v>
      </c>
      <c r="B1061" s="441" t="s">
        <v>6803</v>
      </c>
      <c r="C1061" s="1027" t="s">
        <v>4799</v>
      </c>
      <c r="D1061" s="1030">
        <v>37.729999999999997</v>
      </c>
      <c r="E1061" s="1030">
        <v>8.5</v>
      </c>
      <c r="F1061" s="1030">
        <v>46.23</v>
      </c>
    </row>
    <row r="1062" spans="1:6" ht="34.5" customHeight="1">
      <c r="A1062" s="1026" t="s">
        <v>6804</v>
      </c>
      <c r="B1062" s="441" t="s">
        <v>6805</v>
      </c>
      <c r="C1062" s="1027" t="s">
        <v>4799</v>
      </c>
      <c r="D1062" s="1030">
        <v>28.48</v>
      </c>
      <c r="E1062" s="1030">
        <v>8.5</v>
      </c>
      <c r="F1062" s="1030">
        <v>36.979999999999997</v>
      </c>
    </row>
    <row r="1063" spans="1:6" ht="34.5" customHeight="1">
      <c r="A1063" s="1026" t="s">
        <v>6806</v>
      </c>
      <c r="B1063" s="441" t="s">
        <v>6807</v>
      </c>
      <c r="C1063" s="1027" t="s">
        <v>4799</v>
      </c>
      <c r="D1063" s="1030">
        <v>62.88</v>
      </c>
      <c r="E1063" s="1030">
        <v>8.5</v>
      </c>
      <c r="F1063" s="1030">
        <v>71.38</v>
      </c>
    </row>
    <row r="1064" spans="1:6" ht="34.5" customHeight="1">
      <c r="A1064" s="1026" t="s">
        <v>6808</v>
      </c>
      <c r="B1064" s="441" t="s">
        <v>6809</v>
      </c>
      <c r="C1064" s="1027" t="s">
        <v>4799</v>
      </c>
      <c r="D1064" s="1030">
        <v>47.46</v>
      </c>
      <c r="E1064" s="1030">
        <v>8.5</v>
      </c>
      <c r="F1064" s="1030">
        <v>55.96</v>
      </c>
    </row>
    <row r="1065" spans="1:6" ht="34.5" customHeight="1">
      <c r="A1065" s="1026" t="s">
        <v>6810</v>
      </c>
      <c r="B1065" s="441" t="s">
        <v>6811</v>
      </c>
      <c r="C1065" s="1027" t="s">
        <v>4799</v>
      </c>
      <c r="D1065" s="1030">
        <v>50</v>
      </c>
      <c r="E1065" s="1030">
        <v>8.5</v>
      </c>
      <c r="F1065" s="1030">
        <v>58.5</v>
      </c>
    </row>
    <row r="1066" spans="1:6" ht="34.5" customHeight="1">
      <c r="A1066" s="1026" t="s">
        <v>6812</v>
      </c>
      <c r="B1066" s="441" t="s">
        <v>6813</v>
      </c>
      <c r="C1066" s="1027" t="s">
        <v>4857</v>
      </c>
      <c r="D1066" s="1030">
        <v>3.77</v>
      </c>
      <c r="E1066" s="1030">
        <v>0.85</v>
      </c>
      <c r="F1066" s="1030">
        <v>4.62</v>
      </c>
    </row>
    <row r="1067" spans="1:6" ht="11.45" customHeight="1">
      <c r="A1067" s="1015" t="s">
        <v>4737</v>
      </c>
      <c r="B1067" s="1016" t="s">
        <v>4738</v>
      </c>
      <c r="C1067" s="1016" t="s">
        <v>4739</v>
      </c>
      <c r="D1067" s="1017" t="s">
        <v>4740</v>
      </c>
      <c r="E1067" s="1018" t="s">
        <v>4741</v>
      </c>
      <c r="F1067" s="1015" t="s">
        <v>4742</v>
      </c>
    </row>
    <row r="1068" spans="1:6" ht="34.5" customHeight="1">
      <c r="A1068" s="1023" t="s">
        <v>6814</v>
      </c>
      <c r="B1068" s="441" t="s">
        <v>6815</v>
      </c>
      <c r="C1068" s="1024" t="s">
        <v>4857</v>
      </c>
      <c r="D1068" s="1029">
        <v>2.85</v>
      </c>
      <c r="E1068" s="1029">
        <v>0.85</v>
      </c>
      <c r="F1068" s="1029">
        <v>3.7</v>
      </c>
    </row>
    <row r="1069" spans="1:6" ht="12.6" customHeight="1">
      <c r="A1069" s="1020" t="s">
        <v>6816</v>
      </c>
      <c r="B1069" s="1020" t="s">
        <v>6817</v>
      </c>
      <c r="C1069" s="1022"/>
      <c r="D1069" s="1022"/>
      <c r="E1069" s="1022"/>
      <c r="F1069" s="1022"/>
    </row>
    <row r="1070" spans="1:6" ht="34.5" customHeight="1">
      <c r="A1070" s="1026" t="s">
        <v>6818</v>
      </c>
      <c r="B1070" s="441" t="s">
        <v>6819</v>
      </c>
      <c r="C1070" s="1027" t="s">
        <v>4799</v>
      </c>
      <c r="D1070" s="1030">
        <v>99.71</v>
      </c>
      <c r="E1070" s="1030">
        <v>33.659999999999997</v>
      </c>
      <c r="F1070" s="1030">
        <v>133.37</v>
      </c>
    </row>
    <row r="1071" spans="1:6" ht="34.5" customHeight="1">
      <c r="A1071" s="1026" t="s">
        <v>6820</v>
      </c>
      <c r="B1071" s="441" t="s">
        <v>6821</v>
      </c>
      <c r="C1071" s="1027" t="s">
        <v>4857</v>
      </c>
      <c r="D1071" s="1030">
        <v>17.75</v>
      </c>
      <c r="E1071" s="1030">
        <v>9.35</v>
      </c>
      <c r="F1071" s="1030">
        <v>27.1</v>
      </c>
    </row>
    <row r="1072" spans="1:6" ht="34.5" customHeight="1">
      <c r="A1072" s="1026" t="s">
        <v>6822</v>
      </c>
      <c r="B1072" s="441" t="s">
        <v>6823</v>
      </c>
      <c r="C1072" s="1027" t="s">
        <v>4799</v>
      </c>
      <c r="D1072" s="1030">
        <v>153.06</v>
      </c>
      <c r="E1072" s="1030">
        <v>33.659999999999997</v>
      </c>
      <c r="F1072" s="1030">
        <v>186.72</v>
      </c>
    </row>
    <row r="1073" spans="1:6" ht="34.5" customHeight="1">
      <c r="A1073" s="1026" t="s">
        <v>6824</v>
      </c>
      <c r="B1073" s="441" t="s">
        <v>6825</v>
      </c>
      <c r="C1073" s="1027" t="s">
        <v>4857</v>
      </c>
      <c r="D1073" s="1030">
        <v>27.04</v>
      </c>
      <c r="E1073" s="1030">
        <v>9.35</v>
      </c>
      <c r="F1073" s="1030">
        <v>36.39</v>
      </c>
    </row>
    <row r="1074" spans="1:6" ht="45.95" customHeight="1">
      <c r="A1074" s="1023" t="s">
        <v>6826</v>
      </c>
      <c r="B1074" s="1023" t="s">
        <v>6827</v>
      </c>
      <c r="C1074" s="1024" t="s">
        <v>4799</v>
      </c>
      <c r="D1074" s="1029">
        <v>87.06</v>
      </c>
      <c r="E1074" s="1029">
        <v>33.659999999999997</v>
      </c>
      <c r="F1074" s="1029">
        <v>120.72</v>
      </c>
    </row>
    <row r="1075" spans="1:6" ht="45.95" customHeight="1">
      <c r="A1075" s="1023" t="s">
        <v>6828</v>
      </c>
      <c r="B1075" s="1023" t="s">
        <v>6829</v>
      </c>
      <c r="C1075" s="1024" t="s">
        <v>4857</v>
      </c>
      <c r="D1075" s="1029">
        <v>15.55</v>
      </c>
      <c r="E1075" s="1029">
        <v>9.35</v>
      </c>
      <c r="F1075" s="1029">
        <v>24.9</v>
      </c>
    </row>
    <row r="1076" spans="1:6" ht="34.5" customHeight="1">
      <c r="A1076" s="1026" t="s">
        <v>6830</v>
      </c>
      <c r="B1076" s="441" t="s">
        <v>6831</v>
      </c>
      <c r="C1076" s="1027" t="s">
        <v>4799</v>
      </c>
      <c r="D1076" s="1030">
        <v>176.71</v>
      </c>
      <c r="E1076" s="1030">
        <v>33.659999999999997</v>
      </c>
      <c r="F1076" s="1030">
        <v>210.37</v>
      </c>
    </row>
    <row r="1077" spans="1:6" ht="34.5" customHeight="1">
      <c r="A1077" s="1026" t="s">
        <v>6832</v>
      </c>
      <c r="B1077" s="1023" t="s">
        <v>6833</v>
      </c>
      <c r="C1077" s="1027" t="s">
        <v>4857</v>
      </c>
      <c r="D1077" s="1030">
        <v>31.36</v>
      </c>
      <c r="E1077" s="1030">
        <v>9.35</v>
      </c>
      <c r="F1077" s="1030">
        <v>40.71</v>
      </c>
    </row>
    <row r="1078" spans="1:6" ht="34.5" customHeight="1">
      <c r="A1078" s="1026" t="s">
        <v>6834</v>
      </c>
      <c r="B1078" s="441" t="s">
        <v>6835</v>
      </c>
      <c r="C1078" s="1027" t="s">
        <v>4799</v>
      </c>
      <c r="D1078" s="1030">
        <v>109.22</v>
      </c>
      <c r="E1078" s="1030">
        <v>33.659999999999997</v>
      </c>
      <c r="F1078" s="1030">
        <v>142.88</v>
      </c>
    </row>
    <row r="1079" spans="1:6" ht="34.5" customHeight="1">
      <c r="A1079" s="1026" t="s">
        <v>6836</v>
      </c>
      <c r="B1079" s="441" t="s">
        <v>6837</v>
      </c>
      <c r="C1079" s="1027" t="s">
        <v>4857</v>
      </c>
      <c r="D1079" s="1030">
        <v>19.61</v>
      </c>
      <c r="E1079" s="1030">
        <v>9.35</v>
      </c>
      <c r="F1079" s="1030">
        <v>28.96</v>
      </c>
    </row>
    <row r="1080" spans="1:6" ht="34.5" customHeight="1">
      <c r="A1080" s="1026" t="s">
        <v>6838</v>
      </c>
      <c r="B1080" s="441" t="s">
        <v>6839</v>
      </c>
      <c r="C1080" s="1027" t="s">
        <v>4799</v>
      </c>
      <c r="D1080" s="1030">
        <v>170.64</v>
      </c>
      <c r="E1080" s="1030">
        <v>33.659999999999997</v>
      </c>
      <c r="F1080" s="1030">
        <v>204.3</v>
      </c>
    </row>
    <row r="1081" spans="1:6" ht="34.5" customHeight="1">
      <c r="A1081" s="1026" t="s">
        <v>6840</v>
      </c>
      <c r="B1081" s="441" t="s">
        <v>6841</v>
      </c>
      <c r="C1081" s="1027" t="s">
        <v>4857</v>
      </c>
      <c r="D1081" s="1030">
        <v>30.3</v>
      </c>
      <c r="E1081" s="1030">
        <v>9.35</v>
      </c>
      <c r="F1081" s="1030">
        <v>39.65</v>
      </c>
    </row>
    <row r="1082" spans="1:6" ht="12.6" customHeight="1">
      <c r="A1082" s="1020" t="s">
        <v>6842</v>
      </c>
      <c r="B1082" s="1020" t="s">
        <v>6843</v>
      </c>
      <c r="C1082" s="1022"/>
      <c r="D1082" s="1022"/>
      <c r="E1082" s="1022"/>
      <c r="F1082" s="1022"/>
    </row>
    <row r="1083" spans="1:6" ht="24.95" customHeight="1">
      <c r="A1083" s="1023" t="s">
        <v>6844</v>
      </c>
      <c r="B1083" s="441" t="s">
        <v>6845</v>
      </c>
      <c r="C1083" s="1024" t="s">
        <v>4799</v>
      </c>
      <c r="D1083" s="1029">
        <v>117</v>
      </c>
      <c r="E1083" s="1029">
        <v>19.07</v>
      </c>
      <c r="F1083" s="1029">
        <v>136.07</v>
      </c>
    </row>
    <row r="1084" spans="1:6" ht="24.95" customHeight="1">
      <c r="A1084" s="1023" t="s">
        <v>6846</v>
      </c>
      <c r="B1084" s="441" t="s">
        <v>6847</v>
      </c>
      <c r="C1084" s="1024" t="s">
        <v>4799</v>
      </c>
      <c r="D1084" s="1029">
        <v>65.23</v>
      </c>
      <c r="E1084" s="1029">
        <v>19.07</v>
      </c>
      <c r="F1084" s="1029">
        <v>84.3</v>
      </c>
    </row>
    <row r="1085" spans="1:6" ht="24.95" customHeight="1">
      <c r="A1085" s="1023" t="s">
        <v>6848</v>
      </c>
      <c r="B1085" s="441" t="s">
        <v>6849</v>
      </c>
      <c r="C1085" s="1024" t="s">
        <v>4799</v>
      </c>
      <c r="D1085" s="1029">
        <v>65.22</v>
      </c>
      <c r="E1085" s="1029">
        <v>19.07</v>
      </c>
      <c r="F1085" s="1029">
        <v>84.29</v>
      </c>
    </row>
    <row r="1086" spans="1:6" ht="24.95" customHeight="1">
      <c r="A1086" s="1023" t="s">
        <v>6850</v>
      </c>
      <c r="B1086" s="441" t="s">
        <v>6851</v>
      </c>
      <c r="C1086" s="1024" t="s">
        <v>4799</v>
      </c>
      <c r="D1086" s="1029">
        <v>50.21</v>
      </c>
      <c r="E1086" s="1029">
        <v>19.07</v>
      </c>
      <c r="F1086" s="1029">
        <v>69.28</v>
      </c>
    </row>
    <row r="1087" spans="1:6" ht="24.95" customHeight="1">
      <c r="A1087" s="1023" t="s">
        <v>6852</v>
      </c>
      <c r="B1087" s="441" t="s">
        <v>6853</v>
      </c>
      <c r="C1087" s="1024" t="s">
        <v>4799</v>
      </c>
      <c r="D1087" s="1029">
        <v>53.47</v>
      </c>
      <c r="E1087" s="1029">
        <v>19.07</v>
      </c>
      <c r="F1087" s="1029">
        <v>72.540000000000006</v>
      </c>
    </row>
    <row r="1088" spans="1:6" ht="12.6" customHeight="1">
      <c r="A1088" s="1020" t="s">
        <v>6854</v>
      </c>
      <c r="B1088" s="1020" t="s">
        <v>6855</v>
      </c>
      <c r="C1088" s="1022"/>
      <c r="D1088" s="1022"/>
      <c r="E1088" s="1022"/>
      <c r="F1088" s="1022"/>
    </row>
    <row r="1089" spans="1:6" ht="24.95" customHeight="1">
      <c r="A1089" s="1023" t="s">
        <v>6856</v>
      </c>
      <c r="B1089" s="441" t="s">
        <v>6857</v>
      </c>
      <c r="C1089" s="1024" t="s">
        <v>4799</v>
      </c>
      <c r="D1089" s="1029">
        <v>164.57</v>
      </c>
      <c r="E1089" s="1029">
        <v>24.13</v>
      </c>
      <c r="F1089" s="1029">
        <v>188.7</v>
      </c>
    </row>
    <row r="1090" spans="1:6" ht="11.45" customHeight="1">
      <c r="A1090" s="1015" t="s">
        <v>4737</v>
      </c>
      <c r="B1090" s="1016" t="s">
        <v>4738</v>
      </c>
      <c r="C1090" s="1016" t="s">
        <v>4739</v>
      </c>
      <c r="D1090" s="1017" t="s">
        <v>4740</v>
      </c>
      <c r="E1090" s="1018" t="s">
        <v>4741</v>
      </c>
      <c r="F1090" s="1015" t="s">
        <v>4742</v>
      </c>
    </row>
    <row r="1091" spans="1:6" ht="34.5" customHeight="1">
      <c r="A1091" s="1023" t="s">
        <v>6858</v>
      </c>
      <c r="B1091" s="1023" t="s">
        <v>6859</v>
      </c>
      <c r="C1091" s="1024" t="s">
        <v>4799</v>
      </c>
      <c r="D1091" s="1029">
        <v>346.54</v>
      </c>
      <c r="E1091" s="1029">
        <v>24.13</v>
      </c>
      <c r="F1091" s="1029">
        <v>370.67</v>
      </c>
    </row>
    <row r="1092" spans="1:6" ht="34.5" customHeight="1">
      <c r="A1092" s="1026" t="s">
        <v>6860</v>
      </c>
      <c r="B1092" s="1023" t="s">
        <v>6861</v>
      </c>
      <c r="C1092" s="1027" t="s">
        <v>4799</v>
      </c>
      <c r="D1092" s="1030">
        <v>364.66</v>
      </c>
      <c r="E1092" s="1030">
        <v>24.13</v>
      </c>
      <c r="F1092" s="1030">
        <v>388.79</v>
      </c>
    </row>
    <row r="1093" spans="1:6" ht="12.6" customHeight="1">
      <c r="A1093" s="1020" t="s">
        <v>6862</v>
      </c>
      <c r="B1093" s="1020" t="s">
        <v>6863</v>
      </c>
      <c r="C1093" s="1022"/>
      <c r="D1093" s="1022"/>
      <c r="E1093" s="1022"/>
      <c r="F1093" s="1022"/>
    </row>
    <row r="1094" spans="1:6" ht="34.5" customHeight="1">
      <c r="A1094" s="1026" t="s">
        <v>6864</v>
      </c>
      <c r="B1094" s="441" t="s">
        <v>6865</v>
      </c>
      <c r="C1094" s="1027" t="s">
        <v>4799</v>
      </c>
      <c r="D1094" s="1030">
        <v>116.65</v>
      </c>
      <c r="E1094" s="1030">
        <v>15.43</v>
      </c>
      <c r="F1094" s="1030">
        <v>132.08000000000001</v>
      </c>
    </row>
    <row r="1095" spans="1:6" ht="34.5" customHeight="1">
      <c r="A1095" s="1026" t="s">
        <v>6866</v>
      </c>
      <c r="B1095" s="441" t="s">
        <v>6867</v>
      </c>
      <c r="C1095" s="1027" t="s">
        <v>4799</v>
      </c>
      <c r="D1095" s="1030">
        <v>117.4</v>
      </c>
      <c r="E1095" s="1030">
        <v>15.43</v>
      </c>
      <c r="F1095" s="1030">
        <v>132.83000000000001</v>
      </c>
    </row>
    <row r="1096" spans="1:6" ht="34.5" customHeight="1">
      <c r="A1096" s="1026" t="s">
        <v>6868</v>
      </c>
      <c r="B1096" s="1023" t="s">
        <v>6869</v>
      </c>
      <c r="C1096" s="1027" t="s">
        <v>4799</v>
      </c>
      <c r="D1096" s="1030">
        <v>41.53</v>
      </c>
      <c r="E1096" s="1030">
        <v>8.5</v>
      </c>
      <c r="F1096" s="1030">
        <v>50.03</v>
      </c>
    </row>
    <row r="1097" spans="1:6" ht="12.6" customHeight="1">
      <c r="A1097" s="1031">
        <v>19</v>
      </c>
      <c r="B1097" s="1020" t="s">
        <v>6870</v>
      </c>
      <c r="C1097" s="1022"/>
      <c r="D1097" s="1022"/>
      <c r="E1097" s="1022"/>
      <c r="F1097" s="1022"/>
    </row>
    <row r="1098" spans="1:6" ht="12.6" customHeight="1">
      <c r="A1098" s="1020" t="s">
        <v>6871</v>
      </c>
      <c r="B1098" s="1020" t="s">
        <v>6872</v>
      </c>
      <c r="C1098" s="1022"/>
      <c r="D1098" s="1022"/>
      <c r="E1098" s="1022"/>
      <c r="F1098" s="1022"/>
    </row>
    <row r="1099" spans="1:6" ht="12.6" customHeight="1">
      <c r="A1099" s="1023" t="s">
        <v>6873</v>
      </c>
      <c r="B1099" s="1023" t="s">
        <v>6874</v>
      </c>
      <c r="C1099" s="1024" t="s">
        <v>4799</v>
      </c>
      <c r="D1099" s="1029">
        <v>388.65</v>
      </c>
      <c r="E1099" s="1029">
        <v>39.24</v>
      </c>
      <c r="F1099" s="1029">
        <v>427.89</v>
      </c>
    </row>
    <row r="1100" spans="1:6" ht="24.95" customHeight="1">
      <c r="A1100" s="1023" t="s">
        <v>6875</v>
      </c>
      <c r="B1100" s="441" t="s">
        <v>6876</v>
      </c>
      <c r="C1100" s="1024" t="s">
        <v>4857</v>
      </c>
      <c r="D1100" s="1029">
        <v>124.84</v>
      </c>
      <c r="E1100" s="1029">
        <v>18.07</v>
      </c>
      <c r="F1100" s="1029">
        <v>142.91</v>
      </c>
    </row>
    <row r="1101" spans="1:6" ht="24.95" customHeight="1">
      <c r="A1101" s="1023" t="s">
        <v>6877</v>
      </c>
      <c r="B1101" s="441" t="s">
        <v>6878</v>
      </c>
      <c r="C1101" s="1024" t="s">
        <v>4857</v>
      </c>
      <c r="D1101" s="1029">
        <v>148.6</v>
      </c>
      <c r="E1101" s="1029">
        <v>22.58</v>
      </c>
      <c r="F1101" s="1029">
        <v>171.18</v>
      </c>
    </row>
    <row r="1102" spans="1:6" ht="12.6" customHeight="1">
      <c r="A1102" s="1023" t="s">
        <v>6879</v>
      </c>
      <c r="B1102" s="1023" t="s">
        <v>6880</v>
      </c>
      <c r="C1102" s="1024" t="s">
        <v>4857</v>
      </c>
      <c r="D1102" s="1029">
        <v>332.27</v>
      </c>
      <c r="E1102" s="1029">
        <v>45.15</v>
      </c>
      <c r="F1102" s="1029">
        <v>377.42</v>
      </c>
    </row>
    <row r="1103" spans="1:6" ht="23.1" customHeight="1">
      <c r="A1103" s="1023" t="s">
        <v>6881</v>
      </c>
      <c r="B1103" s="1023" t="s">
        <v>6882</v>
      </c>
      <c r="C1103" s="1024" t="s">
        <v>4857</v>
      </c>
      <c r="D1103" s="1029">
        <v>74.64</v>
      </c>
      <c r="E1103" s="1029">
        <v>9.89</v>
      </c>
      <c r="F1103" s="1029">
        <v>84.53</v>
      </c>
    </row>
    <row r="1104" spans="1:6" ht="24.95" customHeight="1">
      <c r="A1104" s="1023" t="s">
        <v>6883</v>
      </c>
      <c r="B1104" s="441" t="s">
        <v>6884</v>
      </c>
      <c r="C1104" s="1024" t="s">
        <v>4857</v>
      </c>
      <c r="D1104" s="1029">
        <v>80.8</v>
      </c>
      <c r="E1104" s="1029">
        <v>9.89</v>
      </c>
      <c r="F1104" s="1029">
        <v>90.69</v>
      </c>
    </row>
    <row r="1105" spans="1:6" ht="12.6" customHeight="1">
      <c r="A1105" s="1020" t="s">
        <v>6885</v>
      </c>
      <c r="B1105" s="1020" t="s">
        <v>6886</v>
      </c>
      <c r="C1105" s="1022"/>
      <c r="D1105" s="1022"/>
      <c r="E1105" s="1022"/>
      <c r="F1105" s="1022"/>
    </row>
    <row r="1106" spans="1:6" ht="23.1" customHeight="1">
      <c r="A1106" s="1023" t="s">
        <v>6887</v>
      </c>
      <c r="B1106" s="1023" t="s">
        <v>6888</v>
      </c>
      <c r="C1106" s="1024" t="s">
        <v>4799</v>
      </c>
      <c r="D1106" s="1029">
        <v>556.11</v>
      </c>
      <c r="E1106" s="1029">
        <v>10.119999999999999</v>
      </c>
      <c r="F1106" s="1029">
        <v>566.23</v>
      </c>
    </row>
    <row r="1107" spans="1:6" ht="24.95" customHeight="1">
      <c r="A1107" s="1023" t="s">
        <v>6889</v>
      </c>
      <c r="B1107" s="441" t="s">
        <v>6890</v>
      </c>
      <c r="C1107" s="1024" t="s">
        <v>4799</v>
      </c>
      <c r="D1107" s="1029">
        <v>632.22</v>
      </c>
      <c r="E1107" s="1029">
        <v>10.119999999999999</v>
      </c>
      <c r="F1107" s="1029">
        <v>642.34</v>
      </c>
    </row>
    <row r="1108" spans="1:6" ht="23.1" customHeight="1">
      <c r="A1108" s="1023" t="s">
        <v>6891</v>
      </c>
      <c r="B1108" s="1023" t="s">
        <v>6892</v>
      </c>
      <c r="C1108" s="1024" t="s">
        <v>4799</v>
      </c>
      <c r="D1108" s="1029">
        <v>742.55</v>
      </c>
      <c r="E1108" s="1029">
        <v>11.81</v>
      </c>
      <c r="F1108" s="1029">
        <v>754.36</v>
      </c>
    </row>
    <row r="1109" spans="1:6" ht="24.95" customHeight="1">
      <c r="A1109" s="1023" t="s">
        <v>6893</v>
      </c>
      <c r="B1109" s="441" t="s">
        <v>6894</v>
      </c>
      <c r="C1109" s="1024" t="s">
        <v>4799</v>
      </c>
      <c r="D1109" s="1029">
        <v>798.45</v>
      </c>
      <c r="E1109" s="1029">
        <v>11.81</v>
      </c>
      <c r="F1109" s="1029">
        <v>810.26</v>
      </c>
    </row>
    <row r="1110" spans="1:6" ht="12.6" customHeight="1">
      <c r="A1110" s="1023" t="s">
        <v>6895</v>
      </c>
      <c r="B1110" s="1023" t="s">
        <v>6896</v>
      </c>
      <c r="C1110" s="1024" t="s">
        <v>4857</v>
      </c>
      <c r="D1110" s="1029">
        <v>315.86</v>
      </c>
      <c r="E1110" s="1029">
        <v>5.9</v>
      </c>
      <c r="F1110" s="1029">
        <v>321.76</v>
      </c>
    </row>
    <row r="1111" spans="1:6" ht="23.1" customHeight="1">
      <c r="A1111" s="1023" t="s">
        <v>6897</v>
      </c>
      <c r="B1111" s="1023" t="s">
        <v>6898</v>
      </c>
      <c r="C1111" s="1024" t="s">
        <v>4857</v>
      </c>
      <c r="D1111" s="1029">
        <v>313.52999999999997</v>
      </c>
      <c r="E1111" s="1029">
        <v>5.9</v>
      </c>
      <c r="F1111" s="1029">
        <v>319.43</v>
      </c>
    </row>
    <row r="1112" spans="1:6" ht="12.6" customHeight="1">
      <c r="A1112" s="1023" t="s">
        <v>6899</v>
      </c>
      <c r="B1112" s="1023" t="s">
        <v>6900</v>
      </c>
      <c r="C1112" s="1024" t="s">
        <v>4857</v>
      </c>
      <c r="D1112" s="1029">
        <v>56.4</v>
      </c>
      <c r="E1112" s="1029">
        <v>1.69</v>
      </c>
      <c r="F1112" s="1029">
        <v>58.09</v>
      </c>
    </row>
    <row r="1113" spans="1:6" ht="12.6" customHeight="1">
      <c r="A1113" s="1020" t="s">
        <v>6901</v>
      </c>
      <c r="B1113" s="1020" t="s">
        <v>6902</v>
      </c>
      <c r="C1113" s="1022"/>
      <c r="D1113" s="1022"/>
      <c r="E1113" s="1022"/>
      <c r="F1113" s="1022"/>
    </row>
    <row r="1114" spans="1:6" ht="12.6" customHeight="1">
      <c r="A1114" s="1023" t="s">
        <v>6903</v>
      </c>
      <c r="B1114" s="1023" t="s">
        <v>6904</v>
      </c>
      <c r="C1114" s="1024" t="s">
        <v>4799</v>
      </c>
      <c r="D1114" s="1029">
        <v>229.17</v>
      </c>
      <c r="E1114" s="1029">
        <v>26.99</v>
      </c>
      <c r="F1114" s="1029">
        <v>256.16000000000003</v>
      </c>
    </row>
    <row r="1115" spans="1:6" ht="12.6" customHeight="1">
      <c r="A1115" s="1023" t="s">
        <v>6905</v>
      </c>
      <c r="B1115" s="1023" t="s">
        <v>6906</v>
      </c>
      <c r="C1115" s="1024" t="s">
        <v>4799</v>
      </c>
      <c r="D1115" s="1029">
        <v>317.38</v>
      </c>
      <c r="E1115" s="1029">
        <v>26.99</v>
      </c>
      <c r="F1115" s="1029">
        <v>344.37</v>
      </c>
    </row>
    <row r="1116" spans="1:6" ht="12.6" customHeight="1">
      <c r="A1116" s="1023" t="s">
        <v>6907</v>
      </c>
      <c r="B1116" s="1023" t="s">
        <v>6908</v>
      </c>
      <c r="C1116" s="1024" t="s">
        <v>4799</v>
      </c>
      <c r="D1116" s="1029">
        <v>89.51</v>
      </c>
      <c r="E1116" s="1029">
        <v>21.18</v>
      </c>
      <c r="F1116" s="1029">
        <v>110.69</v>
      </c>
    </row>
    <row r="1117" spans="1:6" ht="12.6" customHeight="1">
      <c r="A1117" s="1023" t="s">
        <v>6909</v>
      </c>
      <c r="B1117" s="1023" t="s">
        <v>6910</v>
      </c>
      <c r="C1117" s="1024" t="s">
        <v>4857</v>
      </c>
      <c r="D1117" s="1029">
        <v>2.84</v>
      </c>
      <c r="E1117" s="1029">
        <v>22.81</v>
      </c>
      <c r="F1117" s="1029">
        <v>25.65</v>
      </c>
    </row>
    <row r="1118" spans="1:6" ht="12.6" customHeight="1">
      <c r="A1118" s="1023" t="s">
        <v>6911</v>
      </c>
      <c r="B1118" s="1023" t="s">
        <v>6912</v>
      </c>
      <c r="C1118" s="1024" t="s">
        <v>4857</v>
      </c>
      <c r="D1118" s="1029">
        <v>5.76</v>
      </c>
      <c r="E1118" s="1029">
        <v>34.03</v>
      </c>
      <c r="F1118" s="1029">
        <v>39.79</v>
      </c>
    </row>
    <row r="1119" spans="1:6" ht="12.6" customHeight="1">
      <c r="A1119" s="1023" t="s">
        <v>6913</v>
      </c>
      <c r="B1119" s="1023" t="s">
        <v>6914</v>
      </c>
      <c r="C1119" s="1024" t="s">
        <v>4857</v>
      </c>
      <c r="D1119" s="1029">
        <v>76.66</v>
      </c>
      <c r="E1119" s="1029">
        <v>1.69</v>
      </c>
      <c r="F1119" s="1029">
        <v>78.349999999999994</v>
      </c>
    </row>
    <row r="1120" spans="1:6" ht="12.6" customHeight="1">
      <c r="A1120" s="1023" t="s">
        <v>6915</v>
      </c>
      <c r="B1120" s="1023" t="s">
        <v>6916</v>
      </c>
      <c r="C1120" s="1024" t="s">
        <v>4799</v>
      </c>
      <c r="D1120" s="1029">
        <v>125.18</v>
      </c>
      <c r="E1120" s="1029">
        <v>21.71</v>
      </c>
      <c r="F1120" s="1029">
        <v>146.88999999999999</v>
      </c>
    </row>
    <row r="1121" spans="1:6" ht="12.6" customHeight="1">
      <c r="A1121" s="1023" t="s">
        <v>6917</v>
      </c>
      <c r="B1121" s="1023" t="s">
        <v>6918</v>
      </c>
      <c r="C1121" s="1024" t="s">
        <v>4857</v>
      </c>
      <c r="D1121" s="1029">
        <v>24.35</v>
      </c>
      <c r="E1121" s="1029">
        <v>5.8</v>
      </c>
      <c r="F1121" s="1029">
        <v>30.15</v>
      </c>
    </row>
    <row r="1122" spans="1:6" ht="23.1" customHeight="1">
      <c r="A1122" s="1023" t="s">
        <v>6919</v>
      </c>
      <c r="B1122" s="1023" t="s">
        <v>6920</v>
      </c>
      <c r="C1122" s="1024" t="s">
        <v>4857</v>
      </c>
      <c r="D1122" s="1029">
        <v>119.68</v>
      </c>
      <c r="E1122" s="1029">
        <v>3.37</v>
      </c>
      <c r="F1122" s="1029">
        <v>123.05</v>
      </c>
    </row>
    <row r="1123" spans="1:6" ht="12.6" customHeight="1">
      <c r="A1123" s="1020" t="s">
        <v>6921</v>
      </c>
      <c r="B1123" s="1020" t="s">
        <v>6922</v>
      </c>
      <c r="C1123" s="1022"/>
      <c r="D1123" s="1022"/>
      <c r="E1123" s="1022"/>
      <c r="F1123" s="1022"/>
    </row>
    <row r="1124" spans="1:6" ht="12.6" customHeight="1">
      <c r="A1124" s="1023" t="s">
        <v>6923</v>
      </c>
      <c r="B1124" s="1023" t="s">
        <v>6924</v>
      </c>
      <c r="C1124" s="1024" t="s">
        <v>4799</v>
      </c>
      <c r="D1124" s="1029">
        <v>10.57</v>
      </c>
      <c r="E1124" s="1029">
        <v>43.41</v>
      </c>
      <c r="F1124" s="1029">
        <v>53.98</v>
      </c>
    </row>
    <row r="1125" spans="1:6" ht="12.6" customHeight="1">
      <c r="A1125" s="1031">
        <v>20</v>
      </c>
      <c r="B1125" s="1020" t="s">
        <v>6925</v>
      </c>
      <c r="C1125" s="1022"/>
      <c r="D1125" s="1022"/>
      <c r="E1125" s="1022"/>
      <c r="F1125" s="1022"/>
    </row>
    <row r="1126" spans="1:6" ht="12.6" customHeight="1">
      <c r="A1126" s="1020" t="s">
        <v>6926</v>
      </c>
      <c r="B1126" s="1020" t="s">
        <v>6927</v>
      </c>
      <c r="C1126" s="1022"/>
      <c r="D1126" s="1022"/>
      <c r="E1126" s="1022"/>
      <c r="F1126" s="1022"/>
    </row>
    <row r="1127" spans="1:6" ht="12.6" customHeight="1">
      <c r="A1127" s="1023" t="s">
        <v>6928</v>
      </c>
      <c r="B1127" s="1023" t="s">
        <v>6929</v>
      </c>
      <c r="C1127" s="1024" t="s">
        <v>4799</v>
      </c>
      <c r="D1127" s="1029">
        <v>108.37</v>
      </c>
      <c r="E1127" s="1029">
        <v>57.79</v>
      </c>
      <c r="F1127" s="1029">
        <v>166.16</v>
      </c>
    </row>
    <row r="1128" spans="1:6" ht="11.45" customHeight="1">
      <c r="A1128" s="1015" t="s">
        <v>4737</v>
      </c>
      <c r="B1128" s="1016" t="s">
        <v>4738</v>
      </c>
      <c r="C1128" s="1016" t="s">
        <v>4739</v>
      </c>
      <c r="D1128" s="1017" t="s">
        <v>4740</v>
      </c>
      <c r="E1128" s="1018" t="s">
        <v>4741</v>
      </c>
      <c r="F1128" s="1015" t="s">
        <v>4742</v>
      </c>
    </row>
    <row r="1129" spans="1:6" ht="12.6" customHeight="1">
      <c r="A1129" s="1020" t="s">
        <v>6930</v>
      </c>
      <c r="B1129" s="1020" t="s">
        <v>6931</v>
      </c>
      <c r="C1129" s="1021"/>
      <c r="D1129" s="1021"/>
      <c r="E1129" s="1021"/>
      <c r="F1129" s="1021"/>
    </row>
    <row r="1130" spans="1:6" ht="12.6" customHeight="1">
      <c r="A1130" s="1023" t="s">
        <v>6932</v>
      </c>
      <c r="B1130" s="1023" t="s">
        <v>6933</v>
      </c>
      <c r="C1130" s="1024" t="s">
        <v>4799</v>
      </c>
      <c r="D1130" s="1029">
        <v>566.36</v>
      </c>
      <c r="E1130" s="442"/>
      <c r="F1130" s="1029">
        <v>566.36</v>
      </c>
    </row>
    <row r="1131" spans="1:6" ht="12.6" customHeight="1">
      <c r="A1131" s="1020" t="s">
        <v>6934</v>
      </c>
      <c r="B1131" s="1020" t="s">
        <v>6935</v>
      </c>
      <c r="C1131" s="1022"/>
      <c r="D1131" s="1022"/>
      <c r="E1131" s="1022"/>
      <c r="F1131" s="1022"/>
    </row>
    <row r="1132" spans="1:6" ht="12.6" customHeight="1">
      <c r="A1132" s="1023" t="s">
        <v>6936</v>
      </c>
      <c r="B1132" s="1023" t="s">
        <v>6937</v>
      </c>
      <c r="C1132" s="1024" t="s">
        <v>4799</v>
      </c>
      <c r="D1132" s="1029">
        <v>274.14999999999998</v>
      </c>
      <c r="E1132" s="1029">
        <v>19</v>
      </c>
      <c r="F1132" s="1029">
        <v>293.14999999999998</v>
      </c>
    </row>
    <row r="1133" spans="1:6" ht="12.6" customHeight="1">
      <c r="A1133" s="1020" t="s">
        <v>6938</v>
      </c>
      <c r="B1133" s="1020" t="s">
        <v>6939</v>
      </c>
      <c r="C1133" s="1022"/>
      <c r="D1133" s="1022"/>
      <c r="E1133" s="1022"/>
      <c r="F1133" s="1022"/>
    </row>
    <row r="1134" spans="1:6" ht="12.6" customHeight="1">
      <c r="A1134" s="1023" t="s">
        <v>6940</v>
      </c>
      <c r="B1134" s="1023" t="s">
        <v>6941</v>
      </c>
      <c r="C1134" s="1024" t="s">
        <v>4857</v>
      </c>
      <c r="D1134" s="1029">
        <v>21.35</v>
      </c>
      <c r="E1134" s="1029">
        <v>12.61</v>
      </c>
      <c r="F1134" s="1029">
        <v>33.96</v>
      </c>
    </row>
    <row r="1135" spans="1:6" ht="12.6" customHeight="1">
      <c r="A1135" s="1023" t="s">
        <v>6942</v>
      </c>
      <c r="B1135" s="1023" t="s">
        <v>6943</v>
      </c>
      <c r="C1135" s="1024" t="s">
        <v>4857</v>
      </c>
      <c r="D1135" s="1029">
        <v>6.07</v>
      </c>
      <c r="E1135" s="1029">
        <v>3.08</v>
      </c>
      <c r="F1135" s="1029">
        <v>9.15</v>
      </c>
    </row>
    <row r="1136" spans="1:6" ht="12.6" customHeight="1">
      <c r="A1136" s="1020" t="s">
        <v>6944</v>
      </c>
      <c r="B1136" s="1020" t="s">
        <v>6945</v>
      </c>
      <c r="C1136" s="1022"/>
      <c r="D1136" s="1022"/>
      <c r="E1136" s="1022"/>
      <c r="F1136" s="1022"/>
    </row>
    <row r="1137" spans="1:6" ht="12.6" customHeight="1">
      <c r="A1137" s="1023" t="s">
        <v>6946</v>
      </c>
      <c r="B1137" s="1023" t="s">
        <v>6947</v>
      </c>
      <c r="C1137" s="1024" t="s">
        <v>4799</v>
      </c>
      <c r="D1137" s="1029">
        <v>0.66</v>
      </c>
      <c r="E1137" s="1029">
        <v>7.48</v>
      </c>
      <c r="F1137" s="1029">
        <v>8.14</v>
      </c>
    </row>
    <row r="1138" spans="1:6" ht="12.6" customHeight="1">
      <c r="A1138" s="1023" t="s">
        <v>6948</v>
      </c>
      <c r="B1138" s="1023" t="s">
        <v>6949</v>
      </c>
      <c r="C1138" s="1024" t="s">
        <v>4799</v>
      </c>
      <c r="D1138" s="1029">
        <v>23.72</v>
      </c>
      <c r="E1138" s="1029">
        <v>19</v>
      </c>
      <c r="F1138" s="1029">
        <v>42.72</v>
      </c>
    </row>
    <row r="1139" spans="1:6" ht="12.6" customHeight="1">
      <c r="A1139" s="1023" t="s">
        <v>6950</v>
      </c>
      <c r="B1139" s="1023" t="s">
        <v>6951</v>
      </c>
      <c r="C1139" s="1024" t="s">
        <v>4857</v>
      </c>
      <c r="D1139" s="1029">
        <v>0.66</v>
      </c>
      <c r="E1139" s="1029">
        <v>9.5299999999999994</v>
      </c>
      <c r="F1139" s="1029">
        <v>10.19</v>
      </c>
    </row>
    <row r="1140" spans="1:6" ht="12.6" customHeight="1">
      <c r="A1140" s="1023" t="s">
        <v>6952</v>
      </c>
      <c r="B1140" s="1023" t="s">
        <v>6953</v>
      </c>
      <c r="C1140" s="1024" t="s">
        <v>4799</v>
      </c>
      <c r="D1140" s="1029">
        <v>122.63</v>
      </c>
      <c r="E1140" s="442"/>
      <c r="F1140" s="1029">
        <v>122.63</v>
      </c>
    </row>
    <row r="1141" spans="1:6" ht="12.6" customHeight="1">
      <c r="A1141" s="1023" t="s">
        <v>6954</v>
      </c>
      <c r="B1141" s="1023" t="s">
        <v>6955</v>
      </c>
      <c r="C1141" s="1024" t="s">
        <v>4799</v>
      </c>
      <c r="D1141" s="1029">
        <v>58.81</v>
      </c>
      <c r="E1141" s="442"/>
      <c r="F1141" s="1029">
        <v>58.81</v>
      </c>
    </row>
    <row r="1142" spans="1:6" ht="12.6" customHeight="1">
      <c r="A1142" s="1031">
        <v>21</v>
      </c>
      <c r="B1142" s="1020" t="s">
        <v>6956</v>
      </c>
      <c r="C1142" s="1022"/>
      <c r="D1142" s="1022"/>
      <c r="E1142" s="1022"/>
      <c r="F1142" s="1022"/>
    </row>
    <row r="1143" spans="1:6" ht="12.6" customHeight="1">
      <c r="A1143" s="1020" t="s">
        <v>6957</v>
      </c>
      <c r="B1143" s="1020" t="s">
        <v>6958</v>
      </c>
      <c r="C1143" s="1022"/>
      <c r="D1143" s="1022"/>
      <c r="E1143" s="1022"/>
      <c r="F1143" s="1022"/>
    </row>
    <row r="1144" spans="1:6" ht="23.1" customHeight="1">
      <c r="A1144" s="1023" t="s">
        <v>6959</v>
      </c>
      <c r="B1144" s="1023" t="s">
        <v>6960</v>
      </c>
      <c r="C1144" s="1024" t="s">
        <v>4799</v>
      </c>
      <c r="D1144" s="1029">
        <v>80.13</v>
      </c>
      <c r="E1144" s="1029">
        <v>8.6</v>
      </c>
      <c r="F1144" s="1029">
        <v>88.73</v>
      </c>
    </row>
    <row r="1145" spans="1:6" ht="12.6" customHeight="1">
      <c r="A1145" s="1023" t="s">
        <v>6961</v>
      </c>
      <c r="B1145" s="1023" t="s">
        <v>6962</v>
      </c>
      <c r="C1145" s="1024" t="s">
        <v>4799</v>
      </c>
      <c r="D1145" s="1029">
        <v>61.51</v>
      </c>
      <c r="E1145" s="442"/>
      <c r="F1145" s="1029">
        <v>61.51</v>
      </c>
    </row>
    <row r="1146" spans="1:6" ht="12.6" customHeight="1">
      <c r="A1146" s="1020" t="s">
        <v>6963</v>
      </c>
      <c r="B1146" s="1020" t="s">
        <v>6964</v>
      </c>
      <c r="C1146" s="1022"/>
      <c r="D1146" s="1022"/>
      <c r="E1146" s="1022"/>
      <c r="F1146" s="1022"/>
    </row>
    <row r="1147" spans="1:6" ht="24.95" customHeight="1">
      <c r="A1147" s="1023" t="s">
        <v>6965</v>
      </c>
      <c r="B1147" s="441" t="s">
        <v>6966</v>
      </c>
      <c r="C1147" s="1024" t="s">
        <v>4799</v>
      </c>
      <c r="D1147" s="1029">
        <v>128.16999999999999</v>
      </c>
      <c r="E1147" s="1029">
        <v>19.09</v>
      </c>
      <c r="F1147" s="1029">
        <v>147.26</v>
      </c>
    </row>
    <row r="1148" spans="1:6" ht="24.95" customHeight="1">
      <c r="A1148" s="1023" t="s">
        <v>6967</v>
      </c>
      <c r="B1148" s="441" t="s">
        <v>6968</v>
      </c>
      <c r="C1148" s="1024" t="s">
        <v>4799</v>
      </c>
      <c r="D1148" s="1029">
        <v>197.47</v>
      </c>
      <c r="E1148" s="1029">
        <v>19.09</v>
      </c>
      <c r="F1148" s="1029">
        <v>216.56</v>
      </c>
    </row>
    <row r="1149" spans="1:6" ht="24.95" customHeight="1">
      <c r="A1149" s="1023" t="s">
        <v>6969</v>
      </c>
      <c r="B1149" s="441" t="s">
        <v>6970</v>
      </c>
      <c r="C1149" s="1024" t="s">
        <v>4799</v>
      </c>
      <c r="D1149" s="1029">
        <v>240.28</v>
      </c>
      <c r="E1149" s="443"/>
      <c r="F1149" s="1029">
        <v>240.28</v>
      </c>
    </row>
    <row r="1150" spans="1:6" ht="24.95" customHeight="1">
      <c r="A1150" s="1023" t="s">
        <v>6971</v>
      </c>
      <c r="B1150" s="441" t="s">
        <v>6972</v>
      </c>
      <c r="C1150" s="1024" t="s">
        <v>4799</v>
      </c>
      <c r="D1150" s="1029">
        <v>186.46</v>
      </c>
      <c r="E1150" s="1029">
        <v>19.09</v>
      </c>
      <c r="F1150" s="1029">
        <v>205.55</v>
      </c>
    </row>
    <row r="1151" spans="1:6" ht="24.95" customHeight="1">
      <c r="A1151" s="1023" t="s">
        <v>6973</v>
      </c>
      <c r="B1151" s="441" t="s">
        <v>6974</v>
      </c>
      <c r="C1151" s="1024" t="s">
        <v>4799</v>
      </c>
      <c r="D1151" s="1029">
        <v>334.78</v>
      </c>
      <c r="E1151" s="1029">
        <v>19.09</v>
      </c>
      <c r="F1151" s="1029">
        <v>353.87</v>
      </c>
    </row>
    <row r="1152" spans="1:6" ht="24.95" customHeight="1">
      <c r="A1152" s="1023" t="s">
        <v>6975</v>
      </c>
      <c r="B1152" s="441" t="s">
        <v>6976</v>
      </c>
      <c r="C1152" s="1024" t="s">
        <v>4799</v>
      </c>
      <c r="D1152" s="1029">
        <v>211.92</v>
      </c>
      <c r="E1152" s="1029">
        <v>19.09</v>
      </c>
      <c r="F1152" s="1029">
        <v>231.01</v>
      </c>
    </row>
    <row r="1153" spans="1:6" ht="24.95" customHeight="1">
      <c r="A1153" s="1023" t="s">
        <v>6977</v>
      </c>
      <c r="B1153" s="441" t="s">
        <v>6978</v>
      </c>
      <c r="C1153" s="1024" t="s">
        <v>4799</v>
      </c>
      <c r="D1153" s="1029">
        <v>519.58000000000004</v>
      </c>
      <c r="E1153" s="1029">
        <v>19.09</v>
      </c>
      <c r="F1153" s="1029">
        <v>538.66999999999996</v>
      </c>
    </row>
    <row r="1154" spans="1:6" ht="24.95" customHeight="1">
      <c r="A1154" s="1023" t="s">
        <v>6979</v>
      </c>
      <c r="B1154" s="441" t="s">
        <v>6980</v>
      </c>
      <c r="C1154" s="1024" t="s">
        <v>4799</v>
      </c>
      <c r="D1154" s="1029">
        <v>409.02</v>
      </c>
      <c r="E1154" s="1029">
        <v>19.09</v>
      </c>
      <c r="F1154" s="1029">
        <v>428.11</v>
      </c>
    </row>
    <row r="1155" spans="1:6" ht="24.95" customHeight="1">
      <c r="A1155" s="1023" t="s">
        <v>6981</v>
      </c>
      <c r="B1155" s="441" t="s">
        <v>6982</v>
      </c>
      <c r="C1155" s="1024" t="s">
        <v>4799</v>
      </c>
      <c r="D1155" s="1029">
        <v>328.61</v>
      </c>
      <c r="E1155" s="1029">
        <v>38.770000000000003</v>
      </c>
      <c r="F1155" s="1029">
        <v>367.38</v>
      </c>
    </row>
    <row r="1156" spans="1:6" ht="12.6" customHeight="1">
      <c r="A1156" s="1020" t="s">
        <v>6983</v>
      </c>
      <c r="B1156" s="1020" t="s">
        <v>6984</v>
      </c>
      <c r="C1156" s="1022"/>
      <c r="D1156" s="1022"/>
      <c r="E1156" s="1022"/>
      <c r="F1156" s="1022"/>
    </row>
    <row r="1157" spans="1:6" ht="24.95" customHeight="1">
      <c r="A1157" s="1023" t="s">
        <v>6985</v>
      </c>
      <c r="B1157" s="441" t="s">
        <v>6986</v>
      </c>
      <c r="C1157" s="1024" t="s">
        <v>4799</v>
      </c>
      <c r="D1157" s="1025">
        <v>1126.08</v>
      </c>
      <c r="E1157" s="443"/>
      <c r="F1157" s="1025">
        <v>1126.08</v>
      </c>
    </row>
    <row r="1158" spans="1:6" ht="12.6" customHeight="1">
      <c r="A1158" s="1023" t="s">
        <v>6987</v>
      </c>
      <c r="B1158" s="1023" t="s">
        <v>6988</v>
      </c>
      <c r="C1158" s="1024" t="s">
        <v>4799</v>
      </c>
      <c r="D1158" s="1029">
        <v>289.18</v>
      </c>
      <c r="E1158" s="442"/>
      <c r="F1158" s="1029">
        <v>289.18</v>
      </c>
    </row>
    <row r="1159" spans="1:6" ht="24.95" customHeight="1">
      <c r="A1159" s="1023" t="s">
        <v>6989</v>
      </c>
      <c r="B1159" s="441" t="s">
        <v>6990</v>
      </c>
      <c r="C1159" s="1024" t="s">
        <v>4799</v>
      </c>
      <c r="D1159" s="1029">
        <v>730.72</v>
      </c>
      <c r="E1159" s="443"/>
      <c r="F1159" s="1029">
        <v>730.72</v>
      </c>
    </row>
    <row r="1160" spans="1:6" ht="24.95" customHeight="1">
      <c r="A1160" s="1023" t="s">
        <v>6991</v>
      </c>
      <c r="B1160" s="441" t="s">
        <v>6992</v>
      </c>
      <c r="C1160" s="1024" t="s">
        <v>4799</v>
      </c>
      <c r="D1160" s="1029">
        <v>447.77</v>
      </c>
      <c r="E1160" s="443"/>
      <c r="F1160" s="1029">
        <v>447.77</v>
      </c>
    </row>
    <row r="1161" spans="1:6" ht="12.6" customHeight="1">
      <c r="A1161" s="1020" t="s">
        <v>6993</v>
      </c>
      <c r="B1161" s="1020" t="s">
        <v>6994</v>
      </c>
      <c r="C1161" s="1022"/>
      <c r="D1161" s="1022"/>
      <c r="E1161" s="1022"/>
      <c r="F1161" s="1022"/>
    </row>
    <row r="1162" spans="1:6" ht="24.95" customHeight="1">
      <c r="A1162" s="1023" t="s">
        <v>6995</v>
      </c>
      <c r="B1162" s="441" t="s">
        <v>6996</v>
      </c>
      <c r="C1162" s="1024" t="s">
        <v>4799</v>
      </c>
      <c r="D1162" s="1029">
        <v>131.69999999999999</v>
      </c>
      <c r="E1162" s="443"/>
      <c r="F1162" s="1029">
        <v>131.69999999999999</v>
      </c>
    </row>
    <row r="1163" spans="1:6" ht="24.95" customHeight="1">
      <c r="A1163" s="1023" t="s">
        <v>6997</v>
      </c>
      <c r="B1163" s="441" t="s">
        <v>6998</v>
      </c>
      <c r="C1163" s="1024" t="s">
        <v>4799</v>
      </c>
      <c r="D1163" s="1029">
        <v>155.86000000000001</v>
      </c>
      <c r="E1163" s="443"/>
      <c r="F1163" s="1029">
        <v>155.86000000000001</v>
      </c>
    </row>
    <row r="1164" spans="1:6" ht="12.6" customHeight="1">
      <c r="A1164" s="1020" t="s">
        <v>6999</v>
      </c>
      <c r="B1164" s="1020" t="s">
        <v>7000</v>
      </c>
      <c r="C1164" s="1022"/>
      <c r="D1164" s="1022"/>
      <c r="E1164" s="1022"/>
      <c r="F1164" s="1022"/>
    </row>
    <row r="1165" spans="1:6" ht="24.95" customHeight="1">
      <c r="A1165" s="1023" t="s">
        <v>7001</v>
      </c>
      <c r="B1165" s="441" t="s">
        <v>7002</v>
      </c>
      <c r="C1165" s="1024" t="s">
        <v>4799</v>
      </c>
      <c r="D1165" s="1029">
        <v>175.29</v>
      </c>
      <c r="E1165" s="1029">
        <v>81.41</v>
      </c>
      <c r="F1165" s="1029">
        <v>256.7</v>
      </c>
    </row>
    <row r="1166" spans="1:6" ht="24.95" customHeight="1">
      <c r="A1166" s="1023" t="s">
        <v>7003</v>
      </c>
      <c r="B1166" s="441" t="s">
        <v>7004</v>
      </c>
      <c r="C1166" s="1024" t="s">
        <v>4799</v>
      </c>
      <c r="D1166" s="1029">
        <v>301.88</v>
      </c>
      <c r="E1166" s="443"/>
      <c r="F1166" s="1029">
        <v>301.88</v>
      </c>
    </row>
    <row r="1167" spans="1:6" ht="12.6" customHeight="1">
      <c r="A1167" s="1020" t="s">
        <v>7005</v>
      </c>
      <c r="B1167" s="1020" t="s">
        <v>7006</v>
      </c>
      <c r="C1167" s="1022"/>
      <c r="D1167" s="1022"/>
      <c r="E1167" s="1022"/>
      <c r="F1167" s="1022"/>
    </row>
    <row r="1168" spans="1:6" ht="12.6" customHeight="1">
      <c r="A1168" s="1023" t="s">
        <v>7007</v>
      </c>
      <c r="B1168" s="1023" t="s">
        <v>7008</v>
      </c>
      <c r="C1168" s="1024" t="s">
        <v>4799</v>
      </c>
      <c r="D1168" s="1029">
        <v>473.66</v>
      </c>
      <c r="E1168" s="442"/>
      <c r="F1168" s="1029">
        <v>473.66</v>
      </c>
    </row>
    <row r="1169" spans="1:6" ht="11.45" customHeight="1">
      <c r="A1169" s="1015" t="s">
        <v>4737</v>
      </c>
      <c r="B1169" s="1016" t="s">
        <v>4738</v>
      </c>
      <c r="C1169" s="1016" t="s">
        <v>4739</v>
      </c>
      <c r="D1169" s="1017" t="s">
        <v>4740</v>
      </c>
      <c r="E1169" s="1018" t="s">
        <v>4741</v>
      </c>
      <c r="F1169" s="1015" t="s">
        <v>4742</v>
      </c>
    </row>
    <row r="1170" spans="1:6" ht="12.6" customHeight="1">
      <c r="A1170" s="1020" t="s">
        <v>7009</v>
      </c>
      <c r="B1170" s="1020" t="s">
        <v>7010</v>
      </c>
      <c r="C1170" s="1021"/>
      <c r="D1170" s="1021"/>
      <c r="E1170" s="1021"/>
      <c r="F1170" s="1021"/>
    </row>
    <row r="1171" spans="1:6" ht="12.6" customHeight="1">
      <c r="A1171" s="1023" t="s">
        <v>7011</v>
      </c>
      <c r="B1171" s="1023" t="s">
        <v>7012</v>
      </c>
      <c r="C1171" s="1024" t="s">
        <v>4857</v>
      </c>
      <c r="D1171" s="1029">
        <v>39</v>
      </c>
      <c r="E1171" s="1029">
        <v>6.6</v>
      </c>
      <c r="F1171" s="1029">
        <v>45.6</v>
      </c>
    </row>
    <row r="1172" spans="1:6" ht="12.6" customHeight="1">
      <c r="A1172" s="1023" t="s">
        <v>7013</v>
      </c>
      <c r="B1172" s="1023" t="s">
        <v>7014</v>
      </c>
      <c r="C1172" s="1024" t="s">
        <v>4857</v>
      </c>
      <c r="D1172" s="1029">
        <v>51.9</v>
      </c>
      <c r="E1172" s="1029">
        <v>6.6</v>
      </c>
      <c r="F1172" s="1029">
        <v>58.5</v>
      </c>
    </row>
    <row r="1173" spans="1:6" ht="24.95" customHeight="1">
      <c r="A1173" s="1023" t="s">
        <v>7015</v>
      </c>
      <c r="B1173" s="441" t="s">
        <v>7016</v>
      </c>
      <c r="C1173" s="1024" t="s">
        <v>4857</v>
      </c>
      <c r="D1173" s="1029">
        <v>25.09</v>
      </c>
      <c r="E1173" s="1029">
        <v>8.6300000000000008</v>
      </c>
      <c r="F1173" s="1029">
        <v>33.72</v>
      </c>
    </row>
    <row r="1174" spans="1:6" ht="24.95" customHeight="1">
      <c r="A1174" s="1023" t="s">
        <v>7017</v>
      </c>
      <c r="B1174" s="441" t="s">
        <v>7018</v>
      </c>
      <c r="C1174" s="1024" t="s">
        <v>4857</v>
      </c>
      <c r="D1174" s="1029">
        <v>31.05</v>
      </c>
      <c r="E1174" s="1029">
        <v>8.6300000000000008</v>
      </c>
      <c r="F1174" s="1029">
        <v>39.68</v>
      </c>
    </row>
    <row r="1175" spans="1:6" ht="24.95" customHeight="1">
      <c r="A1175" s="1023" t="s">
        <v>7019</v>
      </c>
      <c r="B1175" s="441" t="s">
        <v>7020</v>
      </c>
      <c r="C1175" s="1024" t="s">
        <v>4857</v>
      </c>
      <c r="D1175" s="1029">
        <v>43.33</v>
      </c>
      <c r="E1175" s="1029">
        <v>6.6</v>
      </c>
      <c r="F1175" s="1029">
        <v>49.93</v>
      </c>
    </row>
    <row r="1176" spans="1:6" ht="12.6" customHeight="1">
      <c r="A1176" s="1023" t="s">
        <v>7021</v>
      </c>
      <c r="B1176" s="1023" t="s">
        <v>7022</v>
      </c>
      <c r="C1176" s="1024" t="s">
        <v>4857</v>
      </c>
      <c r="D1176" s="1029">
        <v>16.489999999999998</v>
      </c>
      <c r="E1176" s="1029">
        <v>2.62</v>
      </c>
      <c r="F1176" s="1029">
        <v>19.11</v>
      </c>
    </row>
    <row r="1177" spans="1:6" ht="12.6" customHeight="1">
      <c r="A1177" s="1023" t="s">
        <v>7023</v>
      </c>
      <c r="B1177" s="1023" t="s">
        <v>7024</v>
      </c>
      <c r="C1177" s="1024" t="s">
        <v>4857</v>
      </c>
      <c r="D1177" s="1029">
        <v>7.69</v>
      </c>
      <c r="E1177" s="442"/>
      <c r="F1177" s="1029">
        <v>7.69</v>
      </c>
    </row>
    <row r="1178" spans="1:6" ht="24.95" customHeight="1">
      <c r="A1178" s="1023" t="s">
        <v>7025</v>
      </c>
      <c r="B1178" s="441" t="s">
        <v>7026</v>
      </c>
      <c r="C1178" s="1024" t="s">
        <v>4857</v>
      </c>
      <c r="D1178" s="1029">
        <v>49.62</v>
      </c>
      <c r="E1178" s="443"/>
      <c r="F1178" s="1029">
        <v>49.62</v>
      </c>
    </row>
    <row r="1179" spans="1:6" ht="12.6" customHeight="1">
      <c r="A1179" s="1020" t="s">
        <v>7027</v>
      </c>
      <c r="B1179" s="1020" t="s">
        <v>7028</v>
      </c>
      <c r="C1179" s="1022"/>
      <c r="D1179" s="1022"/>
      <c r="E1179" s="1022"/>
      <c r="F1179" s="1022"/>
    </row>
    <row r="1180" spans="1:6" ht="23.1" customHeight="1">
      <c r="A1180" s="1023" t="s">
        <v>7029</v>
      </c>
      <c r="B1180" s="1023" t="s">
        <v>7030</v>
      </c>
      <c r="C1180" s="1024" t="s">
        <v>4857</v>
      </c>
      <c r="D1180" s="1029">
        <v>115.64</v>
      </c>
      <c r="E1180" s="1029">
        <v>7.11</v>
      </c>
      <c r="F1180" s="1029">
        <v>122.75</v>
      </c>
    </row>
    <row r="1181" spans="1:6" ht="24.95" customHeight="1">
      <c r="A1181" s="1023" t="s">
        <v>7031</v>
      </c>
      <c r="B1181" s="441" t="s">
        <v>7032</v>
      </c>
      <c r="C1181" s="1024" t="s">
        <v>4857</v>
      </c>
      <c r="D1181" s="1029">
        <v>39.06</v>
      </c>
      <c r="E1181" s="1029">
        <v>6.6</v>
      </c>
      <c r="F1181" s="1029">
        <v>45.66</v>
      </c>
    </row>
    <row r="1182" spans="1:6" ht="12.6" customHeight="1">
      <c r="A1182" s="1020" t="s">
        <v>7033</v>
      </c>
      <c r="B1182" s="1020" t="s">
        <v>7034</v>
      </c>
      <c r="C1182" s="1022"/>
      <c r="D1182" s="1022"/>
      <c r="E1182" s="1022"/>
      <c r="F1182" s="1022"/>
    </row>
    <row r="1183" spans="1:6" ht="12.6" customHeight="1">
      <c r="A1183" s="1023" t="s">
        <v>7035</v>
      </c>
      <c r="B1183" s="1023" t="s">
        <v>7036</v>
      </c>
      <c r="C1183" s="1024" t="s">
        <v>4799</v>
      </c>
      <c r="D1183" s="1029">
        <v>9.7100000000000009</v>
      </c>
      <c r="E1183" s="1029">
        <v>7.48</v>
      </c>
      <c r="F1183" s="1029">
        <v>17.190000000000001</v>
      </c>
    </row>
    <row r="1184" spans="1:6" ht="12.6" customHeight="1">
      <c r="A1184" s="1023" t="s">
        <v>7037</v>
      </c>
      <c r="B1184" s="1023" t="s">
        <v>7038</v>
      </c>
      <c r="C1184" s="1024" t="s">
        <v>4799</v>
      </c>
      <c r="D1184" s="1029">
        <v>3.83</v>
      </c>
      <c r="E1184" s="1029">
        <v>26.18</v>
      </c>
      <c r="F1184" s="1029">
        <v>30.01</v>
      </c>
    </row>
    <row r="1185" spans="1:6" ht="24.95" customHeight="1">
      <c r="A1185" s="1023" t="s">
        <v>7039</v>
      </c>
      <c r="B1185" s="441" t="s">
        <v>7040</v>
      </c>
      <c r="C1185" s="1024" t="s">
        <v>4799</v>
      </c>
      <c r="D1185" s="443"/>
      <c r="E1185" s="1029">
        <v>57.34</v>
      </c>
      <c r="F1185" s="1029">
        <v>57.34</v>
      </c>
    </row>
    <row r="1186" spans="1:6" ht="12.6" customHeight="1">
      <c r="A1186" s="1023" t="s">
        <v>7041</v>
      </c>
      <c r="B1186" s="1023" t="s">
        <v>7042</v>
      </c>
      <c r="C1186" s="1024" t="s">
        <v>4748</v>
      </c>
      <c r="D1186" s="1029">
        <v>65.37</v>
      </c>
      <c r="E1186" s="442"/>
      <c r="F1186" s="1029">
        <v>65.37</v>
      </c>
    </row>
    <row r="1187" spans="1:6" ht="12.6" customHeight="1">
      <c r="A1187" s="1023" t="s">
        <v>7043</v>
      </c>
      <c r="B1187" s="1023" t="s">
        <v>7044</v>
      </c>
      <c r="C1187" s="1024" t="s">
        <v>4857</v>
      </c>
      <c r="D1187" s="442"/>
      <c r="E1187" s="1029">
        <v>9.5299999999999994</v>
      </c>
      <c r="F1187" s="1029">
        <v>9.5299999999999994</v>
      </c>
    </row>
    <row r="1188" spans="1:6" ht="12.6" customHeight="1">
      <c r="A1188" s="1023" t="s">
        <v>7045</v>
      </c>
      <c r="B1188" s="1023" t="s">
        <v>7046</v>
      </c>
      <c r="C1188" s="1024" t="s">
        <v>4857</v>
      </c>
      <c r="D1188" s="1029">
        <v>12.62</v>
      </c>
      <c r="E1188" s="1029">
        <v>10.27</v>
      </c>
      <c r="F1188" s="1029">
        <v>22.89</v>
      </c>
    </row>
    <row r="1189" spans="1:6" ht="23.1" customHeight="1">
      <c r="A1189" s="1023" t="s">
        <v>7047</v>
      </c>
      <c r="B1189" s="1023" t="s">
        <v>7048</v>
      </c>
      <c r="C1189" s="1024" t="s">
        <v>4857</v>
      </c>
      <c r="D1189" s="1029">
        <v>13.45</v>
      </c>
      <c r="E1189" s="1029">
        <v>10.27</v>
      </c>
      <c r="F1189" s="1029">
        <v>23.72</v>
      </c>
    </row>
    <row r="1190" spans="1:6" ht="12.6" customHeight="1">
      <c r="A1190" s="1023" t="s">
        <v>7049</v>
      </c>
      <c r="B1190" s="1023" t="s">
        <v>7050</v>
      </c>
      <c r="C1190" s="1024" t="s">
        <v>4748</v>
      </c>
      <c r="D1190" s="1029">
        <v>55.03</v>
      </c>
      <c r="E1190" s="1029">
        <v>2.62</v>
      </c>
      <c r="F1190" s="1029">
        <v>57.65</v>
      </c>
    </row>
    <row r="1191" spans="1:6" ht="12.6" customHeight="1">
      <c r="A1191" s="1023" t="s">
        <v>7051</v>
      </c>
      <c r="B1191" s="1023" t="s">
        <v>7052</v>
      </c>
      <c r="C1191" s="1024" t="s">
        <v>4857</v>
      </c>
      <c r="D1191" s="1029">
        <v>13.37</v>
      </c>
      <c r="E1191" s="1029">
        <v>1.31</v>
      </c>
      <c r="F1191" s="1029">
        <v>14.68</v>
      </c>
    </row>
    <row r="1192" spans="1:6" ht="12.6" customHeight="1">
      <c r="A1192" s="1023" t="s">
        <v>7053</v>
      </c>
      <c r="B1192" s="1023" t="s">
        <v>7054</v>
      </c>
      <c r="C1192" s="1024" t="s">
        <v>4857</v>
      </c>
      <c r="D1192" s="1029">
        <v>32.01</v>
      </c>
      <c r="E1192" s="1029">
        <v>5.61</v>
      </c>
      <c r="F1192" s="1029">
        <v>37.619999999999997</v>
      </c>
    </row>
    <row r="1193" spans="1:6" ht="12.6" customHeight="1">
      <c r="A1193" s="1031">
        <v>22</v>
      </c>
      <c r="B1193" s="1020" t="s">
        <v>7055</v>
      </c>
      <c r="C1193" s="1022"/>
      <c r="D1193" s="1022"/>
      <c r="E1193" s="1022"/>
      <c r="F1193" s="1022"/>
    </row>
    <row r="1194" spans="1:6" ht="12.6" customHeight="1">
      <c r="A1194" s="1020" t="s">
        <v>7056</v>
      </c>
      <c r="B1194" s="1020" t="s">
        <v>7057</v>
      </c>
      <c r="C1194" s="1022"/>
      <c r="D1194" s="1022"/>
      <c r="E1194" s="1022"/>
      <c r="F1194" s="1022"/>
    </row>
    <row r="1195" spans="1:6" ht="12.6" customHeight="1">
      <c r="A1195" s="1023" t="s">
        <v>7058</v>
      </c>
      <c r="B1195" s="1023" t="s">
        <v>7059</v>
      </c>
      <c r="C1195" s="1024" t="s">
        <v>4799</v>
      </c>
      <c r="D1195" s="1029">
        <v>46.38</v>
      </c>
      <c r="E1195" s="1029">
        <v>22.44</v>
      </c>
      <c r="F1195" s="1029">
        <v>68.819999999999993</v>
      </c>
    </row>
    <row r="1196" spans="1:6" ht="12.6" customHeight="1">
      <c r="A1196" s="1023" t="s">
        <v>7060</v>
      </c>
      <c r="B1196" s="1023" t="s">
        <v>7061</v>
      </c>
      <c r="C1196" s="1024" t="s">
        <v>4799</v>
      </c>
      <c r="D1196" s="1029">
        <v>83.35</v>
      </c>
      <c r="E1196" s="1029">
        <v>44.88</v>
      </c>
      <c r="F1196" s="1029">
        <v>128.22999999999999</v>
      </c>
    </row>
    <row r="1197" spans="1:6" ht="23.1" customHeight="1">
      <c r="A1197" s="1023" t="s">
        <v>7062</v>
      </c>
      <c r="B1197" s="1023" t="s">
        <v>7063</v>
      </c>
      <c r="C1197" s="1024" t="s">
        <v>4799</v>
      </c>
      <c r="D1197" s="1029">
        <v>117.94</v>
      </c>
      <c r="E1197" s="1029">
        <v>48.62</v>
      </c>
      <c r="F1197" s="1029">
        <v>166.56</v>
      </c>
    </row>
    <row r="1198" spans="1:6" ht="12.6" customHeight="1">
      <c r="A1198" s="1023" t="s">
        <v>7064</v>
      </c>
      <c r="B1198" s="1023" t="s">
        <v>7065</v>
      </c>
      <c r="C1198" s="1024" t="s">
        <v>4857</v>
      </c>
      <c r="D1198" s="1029">
        <v>18.559999999999999</v>
      </c>
      <c r="E1198" s="1029">
        <v>14.96</v>
      </c>
      <c r="F1198" s="1029">
        <v>33.520000000000003</v>
      </c>
    </row>
    <row r="1199" spans="1:6" ht="24.95" customHeight="1">
      <c r="A1199" s="1023" t="s">
        <v>7066</v>
      </c>
      <c r="B1199" s="441" t="s">
        <v>7067</v>
      </c>
      <c r="C1199" s="1024" t="s">
        <v>4799</v>
      </c>
      <c r="D1199" s="1029">
        <v>152.79</v>
      </c>
      <c r="E1199" s="1029">
        <v>44.88</v>
      </c>
      <c r="F1199" s="1029">
        <v>197.67</v>
      </c>
    </row>
    <row r="1200" spans="1:6" ht="23.1" customHeight="1">
      <c r="A1200" s="1023" t="s">
        <v>7068</v>
      </c>
      <c r="B1200" s="1023" t="s">
        <v>7069</v>
      </c>
      <c r="C1200" s="1024" t="s">
        <v>4799</v>
      </c>
      <c r="D1200" s="1029">
        <v>117.63</v>
      </c>
      <c r="E1200" s="1029">
        <v>22.44</v>
      </c>
      <c r="F1200" s="1029">
        <v>140.07</v>
      </c>
    </row>
    <row r="1201" spans="1:6" ht="12.6" customHeight="1">
      <c r="A1201" s="1020" t="s">
        <v>7070</v>
      </c>
      <c r="B1201" s="1020" t="s">
        <v>7071</v>
      </c>
      <c r="C1201" s="1022"/>
      <c r="D1201" s="1022"/>
      <c r="E1201" s="1022"/>
      <c r="F1201" s="1022"/>
    </row>
    <row r="1202" spans="1:6" ht="12.6" customHeight="1">
      <c r="A1202" s="1023" t="s">
        <v>7072</v>
      </c>
      <c r="B1202" s="1023" t="s">
        <v>7073</v>
      </c>
      <c r="C1202" s="1024" t="s">
        <v>4799</v>
      </c>
      <c r="D1202" s="1029">
        <v>70.05</v>
      </c>
      <c r="E1202" s="442"/>
      <c r="F1202" s="1029">
        <v>70.05</v>
      </c>
    </row>
    <row r="1203" spans="1:6" ht="12.6" customHeight="1">
      <c r="A1203" s="1023" t="s">
        <v>7074</v>
      </c>
      <c r="B1203" s="1023" t="s">
        <v>7075</v>
      </c>
      <c r="C1203" s="1024" t="s">
        <v>4799</v>
      </c>
      <c r="D1203" s="1029">
        <v>84.54</v>
      </c>
      <c r="E1203" s="442"/>
      <c r="F1203" s="1029">
        <v>84.54</v>
      </c>
    </row>
    <row r="1204" spans="1:6" ht="24.95" customHeight="1">
      <c r="A1204" s="1023" t="s">
        <v>7076</v>
      </c>
      <c r="B1204" s="441" t="s">
        <v>7077</v>
      </c>
      <c r="C1204" s="1024" t="s">
        <v>4799</v>
      </c>
      <c r="D1204" s="1029">
        <v>101.2</v>
      </c>
      <c r="E1204" s="443"/>
      <c r="F1204" s="1029">
        <v>101.2</v>
      </c>
    </row>
    <row r="1205" spans="1:6" ht="24.95" customHeight="1">
      <c r="A1205" s="1023" t="s">
        <v>7078</v>
      </c>
      <c r="B1205" s="441" t="s">
        <v>7079</v>
      </c>
      <c r="C1205" s="1024" t="s">
        <v>4799</v>
      </c>
      <c r="D1205" s="1029">
        <v>87.53</v>
      </c>
      <c r="E1205" s="443"/>
      <c r="F1205" s="1029">
        <v>87.53</v>
      </c>
    </row>
    <row r="1206" spans="1:6" ht="12.6" customHeight="1">
      <c r="A1206" s="1020" t="s">
        <v>7080</v>
      </c>
      <c r="B1206" s="1020" t="s">
        <v>7081</v>
      </c>
      <c r="C1206" s="1022"/>
      <c r="D1206" s="1022"/>
      <c r="E1206" s="1022"/>
      <c r="F1206" s="1022"/>
    </row>
    <row r="1207" spans="1:6" ht="12.6" customHeight="1">
      <c r="A1207" s="1023" t="s">
        <v>7082</v>
      </c>
      <c r="B1207" s="1023" t="s">
        <v>7083</v>
      </c>
      <c r="C1207" s="1024" t="s">
        <v>4799</v>
      </c>
      <c r="D1207" s="1029">
        <v>94.91</v>
      </c>
      <c r="E1207" s="442"/>
      <c r="F1207" s="1029">
        <v>94.91</v>
      </c>
    </row>
    <row r="1208" spans="1:6" ht="12.6" customHeight="1">
      <c r="A1208" s="1023" t="s">
        <v>7084</v>
      </c>
      <c r="B1208" s="1023" t="s">
        <v>7085</v>
      </c>
      <c r="C1208" s="1024" t="s">
        <v>4799</v>
      </c>
      <c r="D1208" s="1029">
        <v>125.33</v>
      </c>
      <c r="E1208" s="442"/>
      <c r="F1208" s="1029">
        <v>125.33</v>
      </c>
    </row>
    <row r="1209" spans="1:6" ht="12.6" customHeight="1">
      <c r="A1209" s="1023" t="s">
        <v>7086</v>
      </c>
      <c r="B1209" s="1023" t="s">
        <v>7087</v>
      </c>
      <c r="C1209" s="1024" t="s">
        <v>4799</v>
      </c>
      <c r="D1209" s="1029">
        <v>97.52</v>
      </c>
      <c r="E1209" s="442"/>
      <c r="F1209" s="1029">
        <v>97.52</v>
      </c>
    </row>
    <row r="1210" spans="1:6" ht="12.6" customHeight="1">
      <c r="A1210" s="1023" t="s">
        <v>7088</v>
      </c>
      <c r="B1210" s="1023" t="s">
        <v>7089</v>
      </c>
      <c r="C1210" s="1024" t="s">
        <v>4799</v>
      </c>
      <c r="D1210" s="1029">
        <v>106.43</v>
      </c>
      <c r="E1210" s="442"/>
      <c r="F1210" s="1029">
        <v>106.43</v>
      </c>
    </row>
    <row r="1211" spans="1:6" ht="12.6" customHeight="1">
      <c r="A1211" s="1023" t="s">
        <v>7090</v>
      </c>
      <c r="B1211" s="1023" t="s">
        <v>7091</v>
      </c>
      <c r="C1211" s="1024" t="s">
        <v>4799</v>
      </c>
      <c r="D1211" s="1029">
        <v>75.62</v>
      </c>
      <c r="E1211" s="442"/>
      <c r="F1211" s="1029">
        <v>75.62</v>
      </c>
    </row>
    <row r="1212" spans="1:6" ht="24.95" customHeight="1">
      <c r="A1212" s="1023" t="s">
        <v>7092</v>
      </c>
      <c r="B1212" s="441" t="s">
        <v>7093</v>
      </c>
      <c r="C1212" s="1024" t="s">
        <v>4799</v>
      </c>
      <c r="D1212" s="1029">
        <v>215.57</v>
      </c>
      <c r="E1212" s="443"/>
      <c r="F1212" s="1029">
        <v>215.57</v>
      </c>
    </row>
    <row r="1213" spans="1:6" ht="11.45" customHeight="1">
      <c r="A1213" s="1015" t="s">
        <v>4737</v>
      </c>
      <c r="B1213" s="1016" t="s">
        <v>4738</v>
      </c>
      <c r="C1213" s="1016" t="s">
        <v>4739</v>
      </c>
      <c r="D1213" s="1017" t="s">
        <v>4740</v>
      </c>
      <c r="E1213" s="1018" t="s">
        <v>4741</v>
      </c>
      <c r="F1213" s="1015" t="s">
        <v>4742</v>
      </c>
    </row>
    <row r="1214" spans="1:6" ht="24.95" customHeight="1">
      <c r="A1214" s="1023" t="s">
        <v>7094</v>
      </c>
      <c r="B1214" s="441" t="s">
        <v>7095</v>
      </c>
      <c r="C1214" s="1024" t="s">
        <v>4799</v>
      </c>
      <c r="D1214" s="1029">
        <v>141.79</v>
      </c>
      <c r="E1214" s="443"/>
      <c r="F1214" s="1029">
        <v>141.79</v>
      </c>
    </row>
    <row r="1215" spans="1:6" ht="12.6" customHeight="1">
      <c r="A1215" s="1023" t="s">
        <v>7096</v>
      </c>
      <c r="B1215" s="1023" t="s">
        <v>7097</v>
      </c>
      <c r="C1215" s="1024" t="s">
        <v>4799</v>
      </c>
      <c r="D1215" s="1029">
        <v>163.02000000000001</v>
      </c>
      <c r="E1215" s="442"/>
      <c r="F1215" s="1029">
        <v>163.02000000000001</v>
      </c>
    </row>
    <row r="1216" spans="1:6" ht="12.6" customHeight="1">
      <c r="A1216" s="1020" t="s">
        <v>7098</v>
      </c>
      <c r="B1216" s="1020" t="s">
        <v>7099</v>
      </c>
      <c r="C1216" s="1022"/>
      <c r="D1216" s="1022"/>
      <c r="E1216" s="1022"/>
      <c r="F1216" s="1022"/>
    </row>
    <row r="1217" spans="1:6" ht="23.1" customHeight="1">
      <c r="A1217" s="1023" t="s">
        <v>7100</v>
      </c>
      <c r="B1217" s="1023" t="s">
        <v>7101</v>
      </c>
      <c r="C1217" s="1024" t="s">
        <v>4799</v>
      </c>
      <c r="D1217" s="1029">
        <v>841.92</v>
      </c>
      <c r="E1217" s="443"/>
      <c r="F1217" s="1029">
        <v>841.92</v>
      </c>
    </row>
    <row r="1218" spans="1:6" ht="24.95" customHeight="1">
      <c r="A1218" s="1023" t="s">
        <v>7102</v>
      </c>
      <c r="B1218" s="441" t="s">
        <v>7103</v>
      </c>
      <c r="C1218" s="1024" t="s">
        <v>4799</v>
      </c>
      <c r="D1218" s="1029">
        <v>339.87</v>
      </c>
      <c r="E1218" s="443"/>
      <c r="F1218" s="1029">
        <v>339.87</v>
      </c>
    </row>
    <row r="1219" spans="1:6" ht="12.6" customHeight="1">
      <c r="A1219" s="1020" t="s">
        <v>7104</v>
      </c>
      <c r="B1219" s="1020" t="s">
        <v>7105</v>
      </c>
      <c r="C1219" s="1022"/>
      <c r="D1219" s="1022"/>
      <c r="E1219" s="1022"/>
      <c r="F1219" s="1022"/>
    </row>
    <row r="1220" spans="1:6" ht="12.6" customHeight="1">
      <c r="A1220" s="1023" t="s">
        <v>7106</v>
      </c>
      <c r="B1220" s="1023" t="s">
        <v>7107</v>
      </c>
      <c r="C1220" s="1024" t="s">
        <v>4799</v>
      </c>
      <c r="D1220" s="1029">
        <v>331.96</v>
      </c>
      <c r="E1220" s="1029">
        <v>108.23</v>
      </c>
      <c r="F1220" s="1029">
        <v>440.19</v>
      </c>
    </row>
    <row r="1221" spans="1:6" ht="24.95" customHeight="1">
      <c r="A1221" s="1023" t="s">
        <v>7108</v>
      </c>
      <c r="B1221" s="441" t="s">
        <v>7109</v>
      </c>
      <c r="C1221" s="1024" t="s">
        <v>4799</v>
      </c>
      <c r="D1221" s="1029">
        <v>763.59</v>
      </c>
      <c r="E1221" s="443"/>
      <c r="F1221" s="1029">
        <v>763.59</v>
      </c>
    </row>
    <row r="1222" spans="1:6" ht="23.1" customHeight="1">
      <c r="A1222" s="1023" t="s">
        <v>7110</v>
      </c>
      <c r="B1222" s="1023" t="s">
        <v>7111</v>
      </c>
      <c r="C1222" s="1024" t="s">
        <v>4799</v>
      </c>
      <c r="D1222" s="1025">
        <v>1307.18</v>
      </c>
      <c r="E1222" s="443"/>
      <c r="F1222" s="1025">
        <v>1307.18</v>
      </c>
    </row>
    <row r="1223" spans="1:6" ht="24.95" customHeight="1">
      <c r="A1223" s="1023" t="s">
        <v>7112</v>
      </c>
      <c r="B1223" s="441" t="s">
        <v>7113</v>
      </c>
      <c r="C1223" s="1024" t="s">
        <v>4799</v>
      </c>
      <c r="D1223" s="1029">
        <v>562.23</v>
      </c>
      <c r="E1223" s="443"/>
      <c r="F1223" s="1029">
        <v>562.23</v>
      </c>
    </row>
    <row r="1224" spans="1:6" ht="24.95" customHeight="1">
      <c r="A1224" s="1023" t="s">
        <v>7114</v>
      </c>
      <c r="B1224" s="441" t="s">
        <v>7115</v>
      </c>
      <c r="C1224" s="1024" t="s">
        <v>4799</v>
      </c>
      <c r="D1224" s="1029">
        <v>808.5</v>
      </c>
      <c r="E1224" s="443"/>
      <c r="F1224" s="1029">
        <v>808.5</v>
      </c>
    </row>
    <row r="1225" spans="1:6" ht="24.95" customHeight="1">
      <c r="A1225" s="1023" t="s">
        <v>7116</v>
      </c>
      <c r="B1225" s="441" t="s">
        <v>7117</v>
      </c>
      <c r="C1225" s="1024" t="s">
        <v>4799</v>
      </c>
      <c r="D1225" s="1029">
        <v>694.55</v>
      </c>
      <c r="E1225" s="443"/>
      <c r="F1225" s="1029">
        <v>694.55</v>
      </c>
    </row>
    <row r="1226" spans="1:6" ht="12.6" customHeight="1">
      <c r="A1226" s="1020" t="s">
        <v>7118</v>
      </c>
      <c r="B1226" s="1020" t="s">
        <v>7119</v>
      </c>
      <c r="C1226" s="1022"/>
      <c r="D1226" s="1022"/>
      <c r="E1226" s="1022"/>
      <c r="F1226" s="1022"/>
    </row>
    <row r="1227" spans="1:6" ht="12.6" customHeight="1">
      <c r="A1227" s="1023" t="s">
        <v>7120</v>
      </c>
      <c r="B1227" s="1023" t="s">
        <v>7121</v>
      </c>
      <c r="C1227" s="1024" t="s">
        <v>4799</v>
      </c>
      <c r="D1227" s="1029">
        <v>56.76</v>
      </c>
      <c r="E1227" s="442"/>
      <c r="F1227" s="1029">
        <v>56.76</v>
      </c>
    </row>
    <row r="1228" spans="1:6" ht="12.6" customHeight="1">
      <c r="A1228" s="1023" t="s">
        <v>7122</v>
      </c>
      <c r="B1228" s="1023" t="s">
        <v>7123</v>
      </c>
      <c r="C1228" s="1024" t="s">
        <v>4799</v>
      </c>
      <c r="D1228" s="1029">
        <v>1.33</v>
      </c>
      <c r="E1228" s="1029">
        <v>11.22</v>
      </c>
      <c r="F1228" s="1029">
        <v>12.55</v>
      </c>
    </row>
    <row r="1229" spans="1:6" ht="12.6" customHeight="1">
      <c r="A1229" s="1023" t="s">
        <v>7124</v>
      </c>
      <c r="B1229" s="1023" t="s">
        <v>7125</v>
      </c>
      <c r="C1229" s="1024" t="s">
        <v>4799</v>
      </c>
      <c r="D1229" s="442"/>
      <c r="E1229" s="1029">
        <v>5.61</v>
      </c>
      <c r="F1229" s="1029">
        <v>5.61</v>
      </c>
    </row>
    <row r="1230" spans="1:6" ht="12.6" customHeight="1">
      <c r="A1230" s="1023" t="s">
        <v>7126</v>
      </c>
      <c r="B1230" s="1023" t="s">
        <v>7127</v>
      </c>
      <c r="C1230" s="1024" t="s">
        <v>4857</v>
      </c>
      <c r="D1230" s="1029">
        <v>15.16</v>
      </c>
      <c r="E1230" s="442"/>
      <c r="F1230" s="1029">
        <v>15.16</v>
      </c>
    </row>
    <row r="1231" spans="1:6" ht="12.6" customHeight="1">
      <c r="A1231" s="1023" t="s">
        <v>7128</v>
      </c>
      <c r="B1231" s="1023" t="s">
        <v>7129</v>
      </c>
      <c r="C1231" s="1024" t="s">
        <v>4748</v>
      </c>
      <c r="D1231" s="1029">
        <v>19.13</v>
      </c>
      <c r="E1231" s="442"/>
      <c r="F1231" s="1029">
        <v>19.13</v>
      </c>
    </row>
    <row r="1232" spans="1:6" ht="12.6" customHeight="1">
      <c r="A1232" s="1031">
        <v>23</v>
      </c>
      <c r="B1232" s="1020" t="s">
        <v>7130</v>
      </c>
      <c r="C1232" s="1022"/>
      <c r="D1232" s="1022"/>
      <c r="E1232" s="1022"/>
      <c r="F1232" s="1022"/>
    </row>
    <row r="1233" spans="1:6" ht="12.6" customHeight="1">
      <c r="A1233" s="1020" t="s">
        <v>7131</v>
      </c>
      <c r="B1233" s="1020" t="s">
        <v>7132</v>
      </c>
      <c r="C1233" s="1022"/>
      <c r="D1233" s="1022"/>
      <c r="E1233" s="1022"/>
      <c r="F1233" s="1022"/>
    </row>
    <row r="1234" spans="1:6" ht="12.6" customHeight="1">
      <c r="A1234" s="1023" t="s">
        <v>7133</v>
      </c>
      <c r="B1234" s="1023" t="s">
        <v>7134</v>
      </c>
      <c r="C1234" s="1024" t="s">
        <v>4799</v>
      </c>
      <c r="D1234" s="1025">
        <v>1024.9100000000001</v>
      </c>
      <c r="E1234" s="1029">
        <v>48.99</v>
      </c>
      <c r="F1234" s="1025">
        <v>1073.9000000000001</v>
      </c>
    </row>
    <row r="1235" spans="1:6" ht="12.6" customHeight="1">
      <c r="A1235" s="1023" t="s">
        <v>7135</v>
      </c>
      <c r="B1235" s="1023" t="s">
        <v>7136</v>
      </c>
      <c r="C1235" s="1024" t="s">
        <v>4799</v>
      </c>
      <c r="D1235" s="1029">
        <v>875.39</v>
      </c>
      <c r="E1235" s="1029">
        <v>48.99</v>
      </c>
      <c r="F1235" s="1029">
        <v>924.38</v>
      </c>
    </row>
    <row r="1236" spans="1:6" ht="12.6" customHeight="1">
      <c r="A1236" s="1020" t="s">
        <v>7137</v>
      </c>
      <c r="B1236" s="1020" t="s">
        <v>7138</v>
      </c>
      <c r="C1236" s="1022"/>
      <c r="D1236" s="1022"/>
      <c r="E1236" s="1022"/>
      <c r="F1236" s="1022"/>
    </row>
    <row r="1237" spans="1:6" ht="23.1" customHeight="1">
      <c r="A1237" s="1023" t="s">
        <v>7139</v>
      </c>
      <c r="B1237" s="1023" t="s">
        <v>7140</v>
      </c>
      <c r="C1237" s="1024" t="s">
        <v>4799</v>
      </c>
      <c r="D1237" s="1029">
        <v>707.31</v>
      </c>
      <c r="E1237" s="1029">
        <v>51.61</v>
      </c>
      <c r="F1237" s="1029">
        <v>758.92</v>
      </c>
    </row>
    <row r="1238" spans="1:6" ht="12.6" customHeight="1">
      <c r="A1238" s="1023" t="s">
        <v>7141</v>
      </c>
      <c r="B1238" s="1023" t="s">
        <v>7142</v>
      </c>
      <c r="C1238" s="1024" t="s">
        <v>4748</v>
      </c>
      <c r="D1238" s="1025">
        <v>1208.5999999999999</v>
      </c>
      <c r="E1238" s="1029">
        <v>104.73</v>
      </c>
      <c r="F1238" s="1025">
        <v>1313.33</v>
      </c>
    </row>
    <row r="1239" spans="1:6" ht="12.6" customHeight="1">
      <c r="A1239" s="1023" t="s">
        <v>7143</v>
      </c>
      <c r="B1239" s="1023" t="s">
        <v>7144</v>
      </c>
      <c r="C1239" s="1024" t="s">
        <v>4748</v>
      </c>
      <c r="D1239" s="1025">
        <v>1340.86</v>
      </c>
      <c r="E1239" s="1029">
        <v>104.73</v>
      </c>
      <c r="F1239" s="1025">
        <v>1445.59</v>
      </c>
    </row>
    <row r="1240" spans="1:6" ht="12.6" customHeight="1">
      <c r="A1240" s="1023" t="s">
        <v>7145</v>
      </c>
      <c r="B1240" s="1023" t="s">
        <v>7146</v>
      </c>
      <c r="C1240" s="1024" t="s">
        <v>4748</v>
      </c>
      <c r="D1240" s="1025">
        <v>1468.43</v>
      </c>
      <c r="E1240" s="1029">
        <v>104.73</v>
      </c>
      <c r="F1240" s="1025">
        <v>1573.16</v>
      </c>
    </row>
    <row r="1241" spans="1:6" ht="12.6" customHeight="1">
      <c r="A1241" s="1023" t="s">
        <v>7147</v>
      </c>
      <c r="B1241" s="1023" t="s">
        <v>7148</v>
      </c>
      <c r="C1241" s="1024" t="s">
        <v>4748</v>
      </c>
      <c r="D1241" s="1025">
        <v>2106.52</v>
      </c>
      <c r="E1241" s="1029">
        <v>130.91</v>
      </c>
      <c r="F1241" s="1025">
        <v>2237.4299999999998</v>
      </c>
    </row>
    <row r="1242" spans="1:6" ht="12.6" customHeight="1">
      <c r="A1242" s="1020" t="s">
        <v>7149</v>
      </c>
      <c r="B1242" s="1020" t="s">
        <v>7150</v>
      </c>
      <c r="C1242" s="1022"/>
      <c r="D1242" s="1022"/>
      <c r="E1242" s="1022"/>
      <c r="F1242" s="1022"/>
    </row>
    <row r="1243" spans="1:6" ht="24.95" customHeight="1">
      <c r="A1243" s="1023" t="s">
        <v>7151</v>
      </c>
      <c r="B1243" s="441" t="s">
        <v>7152</v>
      </c>
      <c r="C1243" s="1024" t="s">
        <v>4748</v>
      </c>
      <c r="D1243" s="1025">
        <v>1170.52</v>
      </c>
      <c r="E1243" s="1029">
        <v>52.36</v>
      </c>
      <c r="F1243" s="1025">
        <v>1222.8800000000001</v>
      </c>
    </row>
    <row r="1244" spans="1:6" ht="24.95" customHeight="1">
      <c r="A1244" s="1023" t="s">
        <v>7153</v>
      </c>
      <c r="B1244" s="441" t="s">
        <v>7154</v>
      </c>
      <c r="C1244" s="1024" t="s">
        <v>4748</v>
      </c>
      <c r="D1244" s="1025">
        <v>1022.63</v>
      </c>
      <c r="E1244" s="1029">
        <v>52.36</v>
      </c>
      <c r="F1244" s="1025">
        <v>1074.99</v>
      </c>
    </row>
    <row r="1245" spans="1:6" ht="24.95" customHeight="1">
      <c r="A1245" s="1023" t="s">
        <v>7155</v>
      </c>
      <c r="B1245" s="441" t="s">
        <v>7156</v>
      </c>
      <c r="C1245" s="1024" t="s">
        <v>4748</v>
      </c>
      <c r="D1245" s="1025">
        <v>1187.92</v>
      </c>
      <c r="E1245" s="1029">
        <v>104.73</v>
      </c>
      <c r="F1245" s="1025">
        <v>1292.6500000000001</v>
      </c>
    </row>
    <row r="1246" spans="1:6" ht="24.95" customHeight="1">
      <c r="A1246" s="1023" t="s">
        <v>7157</v>
      </c>
      <c r="B1246" s="441" t="s">
        <v>7158</v>
      </c>
      <c r="C1246" s="1024" t="s">
        <v>4748</v>
      </c>
      <c r="D1246" s="1025">
        <v>1294.3699999999999</v>
      </c>
      <c r="E1246" s="1029">
        <v>104.73</v>
      </c>
      <c r="F1246" s="1025">
        <v>1399.1</v>
      </c>
    </row>
    <row r="1247" spans="1:6" ht="24.95" customHeight="1">
      <c r="A1247" s="1023" t="s">
        <v>7159</v>
      </c>
      <c r="B1247" s="441" t="s">
        <v>7160</v>
      </c>
      <c r="C1247" s="1024" t="s">
        <v>4748</v>
      </c>
      <c r="D1247" s="1025">
        <v>1320.1</v>
      </c>
      <c r="E1247" s="1029">
        <v>104.73</v>
      </c>
      <c r="F1247" s="1025">
        <v>1424.83</v>
      </c>
    </row>
    <row r="1248" spans="1:6" ht="24.95" customHeight="1">
      <c r="A1248" s="1023" t="s">
        <v>7161</v>
      </c>
      <c r="B1248" s="441" t="s">
        <v>7162</v>
      </c>
      <c r="C1248" s="1024" t="s">
        <v>4748</v>
      </c>
      <c r="D1248" s="1025">
        <v>2071.88</v>
      </c>
      <c r="E1248" s="1029">
        <v>130.91</v>
      </c>
      <c r="F1248" s="1025">
        <v>2202.79</v>
      </c>
    </row>
    <row r="1249" spans="1:6" ht="24.95" customHeight="1">
      <c r="A1249" s="1023" t="s">
        <v>7163</v>
      </c>
      <c r="B1249" s="441" t="s">
        <v>7164</v>
      </c>
      <c r="C1249" s="1024" t="s">
        <v>4748</v>
      </c>
      <c r="D1249" s="1025">
        <v>2218.64</v>
      </c>
      <c r="E1249" s="1029">
        <v>130.91</v>
      </c>
      <c r="F1249" s="1025">
        <v>2349.5500000000002</v>
      </c>
    </row>
    <row r="1250" spans="1:6" ht="24.95" customHeight="1">
      <c r="A1250" s="1023" t="s">
        <v>7165</v>
      </c>
      <c r="B1250" s="441" t="s">
        <v>7166</v>
      </c>
      <c r="C1250" s="1024" t="s">
        <v>4748</v>
      </c>
      <c r="D1250" s="1025">
        <v>4037.94</v>
      </c>
      <c r="E1250" s="1029">
        <v>149.62</v>
      </c>
      <c r="F1250" s="1025">
        <v>4187.5600000000004</v>
      </c>
    </row>
    <row r="1251" spans="1:6" ht="24.95" customHeight="1">
      <c r="A1251" s="1023" t="s">
        <v>7167</v>
      </c>
      <c r="B1251" s="441" t="s">
        <v>7168</v>
      </c>
      <c r="C1251" s="1024" t="s">
        <v>4748</v>
      </c>
      <c r="D1251" s="1029">
        <v>948.93</v>
      </c>
      <c r="E1251" s="1029">
        <v>13.09</v>
      </c>
      <c r="F1251" s="1029">
        <v>962.02</v>
      </c>
    </row>
    <row r="1252" spans="1:6" ht="11.45" customHeight="1">
      <c r="A1252" s="1015" t="s">
        <v>4737</v>
      </c>
      <c r="B1252" s="1016" t="s">
        <v>4738</v>
      </c>
      <c r="C1252" s="1016" t="s">
        <v>4739</v>
      </c>
      <c r="D1252" s="1017" t="s">
        <v>4740</v>
      </c>
      <c r="E1252" s="1018" t="s">
        <v>4741</v>
      </c>
      <c r="F1252" s="1015" t="s">
        <v>4742</v>
      </c>
    </row>
    <row r="1253" spans="1:6" ht="24.95" customHeight="1">
      <c r="A1253" s="1023" t="s">
        <v>7169</v>
      </c>
      <c r="B1253" s="441" t="s">
        <v>7170</v>
      </c>
      <c r="C1253" s="1024" t="s">
        <v>4748</v>
      </c>
      <c r="D1253" s="1025">
        <v>1430.29</v>
      </c>
      <c r="E1253" s="1029">
        <v>100.98</v>
      </c>
      <c r="F1253" s="1025">
        <v>1531.27</v>
      </c>
    </row>
    <row r="1254" spans="1:6" ht="24.95" customHeight="1">
      <c r="A1254" s="1023" t="s">
        <v>7171</v>
      </c>
      <c r="B1254" s="441" t="s">
        <v>7172</v>
      </c>
      <c r="C1254" s="1024" t="s">
        <v>4748</v>
      </c>
      <c r="D1254" s="1025">
        <v>1489.22</v>
      </c>
      <c r="E1254" s="1029">
        <v>97.24</v>
      </c>
      <c r="F1254" s="1025">
        <v>1586.46</v>
      </c>
    </row>
    <row r="1255" spans="1:6" ht="24.95" customHeight="1">
      <c r="A1255" s="1023" t="s">
        <v>7173</v>
      </c>
      <c r="B1255" s="441" t="s">
        <v>7174</v>
      </c>
      <c r="C1255" s="1024" t="s">
        <v>4748</v>
      </c>
      <c r="D1255" s="1025">
        <v>1619.58</v>
      </c>
      <c r="E1255" s="1029">
        <v>97.24</v>
      </c>
      <c r="F1255" s="1025">
        <v>1716.82</v>
      </c>
    </row>
    <row r="1256" spans="1:6" ht="24.95" customHeight="1">
      <c r="A1256" s="1023" t="s">
        <v>7175</v>
      </c>
      <c r="B1256" s="441" t="s">
        <v>7176</v>
      </c>
      <c r="C1256" s="1024" t="s">
        <v>4748</v>
      </c>
      <c r="D1256" s="1025">
        <v>1645.31</v>
      </c>
      <c r="E1256" s="1029">
        <v>97.24</v>
      </c>
      <c r="F1256" s="1025">
        <v>1742.55</v>
      </c>
    </row>
    <row r="1257" spans="1:6" ht="24.95" customHeight="1">
      <c r="A1257" s="1023" t="s">
        <v>7177</v>
      </c>
      <c r="B1257" s="441" t="s">
        <v>7178</v>
      </c>
      <c r="C1257" s="1024" t="s">
        <v>4748</v>
      </c>
      <c r="D1257" s="1025">
        <v>2341.79</v>
      </c>
      <c r="E1257" s="1029">
        <v>127.16</v>
      </c>
      <c r="F1257" s="1025">
        <v>2468.9499999999998</v>
      </c>
    </row>
    <row r="1258" spans="1:6" ht="12.6" customHeight="1">
      <c r="A1258" s="1020" t="s">
        <v>7179</v>
      </c>
      <c r="B1258" s="1020" t="s">
        <v>7180</v>
      </c>
      <c r="C1258" s="1022"/>
      <c r="D1258" s="1022"/>
      <c r="E1258" s="1022"/>
      <c r="F1258" s="1022"/>
    </row>
    <row r="1259" spans="1:6" ht="12.6" customHeight="1">
      <c r="A1259" s="1023" t="s">
        <v>7181</v>
      </c>
      <c r="B1259" s="1023" t="s">
        <v>7182</v>
      </c>
      <c r="C1259" s="1024" t="s">
        <v>4799</v>
      </c>
      <c r="D1259" s="1029">
        <v>115.49</v>
      </c>
      <c r="E1259" s="1029">
        <v>37.4</v>
      </c>
      <c r="F1259" s="1029">
        <v>152.88999999999999</v>
      </c>
    </row>
    <row r="1260" spans="1:6" ht="23.1" customHeight="1">
      <c r="A1260" s="1023" t="s">
        <v>7183</v>
      </c>
      <c r="B1260" s="1023" t="s">
        <v>7184</v>
      </c>
      <c r="C1260" s="1024" t="s">
        <v>4857</v>
      </c>
      <c r="D1260" s="1029">
        <v>9.43</v>
      </c>
      <c r="E1260" s="1029">
        <v>7.48</v>
      </c>
      <c r="F1260" s="1029">
        <v>16.91</v>
      </c>
    </row>
    <row r="1261" spans="1:6" ht="24.95" customHeight="1">
      <c r="A1261" s="1023" t="s">
        <v>7185</v>
      </c>
      <c r="B1261" s="441" t="s">
        <v>7186</v>
      </c>
      <c r="C1261" s="1024" t="s">
        <v>4857</v>
      </c>
      <c r="D1261" s="1029">
        <v>95.45</v>
      </c>
      <c r="E1261" s="1029">
        <v>74.8</v>
      </c>
      <c r="F1261" s="1029">
        <v>170.25</v>
      </c>
    </row>
    <row r="1262" spans="1:6" ht="24.95" customHeight="1">
      <c r="A1262" s="1023" t="s">
        <v>7187</v>
      </c>
      <c r="B1262" s="441" t="s">
        <v>7188</v>
      </c>
      <c r="C1262" s="1024" t="s">
        <v>4799</v>
      </c>
      <c r="D1262" s="1025">
        <v>2023.04</v>
      </c>
      <c r="E1262" s="443"/>
      <c r="F1262" s="1025">
        <v>2023.04</v>
      </c>
    </row>
    <row r="1263" spans="1:6" ht="24.95" customHeight="1">
      <c r="A1263" s="1023" t="s">
        <v>7189</v>
      </c>
      <c r="B1263" s="441" t="s">
        <v>7190</v>
      </c>
      <c r="C1263" s="1024" t="s">
        <v>4799</v>
      </c>
      <c r="D1263" s="1029">
        <v>782.14</v>
      </c>
      <c r="E1263" s="443"/>
      <c r="F1263" s="1029">
        <v>782.14</v>
      </c>
    </row>
    <row r="1264" spans="1:6" ht="24.95" customHeight="1">
      <c r="A1264" s="1023" t="s">
        <v>7191</v>
      </c>
      <c r="B1264" s="441" t="s">
        <v>7192</v>
      </c>
      <c r="C1264" s="1024" t="s">
        <v>4799</v>
      </c>
      <c r="D1264" s="1029">
        <v>606</v>
      </c>
      <c r="E1264" s="1029">
        <v>14.96</v>
      </c>
      <c r="F1264" s="1029">
        <v>620.96</v>
      </c>
    </row>
    <row r="1265" spans="1:6" ht="24.95" customHeight="1">
      <c r="A1265" s="1023" t="s">
        <v>7193</v>
      </c>
      <c r="B1265" s="441" t="s">
        <v>7194</v>
      </c>
      <c r="C1265" s="1024" t="s">
        <v>4799</v>
      </c>
      <c r="D1265" s="1025">
        <v>1517</v>
      </c>
      <c r="E1265" s="443"/>
      <c r="F1265" s="1025">
        <v>1517</v>
      </c>
    </row>
    <row r="1266" spans="1:6" ht="12.6" customHeight="1">
      <c r="A1266" s="1023" t="s">
        <v>7195</v>
      </c>
      <c r="B1266" s="1023" t="s">
        <v>7196</v>
      </c>
      <c r="C1266" s="1024" t="s">
        <v>4799</v>
      </c>
      <c r="D1266" s="1029">
        <v>200.41</v>
      </c>
      <c r="E1266" s="1029">
        <v>37.4</v>
      </c>
      <c r="F1266" s="1029">
        <v>237.81</v>
      </c>
    </row>
    <row r="1267" spans="1:6" ht="12.6" customHeight="1">
      <c r="A1267" s="1023" t="s">
        <v>7197</v>
      </c>
      <c r="B1267" s="1023" t="s">
        <v>7198</v>
      </c>
      <c r="C1267" s="1024" t="s">
        <v>5060</v>
      </c>
      <c r="D1267" s="1025">
        <v>1040.0899999999999</v>
      </c>
      <c r="E1267" s="1029">
        <v>160.82</v>
      </c>
      <c r="F1267" s="1025">
        <v>1200.9100000000001</v>
      </c>
    </row>
    <row r="1268" spans="1:6" ht="12.6" customHeight="1">
      <c r="A1268" s="1023" t="s">
        <v>7199</v>
      </c>
      <c r="B1268" s="1023" t="s">
        <v>7200</v>
      </c>
      <c r="C1268" s="1024" t="s">
        <v>4799</v>
      </c>
      <c r="D1268" s="1029">
        <v>228.67</v>
      </c>
      <c r="E1268" s="1029">
        <v>7.33</v>
      </c>
      <c r="F1268" s="1029">
        <v>236</v>
      </c>
    </row>
    <row r="1269" spans="1:6" ht="24.95" customHeight="1">
      <c r="A1269" s="1023" t="s">
        <v>7201</v>
      </c>
      <c r="B1269" s="441" t="s">
        <v>7202</v>
      </c>
      <c r="C1269" s="1024" t="s">
        <v>4799</v>
      </c>
      <c r="D1269" s="1025">
        <v>1967.46</v>
      </c>
      <c r="E1269" s="443"/>
      <c r="F1269" s="1025">
        <v>1967.46</v>
      </c>
    </row>
    <row r="1270" spans="1:6" ht="24.95" customHeight="1">
      <c r="A1270" s="1023" t="s">
        <v>7203</v>
      </c>
      <c r="B1270" s="441" t="s">
        <v>7204</v>
      </c>
      <c r="C1270" s="1024" t="s">
        <v>4799</v>
      </c>
      <c r="D1270" s="1025">
        <v>1689.21</v>
      </c>
      <c r="E1270" s="443"/>
      <c r="F1270" s="1025">
        <v>1689.21</v>
      </c>
    </row>
    <row r="1271" spans="1:6" ht="12.6" customHeight="1">
      <c r="A1271" s="1023" t="s">
        <v>7205</v>
      </c>
      <c r="B1271" s="1023" t="s">
        <v>7206</v>
      </c>
      <c r="C1271" s="1024" t="s">
        <v>4799</v>
      </c>
      <c r="D1271" s="1029">
        <v>458.5</v>
      </c>
      <c r="E1271" s="1029">
        <v>30.8</v>
      </c>
      <c r="F1271" s="1029">
        <v>489.3</v>
      </c>
    </row>
    <row r="1272" spans="1:6" ht="24.95" customHeight="1">
      <c r="A1272" s="1023" t="s">
        <v>7207</v>
      </c>
      <c r="B1272" s="441" t="s">
        <v>7208</v>
      </c>
      <c r="C1272" s="1024" t="s">
        <v>4799</v>
      </c>
      <c r="D1272" s="1029">
        <v>683.56</v>
      </c>
      <c r="E1272" s="1029">
        <v>149.6</v>
      </c>
      <c r="F1272" s="1029">
        <v>833.16</v>
      </c>
    </row>
    <row r="1273" spans="1:6" ht="12.6" customHeight="1">
      <c r="A1273" s="1023" t="s">
        <v>7209</v>
      </c>
      <c r="B1273" s="1023" t="s">
        <v>7210</v>
      </c>
      <c r="C1273" s="1024" t="s">
        <v>4799</v>
      </c>
      <c r="D1273" s="1029">
        <v>441.75</v>
      </c>
      <c r="E1273" s="1029">
        <v>74.790000000000006</v>
      </c>
      <c r="F1273" s="1029">
        <v>516.54</v>
      </c>
    </row>
    <row r="1274" spans="1:6" ht="24.95" customHeight="1">
      <c r="A1274" s="1023" t="s">
        <v>7211</v>
      </c>
      <c r="B1274" s="441" t="s">
        <v>7212</v>
      </c>
      <c r="C1274" s="1024" t="s">
        <v>4857</v>
      </c>
      <c r="D1274" s="1029">
        <v>152.38999999999999</v>
      </c>
      <c r="E1274" s="1029">
        <v>7.48</v>
      </c>
      <c r="F1274" s="1029">
        <v>159.87</v>
      </c>
    </row>
    <row r="1275" spans="1:6" ht="12.6" customHeight="1">
      <c r="A1275" s="1020" t="s">
        <v>7213</v>
      </c>
      <c r="B1275" s="1020" t="s">
        <v>7214</v>
      </c>
      <c r="C1275" s="1022"/>
      <c r="D1275" s="1022"/>
      <c r="E1275" s="1022"/>
      <c r="F1275" s="1022"/>
    </row>
    <row r="1276" spans="1:6" ht="12.6" customHeight="1">
      <c r="A1276" s="1023" t="s">
        <v>7215</v>
      </c>
      <c r="B1276" s="1023" t="s">
        <v>7216</v>
      </c>
      <c r="C1276" s="1024" t="s">
        <v>4799</v>
      </c>
      <c r="D1276" s="1029">
        <v>264.75</v>
      </c>
      <c r="E1276" s="1029">
        <v>51.61</v>
      </c>
      <c r="F1276" s="1029">
        <v>316.36</v>
      </c>
    </row>
    <row r="1277" spans="1:6" ht="12.6" customHeight="1">
      <c r="A1277" s="1023" t="s">
        <v>7217</v>
      </c>
      <c r="B1277" s="1023" t="s">
        <v>7218</v>
      </c>
      <c r="C1277" s="1024" t="s">
        <v>4748</v>
      </c>
      <c r="D1277" s="1029">
        <v>536.73</v>
      </c>
      <c r="E1277" s="1029">
        <v>104.73</v>
      </c>
      <c r="F1277" s="1029">
        <v>641.46</v>
      </c>
    </row>
    <row r="1278" spans="1:6" ht="12.6" customHeight="1">
      <c r="A1278" s="1023" t="s">
        <v>7219</v>
      </c>
      <c r="B1278" s="1023" t="s">
        <v>7220</v>
      </c>
      <c r="C1278" s="1024" t="s">
        <v>4748</v>
      </c>
      <c r="D1278" s="1029">
        <v>526.95000000000005</v>
      </c>
      <c r="E1278" s="1029">
        <v>104.73</v>
      </c>
      <c r="F1278" s="1029">
        <v>631.67999999999995</v>
      </c>
    </row>
    <row r="1279" spans="1:6" ht="12.6" customHeight="1">
      <c r="A1279" s="1023" t="s">
        <v>7221</v>
      </c>
      <c r="B1279" s="1023" t="s">
        <v>7222</v>
      </c>
      <c r="C1279" s="1024" t="s">
        <v>4748</v>
      </c>
      <c r="D1279" s="1029">
        <v>536.92999999999995</v>
      </c>
      <c r="E1279" s="1029">
        <v>104.73</v>
      </c>
      <c r="F1279" s="1029">
        <v>641.66</v>
      </c>
    </row>
    <row r="1280" spans="1:6" ht="12.6" customHeight="1">
      <c r="A1280" s="1023" t="s">
        <v>7223</v>
      </c>
      <c r="B1280" s="1023" t="s">
        <v>7224</v>
      </c>
      <c r="C1280" s="1024" t="s">
        <v>4748</v>
      </c>
      <c r="D1280" s="1029">
        <v>565.70000000000005</v>
      </c>
      <c r="E1280" s="1029">
        <v>104.73</v>
      </c>
      <c r="F1280" s="1029">
        <v>670.43</v>
      </c>
    </row>
    <row r="1281" spans="1:6" ht="12.6" customHeight="1">
      <c r="A1281" s="1023" t="s">
        <v>7225</v>
      </c>
      <c r="B1281" s="1023" t="s">
        <v>7226</v>
      </c>
      <c r="C1281" s="1024" t="s">
        <v>4748</v>
      </c>
      <c r="D1281" s="1029">
        <v>668.62</v>
      </c>
      <c r="E1281" s="1029">
        <v>104.73</v>
      </c>
      <c r="F1281" s="1029">
        <v>773.35</v>
      </c>
    </row>
    <row r="1282" spans="1:6" ht="12.6" customHeight="1">
      <c r="A1282" s="1023" t="s">
        <v>7227</v>
      </c>
      <c r="B1282" s="1023" t="s">
        <v>7228</v>
      </c>
      <c r="C1282" s="1024" t="s">
        <v>4748</v>
      </c>
      <c r="D1282" s="1029">
        <v>865.7</v>
      </c>
      <c r="E1282" s="1029">
        <v>130.91</v>
      </c>
      <c r="F1282" s="1029">
        <v>996.61</v>
      </c>
    </row>
    <row r="1283" spans="1:6" ht="12.6" customHeight="1">
      <c r="A1283" s="1023" t="s">
        <v>7229</v>
      </c>
      <c r="B1283" s="1023" t="s">
        <v>7230</v>
      </c>
      <c r="C1283" s="1024" t="s">
        <v>4748</v>
      </c>
      <c r="D1283" s="1029">
        <v>945.36</v>
      </c>
      <c r="E1283" s="1029">
        <v>151.47</v>
      </c>
      <c r="F1283" s="1025">
        <v>1096.83</v>
      </c>
    </row>
    <row r="1284" spans="1:6" ht="23.1" customHeight="1">
      <c r="A1284" s="1023" t="s">
        <v>7231</v>
      </c>
      <c r="B1284" s="1023" t="s">
        <v>7232</v>
      </c>
      <c r="C1284" s="1024" t="s">
        <v>4748</v>
      </c>
      <c r="D1284" s="1029">
        <v>338.7</v>
      </c>
      <c r="E1284" s="1029">
        <v>52.36</v>
      </c>
      <c r="F1284" s="1029">
        <v>391.06</v>
      </c>
    </row>
    <row r="1285" spans="1:6" ht="23.1" customHeight="1">
      <c r="A1285" s="1023" t="s">
        <v>7233</v>
      </c>
      <c r="B1285" s="1023" t="s">
        <v>7234</v>
      </c>
      <c r="C1285" s="1024" t="s">
        <v>4748</v>
      </c>
      <c r="D1285" s="1029">
        <v>338.9</v>
      </c>
      <c r="E1285" s="1029">
        <v>52.36</v>
      </c>
      <c r="F1285" s="1029">
        <v>391.26</v>
      </c>
    </row>
    <row r="1286" spans="1:6" ht="23.1" customHeight="1">
      <c r="A1286" s="1023" t="s">
        <v>7235</v>
      </c>
      <c r="B1286" s="1023" t="s">
        <v>7236</v>
      </c>
      <c r="C1286" s="1024" t="s">
        <v>4748</v>
      </c>
      <c r="D1286" s="1029">
        <v>367.67</v>
      </c>
      <c r="E1286" s="1029">
        <v>52.36</v>
      </c>
      <c r="F1286" s="1029">
        <v>420.03</v>
      </c>
    </row>
    <row r="1287" spans="1:6" ht="12.6" customHeight="1">
      <c r="A1287" s="1023" t="s">
        <v>7237</v>
      </c>
      <c r="B1287" s="1023" t="s">
        <v>7238</v>
      </c>
      <c r="C1287" s="1024" t="s">
        <v>4748</v>
      </c>
      <c r="D1287" s="1029">
        <v>623.05999999999995</v>
      </c>
      <c r="E1287" s="1029">
        <v>52.36</v>
      </c>
      <c r="F1287" s="1029">
        <v>675.42</v>
      </c>
    </row>
    <row r="1288" spans="1:6" ht="12.6" customHeight="1">
      <c r="A1288" s="1023" t="s">
        <v>7239</v>
      </c>
      <c r="B1288" s="1023" t="s">
        <v>7240</v>
      </c>
      <c r="C1288" s="1024" t="s">
        <v>4748</v>
      </c>
      <c r="D1288" s="1029">
        <v>623.26</v>
      </c>
      <c r="E1288" s="1029">
        <v>52.36</v>
      </c>
      <c r="F1288" s="1029">
        <v>675.62</v>
      </c>
    </row>
    <row r="1289" spans="1:6" ht="12.6" customHeight="1">
      <c r="A1289" s="1023" t="s">
        <v>7241</v>
      </c>
      <c r="B1289" s="1023" t="s">
        <v>7242</v>
      </c>
      <c r="C1289" s="1024" t="s">
        <v>4748</v>
      </c>
      <c r="D1289" s="1029">
        <v>828.25</v>
      </c>
      <c r="E1289" s="1029">
        <v>97.24</v>
      </c>
      <c r="F1289" s="1029">
        <v>925.49</v>
      </c>
    </row>
    <row r="1290" spans="1:6" ht="12.6" customHeight="1">
      <c r="A1290" s="1023" t="s">
        <v>7243</v>
      </c>
      <c r="B1290" s="1023" t="s">
        <v>7244</v>
      </c>
      <c r="C1290" s="1024" t="s">
        <v>4748</v>
      </c>
      <c r="D1290" s="1029">
        <v>850.19</v>
      </c>
      <c r="E1290" s="1029">
        <v>97.24</v>
      </c>
      <c r="F1290" s="1029">
        <v>947.43</v>
      </c>
    </row>
    <row r="1291" spans="1:6" ht="12.6" customHeight="1">
      <c r="A1291" s="1023" t="s">
        <v>7245</v>
      </c>
      <c r="B1291" s="1023" t="s">
        <v>7246</v>
      </c>
      <c r="C1291" s="1024" t="s">
        <v>4748</v>
      </c>
      <c r="D1291" s="1029">
        <v>890.91</v>
      </c>
      <c r="E1291" s="1029">
        <v>97.24</v>
      </c>
      <c r="F1291" s="1029">
        <v>988.15</v>
      </c>
    </row>
    <row r="1292" spans="1:6" ht="11.45" customHeight="1">
      <c r="A1292" s="1015" t="s">
        <v>4737</v>
      </c>
      <c r="B1292" s="1016" t="s">
        <v>4738</v>
      </c>
      <c r="C1292" s="1016" t="s">
        <v>4739</v>
      </c>
      <c r="D1292" s="1017" t="s">
        <v>4740</v>
      </c>
      <c r="E1292" s="1018" t="s">
        <v>4741</v>
      </c>
      <c r="F1292" s="1015" t="s">
        <v>4742</v>
      </c>
    </row>
    <row r="1293" spans="1:6" ht="12.6" customHeight="1">
      <c r="A1293" s="1023" t="s">
        <v>7247</v>
      </c>
      <c r="B1293" s="1023" t="s">
        <v>7248</v>
      </c>
      <c r="C1293" s="1024" t="s">
        <v>4748</v>
      </c>
      <c r="D1293" s="1025">
        <v>1135.6099999999999</v>
      </c>
      <c r="E1293" s="1029">
        <v>127.16</v>
      </c>
      <c r="F1293" s="1025">
        <v>1262.77</v>
      </c>
    </row>
    <row r="1294" spans="1:6" ht="12.6" customHeight="1">
      <c r="A1294" s="1023" t="s">
        <v>7249</v>
      </c>
      <c r="B1294" s="1023" t="s">
        <v>7250</v>
      </c>
      <c r="C1294" s="1024" t="s">
        <v>4748</v>
      </c>
      <c r="D1294" s="1025">
        <v>1183.83</v>
      </c>
      <c r="E1294" s="1029">
        <v>127.16</v>
      </c>
      <c r="F1294" s="1025">
        <v>1310.99</v>
      </c>
    </row>
    <row r="1295" spans="1:6" ht="12.6" customHeight="1">
      <c r="A1295" s="1023" t="s">
        <v>7251</v>
      </c>
      <c r="B1295" s="1023" t="s">
        <v>7252</v>
      </c>
      <c r="C1295" s="1024" t="s">
        <v>4748</v>
      </c>
      <c r="D1295" s="1029">
        <v>719.6</v>
      </c>
      <c r="E1295" s="1029">
        <v>52.36</v>
      </c>
      <c r="F1295" s="1029">
        <v>771.96</v>
      </c>
    </row>
    <row r="1296" spans="1:6" ht="12.6" customHeight="1">
      <c r="A1296" s="1023" t="s">
        <v>7253</v>
      </c>
      <c r="B1296" s="1023" t="s">
        <v>7254</v>
      </c>
      <c r="C1296" s="1024" t="s">
        <v>4748</v>
      </c>
      <c r="D1296" s="1029">
        <v>826.08</v>
      </c>
      <c r="E1296" s="1029">
        <v>52.36</v>
      </c>
      <c r="F1296" s="1029">
        <v>878.44</v>
      </c>
    </row>
    <row r="1297" spans="1:6" ht="12.6" customHeight="1">
      <c r="A1297" s="1023" t="s">
        <v>7255</v>
      </c>
      <c r="B1297" s="1023" t="s">
        <v>7256</v>
      </c>
      <c r="C1297" s="1024" t="s">
        <v>4748</v>
      </c>
      <c r="D1297" s="1025">
        <v>1099.43</v>
      </c>
      <c r="E1297" s="1029">
        <v>130.91</v>
      </c>
      <c r="F1297" s="1025">
        <v>1230.3399999999999</v>
      </c>
    </row>
    <row r="1298" spans="1:6" ht="12.6" customHeight="1">
      <c r="A1298" s="1020" t="s">
        <v>7257</v>
      </c>
      <c r="B1298" s="1020" t="s">
        <v>7258</v>
      </c>
      <c r="C1298" s="1022"/>
      <c r="D1298" s="1022"/>
      <c r="E1298" s="1022"/>
      <c r="F1298" s="1022"/>
    </row>
    <row r="1299" spans="1:6" ht="24.95" customHeight="1">
      <c r="A1299" s="1023" t="s">
        <v>7259</v>
      </c>
      <c r="B1299" s="441" t="s">
        <v>7260</v>
      </c>
      <c r="C1299" s="1024" t="s">
        <v>4799</v>
      </c>
      <c r="D1299" s="1029">
        <v>271.48</v>
      </c>
      <c r="E1299" s="1029">
        <v>51.61</v>
      </c>
      <c r="F1299" s="1029">
        <v>323.08999999999997</v>
      </c>
    </row>
    <row r="1300" spans="1:6" ht="23.1" customHeight="1">
      <c r="A1300" s="1023" t="s">
        <v>7261</v>
      </c>
      <c r="B1300" s="1023" t="s">
        <v>7262</v>
      </c>
      <c r="C1300" s="1024" t="s">
        <v>4748</v>
      </c>
      <c r="D1300" s="1029">
        <v>543.01</v>
      </c>
      <c r="E1300" s="1029">
        <v>104.73</v>
      </c>
      <c r="F1300" s="1029">
        <v>647.74</v>
      </c>
    </row>
    <row r="1301" spans="1:6" ht="23.1" customHeight="1">
      <c r="A1301" s="1023" t="s">
        <v>7263</v>
      </c>
      <c r="B1301" s="1023" t="s">
        <v>7264</v>
      </c>
      <c r="C1301" s="1024" t="s">
        <v>4748</v>
      </c>
      <c r="D1301" s="1029">
        <v>544.14</v>
      </c>
      <c r="E1301" s="1029">
        <v>104.73</v>
      </c>
      <c r="F1301" s="1029">
        <v>648.87</v>
      </c>
    </row>
    <row r="1302" spans="1:6" ht="23.1" customHeight="1">
      <c r="A1302" s="1023" t="s">
        <v>7265</v>
      </c>
      <c r="B1302" s="1023" t="s">
        <v>7266</v>
      </c>
      <c r="C1302" s="1024" t="s">
        <v>4748</v>
      </c>
      <c r="D1302" s="1029">
        <v>577.01</v>
      </c>
      <c r="E1302" s="1029">
        <v>104.73</v>
      </c>
      <c r="F1302" s="1029">
        <v>681.74</v>
      </c>
    </row>
    <row r="1303" spans="1:6" ht="12.6" customHeight="1">
      <c r="A1303" s="1020" t="s">
        <v>7267</v>
      </c>
      <c r="B1303" s="1020" t="s">
        <v>7268</v>
      </c>
      <c r="C1303" s="1022"/>
      <c r="D1303" s="1022"/>
      <c r="E1303" s="1022"/>
      <c r="F1303" s="1022"/>
    </row>
    <row r="1304" spans="1:6" ht="24.95" customHeight="1">
      <c r="A1304" s="1023" t="s">
        <v>7269</v>
      </c>
      <c r="B1304" s="441" t="s">
        <v>7270</v>
      </c>
      <c r="C1304" s="1024" t="s">
        <v>4748</v>
      </c>
      <c r="D1304" s="1029">
        <v>652.17999999999995</v>
      </c>
      <c r="E1304" s="443"/>
      <c r="F1304" s="1029">
        <v>652.17999999999995</v>
      </c>
    </row>
    <row r="1305" spans="1:6" ht="23.1" customHeight="1">
      <c r="A1305" s="1020" t="s">
        <v>7271</v>
      </c>
      <c r="B1305" s="1020" t="s">
        <v>7272</v>
      </c>
      <c r="C1305" s="1021"/>
      <c r="D1305" s="1021"/>
      <c r="E1305" s="1021"/>
      <c r="F1305" s="1021"/>
    </row>
    <row r="1306" spans="1:6" ht="34.5" customHeight="1">
      <c r="A1306" s="1026" t="s">
        <v>7273</v>
      </c>
      <c r="B1306" s="1023" t="s">
        <v>7274</v>
      </c>
      <c r="C1306" s="1027" t="s">
        <v>4748</v>
      </c>
      <c r="D1306" s="1030">
        <v>652.17999999999995</v>
      </c>
      <c r="E1306" s="441"/>
      <c r="F1306" s="1030">
        <v>652.17999999999995</v>
      </c>
    </row>
    <row r="1307" spans="1:6" ht="34.5" customHeight="1">
      <c r="A1307" s="1026" t="s">
        <v>7275</v>
      </c>
      <c r="B1307" s="1023" t="s">
        <v>7276</v>
      </c>
      <c r="C1307" s="1027" t="s">
        <v>4748</v>
      </c>
      <c r="D1307" s="1030">
        <v>673.04</v>
      </c>
      <c r="E1307" s="441"/>
      <c r="F1307" s="1030">
        <v>673.04</v>
      </c>
    </row>
    <row r="1308" spans="1:6" ht="34.5" customHeight="1">
      <c r="A1308" s="1026" t="s">
        <v>7277</v>
      </c>
      <c r="B1308" s="441" t="s">
        <v>7278</v>
      </c>
      <c r="C1308" s="1027" t="s">
        <v>4748</v>
      </c>
      <c r="D1308" s="1030">
        <v>618.71</v>
      </c>
      <c r="E1308" s="441"/>
      <c r="F1308" s="1030">
        <v>618.71</v>
      </c>
    </row>
    <row r="1309" spans="1:6" ht="45.95" customHeight="1">
      <c r="A1309" s="1023" t="s">
        <v>7279</v>
      </c>
      <c r="B1309" s="1023" t="s">
        <v>7280</v>
      </c>
      <c r="C1309" s="1024" t="s">
        <v>4748</v>
      </c>
      <c r="D1309" s="1029">
        <v>669.57</v>
      </c>
      <c r="E1309" s="441"/>
      <c r="F1309" s="1029">
        <v>669.57</v>
      </c>
    </row>
    <row r="1310" spans="1:6" ht="34.5" customHeight="1">
      <c r="A1310" s="1026" t="s">
        <v>7281</v>
      </c>
      <c r="B1310" s="441" t="s">
        <v>7282</v>
      </c>
      <c r="C1310" s="1027" t="s">
        <v>4748</v>
      </c>
      <c r="D1310" s="1030">
        <v>811.44</v>
      </c>
      <c r="E1310" s="441"/>
      <c r="F1310" s="1030">
        <v>811.44</v>
      </c>
    </row>
    <row r="1311" spans="1:6" ht="45.95" customHeight="1">
      <c r="A1311" s="1023" t="s">
        <v>7283</v>
      </c>
      <c r="B1311" s="441" t="s">
        <v>7284</v>
      </c>
      <c r="C1311" s="1024" t="s">
        <v>4748</v>
      </c>
      <c r="D1311" s="1029">
        <v>831.52</v>
      </c>
      <c r="E1311" s="441"/>
      <c r="F1311" s="1029">
        <v>831.52</v>
      </c>
    </row>
    <row r="1312" spans="1:6" ht="12.6" customHeight="1">
      <c r="A1312" s="1020" t="s">
        <v>7285</v>
      </c>
      <c r="B1312" s="1020" t="s">
        <v>7286</v>
      </c>
      <c r="C1312" s="1022"/>
      <c r="D1312" s="1022"/>
      <c r="E1312" s="1022"/>
      <c r="F1312" s="1022"/>
    </row>
    <row r="1313" spans="1:6" ht="12.6" customHeight="1">
      <c r="A1313" s="1023" t="s">
        <v>7287</v>
      </c>
      <c r="B1313" s="1023" t="s">
        <v>7288</v>
      </c>
      <c r="C1313" s="1024" t="s">
        <v>4748</v>
      </c>
      <c r="D1313" s="442"/>
      <c r="E1313" s="1029">
        <v>48.62</v>
      </c>
      <c r="F1313" s="1029">
        <v>48.62</v>
      </c>
    </row>
    <row r="1314" spans="1:6" ht="12.6" customHeight="1">
      <c r="A1314" s="1023" t="s">
        <v>7289</v>
      </c>
      <c r="B1314" s="1023" t="s">
        <v>7290</v>
      </c>
      <c r="C1314" s="1024" t="s">
        <v>4748</v>
      </c>
      <c r="D1314" s="442"/>
      <c r="E1314" s="1029">
        <v>59.84</v>
      </c>
      <c r="F1314" s="1029">
        <v>59.84</v>
      </c>
    </row>
    <row r="1315" spans="1:6" ht="12.6" customHeight="1">
      <c r="A1315" s="1023" t="s">
        <v>7291</v>
      </c>
      <c r="B1315" s="1023" t="s">
        <v>7292</v>
      </c>
      <c r="C1315" s="1024" t="s">
        <v>4857</v>
      </c>
      <c r="D1315" s="442"/>
      <c r="E1315" s="1029">
        <v>1.87</v>
      </c>
      <c r="F1315" s="1029">
        <v>1.87</v>
      </c>
    </row>
    <row r="1316" spans="1:6" ht="12.6" customHeight="1">
      <c r="A1316" s="1023" t="s">
        <v>7293</v>
      </c>
      <c r="B1316" s="1023" t="s">
        <v>7294</v>
      </c>
      <c r="C1316" s="1024" t="s">
        <v>4857</v>
      </c>
      <c r="D1316" s="1029">
        <v>46.57</v>
      </c>
      <c r="E1316" s="1029">
        <v>11.22</v>
      </c>
      <c r="F1316" s="1029">
        <v>57.79</v>
      </c>
    </row>
    <row r="1317" spans="1:6" ht="12.6" customHeight="1">
      <c r="A1317" s="1023" t="s">
        <v>7295</v>
      </c>
      <c r="B1317" s="1023" t="s">
        <v>7296</v>
      </c>
      <c r="C1317" s="1024" t="s">
        <v>4799</v>
      </c>
      <c r="D1317" s="1025">
        <v>1335.09</v>
      </c>
      <c r="E1317" s="1029">
        <v>149.6</v>
      </c>
      <c r="F1317" s="1025">
        <v>1484.69</v>
      </c>
    </row>
    <row r="1318" spans="1:6" ht="12.6" customHeight="1">
      <c r="A1318" s="1023" t="s">
        <v>7297</v>
      </c>
      <c r="B1318" s="1023" t="s">
        <v>7298</v>
      </c>
      <c r="C1318" s="1024" t="s">
        <v>4857</v>
      </c>
      <c r="D1318" s="1029">
        <v>7.49</v>
      </c>
      <c r="E1318" s="1029">
        <v>1.87</v>
      </c>
      <c r="F1318" s="1029">
        <v>9.36</v>
      </c>
    </row>
    <row r="1319" spans="1:6" ht="12.6" customHeight="1">
      <c r="A1319" s="1023" t="s">
        <v>7299</v>
      </c>
      <c r="B1319" s="1023" t="s">
        <v>7300</v>
      </c>
      <c r="C1319" s="1024" t="s">
        <v>4748</v>
      </c>
      <c r="D1319" s="1029">
        <v>279.17</v>
      </c>
      <c r="E1319" s="442"/>
      <c r="F1319" s="1029">
        <v>279.17</v>
      </c>
    </row>
    <row r="1320" spans="1:6" ht="12.6" customHeight="1">
      <c r="A1320" s="1023" t="s">
        <v>7301</v>
      </c>
      <c r="B1320" s="1023" t="s">
        <v>7302</v>
      </c>
      <c r="C1320" s="1024" t="s">
        <v>4799</v>
      </c>
      <c r="D1320" s="1025">
        <v>1183.3800000000001</v>
      </c>
      <c r="E1320" s="1029">
        <v>18.71</v>
      </c>
      <c r="F1320" s="1025">
        <v>1202.0899999999999</v>
      </c>
    </row>
    <row r="1321" spans="1:6" ht="12.6" customHeight="1">
      <c r="A1321" s="1023" t="s">
        <v>7303</v>
      </c>
      <c r="B1321" s="1023" t="s">
        <v>7304</v>
      </c>
      <c r="C1321" s="1024" t="s">
        <v>4799</v>
      </c>
      <c r="D1321" s="1029">
        <v>224.07</v>
      </c>
      <c r="E1321" s="1029">
        <v>18.71</v>
      </c>
      <c r="F1321" s="1029">
        <v>242.78</v>
      </c>
    </row>
    <row r="1322" spans="1:6" ht="12.6" customHeight="1">
      <c r="A1322" s="1023" t="s">
        <v>7305</v>
      </c>
      <c r="B1322" s="1023" t="s">
        <v>7306</v>
      </c>
      <c r="C1322" s="1024" t="s">
        <v>4799</v>
      </c>
      <c r="D1322" s="1029">
        <v>455.73</v>
      </c>
      <c r="E1322" s="1029">
        <v>18.71</v>
      </c>
      <c r="F1322" s="1029">
        <v>474.44</v>
      </c>
    </row>
    <row r="1323" spans="1:6" ht="12.6" customHeight="1">
      <c r="A1323" s="1023" t="s">
        <v>7307</v>
      </c>
      <c r="B1323" s="1023" t="s">
        <v>7308</v>
      </c>
      <c r="C1323" s="1024" t="s">
        <v>4748</v>
      </c>
      <c r="D1323" s="1029">
        <v>237.8</v>
      </c>
      <c r="E1323" s="1029">
        <v>56.11</v>
      </c>
      <c r="F1323" s="1029">
        <v>293.91000000000003</v>
      </c>
    </row>
    <row r="1324" spans="1:6" ht="12.6" customHeight="1">
      <c r="A1324" s="1023" t="s">
        <v>7309</v>
      </c>
      <c r="B1324" s="1023" t="s">
        <v>7310</v>
      </c>
      <c r="C1324" s="1024" t="s">
        <v>4748</v>
      </c>
      <c r="D1324" s="1029">
        <v>228.02</v>
      </c>
      <c r="E1324" s="1029">
        <v>56.11</v>
      </c>
      <c r="F1324" s="1029">
        <v>284.13</v>
      </c>
    </row>
    <row r="1325" spans="1:6" ht="12.6" customHeight="1">
      <c r="A1325" s="1023" t="s">
        <v>7311</v>
      </c>
      <c r="B1325" s="1023" t="s">
        <v>7312</v>
      </c>
      <c r="C1325" s="1024" t="s">
        <v>4748</v>
      </c>
      <c r="D1325" s="1029">
        <v>238</v>
      </c>
      <c r="E1325" s="1029">
        <v>56.11</v>
      </c>
      <c r="F1325" s="1029">
        <v>294.11</v>
      </c>
    </row>
    <row r="1326" spans="1:6" ht="12.6" customHeight="1">
      <c r="A1326" s="1023" t="s">
        <v>7313</v>
      </c>
      <c r="B1326" s="1023" t="s">
        <v>7314</v>
      </c>
      <c r="C1326" s="1024" t="s">
        <v>4748</v>
      </c>
      <c r="D1326" s="1029">
        <v>266.77</v>
      </c>
      <c r="E1326" s="1029">
        <v>56.11</v>
      </c>
      <c r="F1326" s="1029">
        <v>322.88</v>
      </c>
    </row>
    <row r="1327" spans="1:6" ht="24.95" customHeight="1">
      <c r="A1327" s="1023" t="s">
        <v>7315</v>
      </c>
      <c r="B1327" s="441" t="s">
        <v>7316</v>
      </c>
      <c r="C1327" s="1024" t="s">
        <v>4748</v>
      </c>
      <c r="D1327" s="1029">
        <v>888.99</v>
      </c>
      <c r="E1327" s="1029">
        <v>56.11</v>
      </c>
      <c r="F1327" s="1029">
        <v>945.1</v>
      </c>
    </row>
    <row r="1328" spans="1:6" ht="11.45" customHeight="1">
      <c r="A1328" s="1015" t="s">
        <v>4737</v>
      </c>
      <c r="B1328" s="1016" t="s">
        <v>4738</v>
      </c>
      <c r="C1328" s="1016" t="s">
        <v>4739</v>
      </c>
      <c r="D1328" s="1017" t="s">
        <v>4740</v>
      </c>
      <c r="E1328" s="1018" t="s">
        <v>4741</v>
      </c>
      <c r="F1328" s="1015" t="s">
        <v>4742</v>
      </c>
    </row>
    <row r="1329" spans="1:6" ht="24.95" customHeight="1">
      <c r="A1329" s="1023" t="s">
        <v>7317</v>
      </c>
      <c r="B1329" s="441" t="s">
        <v>7318</v>
      </c>
      <c r="C1329" s="1024" t="s">
        <v>4748</v>
      </c>
      <c r="D1329" s="1025">
        <v>1021.17</v>
      </c>
      <c r="E1329" s="1029">
        <v>56.11</v>
      </c>
      <c r="F1329" s="1025">
        <v>1077.28</v>
      </c>
    </row>
    <row r="1330" spans="1:6" ht="24.95" customHeight="1">
      <c r="A1330" s="1023" t="s">
        <v>7319</v>
      </c>
      <c r="B1330" s="441" t="s">
        <v>7320</v>
      </c>
      <c r="C1330" s="1024" t="s">
        <v>4748</v>
      </c>
      <c r="D1330" s="1029">
        <v>995.44</v>
      </c>
      <c r="E1330" s="1029">
        <v>56.11</v>
      </c>
      <c r="F1330" s="1025">
        <v>1051.55</v>
      </c>
    </row>
    <row r="1331" spans="1:6" ht="12.6" customHeight="1">
      <c r="A1331" s="1023" t="s">
        <v>7321</v>
      </c>
      <c r="B1331" s="1023" t="s">
        <v>7322</v>
      </c>
      <c r="C1331" s="1024" t="s">
        <v>4799</v>
      </c>
      <c r="D1331" s="1025">
        <v>1274.94</v>
      </c>
      <c r="E1331" s="1029">
        <v>56.11</v>
      </c>
      <c r="F1331" s="1025">
        <v>1331.05</v>
      </c>
    </row>
    <row r="1332" spans="1:6" ht="12.6" customHeight="1">
      <c r="A1332" s="1031">
        <v>24</v>
      </c>
      <c r="B1332" s="1020" t="s">
        <v>7323</v>
      </c>
      <c r="C1332" s="1022"/>
      <c r="D1332" s="1022"/>
      <c r="E1332" s="1022"/>
      <c r="F1332" s="1022"/>
    </row>
    <row r="1333" spans="1:6" ht="12.6" customHeight="1">
      <c r="A1333" s="1020" t="s">
        <v>7324</v>
      </c>
      <c r="B1333" s="1020" t="s">
        <v>7325</v>
      </c>
      <c r="C1333" s="1022"/>
      <c r="D1333" s="1022"/>
      <c r="E1333" s="1022"/>
      <c r="F1333" s="1022"/>
    </row>
    <row r="1334" spans="1:6" ht="12.6" customHeight="1">
      <c r="A1334" s="1023" t="s">
        <v>7326</v>
      </c>
      <c r="B1334" s="1023" t="s">
        <v>7327</v>
      </c>
      <c r="C1334" s="1024" t="s">
        <v>4799</v>
      </c>
      <c r="D1334" s="1029">
        <v>728.51</v>
      </c>
      <c r="E1334" s="1029">
        <v>23.74</v>
      </c>
      <c r="F1334" s="1029">
        <v>752.25</v>
      </c>
    </row>
    <row r="1335" spans="1:6" ht="12.6" customHeight="1">
      <c r="A1335" s="1023" t="s">
        <v>7328</v>
      </c>
      <c r="B1335" s="1023" t="s">
        <v>7329</v>
      </c>
      <c r="C1335" s="1024" t="s">
        <v>4799</v>
      </c>
      <c r="D1335" s="1025">
        <v>1038.6500000000001</v>
      </c>
      <c r="E1335" s="1029">
        <v>23.74</v>
      </c>
      <c r="F1335" s="1025">
        <v>1062.3900000000001</v>
      </c>
    </row>
    <row r="1336" spans="1:6" ht="12.6" customHeight="1">
      <c r="A1336" s="1023" t="s">
        <v>7330</v>
      </c>
      <c r="B1336" s="1023" t="s">
        <v>7331</v>
      </c>
      <c r="C1336" s="1024" t="s">
        <v>4799</v>
      </c>
      <c r="D1336" s="1029">
        <v>909.11</v>
      </c>
      <c r="E1336" s="1029">
        <v>23.74</v>
      </c>
      <c r="F1336" s="1029">
        <v>932.85</v>
      </c>
    </row>
    <row r="1337" spans="1:6" ht="12.6" customHeight="1">
      <c r="A1337" s="1023" t="s">
        <v>7332</v>
      </c>
      <c r="B1337" s="1023" t="s">
        <v>7333</v>
      </c>
      <c r="C1337" s="1024" t="s">
        <v>4799</v>
      </c>
      <c r="D1337" s="1029">
        <v>813.28</v>
      </c>
      <c r="E1337" s="1029">
        <v>23.74</v>
      </c>
      <c r="F1337" s="1029">
        <v>837.02</v>
      </c>
    </row>
    <row r="1338" spans="1:6" ht="12.6" customHeight="1">
      <c r="A1338" s="1023" t="s">
        <v>7334</v>
      </c>
      <c r="B1338" s="1023" t="s">
        <v>7335</v>
      </c>
      <c r="C1338" s="1024" t="s">
        <v>4799</v>
      </c>
      <c r="D1338" s="1029">
        <v>584.35</v>
      </c>
      <c r="E1338" s="1029">
        <v>23.74</v>
      </c>
      <c r="F1338" s="1029">
        <v>608.09</v>
      </c>
    </row>
    <row r="1339" spans="1:6" ht="12.6" customHeight="1">
      <c r="A1339" s="1023" t="s">
        <v>7336</v>
      </c>
      <c r="B1339" s="1023" t="s">
        <v>7337</v>
      </c>
      <c r="C1339" s="1024" t="s">
        <v>4799</v>
      </c>
      <c r="D1339" s="1029">
        <v>878.17</v>
      </c>
      <c r="E1339" s="1029">
        <v>23.74</v>
      </c>
      <c r="F1339" s="1029">
        <v>901.91</v>
      </c>
    </row>
    <row r="1340" spans="1:6" ht="24.95" customHeight="1">
      <c r="A1340" s="1023" t="s">
        <v>7338</v>
      </c>
      <c r="B1340" s="441" t="s">
        <v>7339</v>
      </c>
      <c r="C1340" s="1024" t="s">
        <v>4799</v>
      </c>
      <c r="D1340" s="1029">
        <v>270.32</v>
      </c>
      <c r="E1340" s="443"/>
      <c r="F1340" s="1029">
        <v>270.32</v>
      </c>
    </row>
    <row r="1341" spans="1:6" ht="34.5" customHeight="1">
      <c r="A1341" s="1026" t="s">
        <v>7340</v>
      </c>
      <c r="B1341" s="1023" t="s">
        <v>7341</v>
      </c>
      <c r="C1341" s="1027" t="s">
        <v>4799</v>
      </c>
      <c r="D1341" s="1030">
        <v>662.69</v>
      </c>
      <c r="E1341" s="1030">
        <v>22.85</v>
      </c>
      <c r="F1341" s="1030">
        <v>685.54</v>
      </c>
    </row>
    <row r="1342" spans="1:6" ht="34.5" customHeight="1">
      <c r="A1342" s="1026" t="s">
        <v>7342</v>
      </c>
      <c r="B1342" s="1023" t="s">
        <v>7343</v>
      </c>
      <c r="C1342" s="1027" t="s">
        <v>4799</v>
      </c>
      <c r="D1342" s="1030">
        <v>328.62</v>
      </c>
      <c r="E1342" s="1030">
        <v>22.85</v>
      </c>
      <c r="F1342" s="1030">
        <v>351.47</v>
      </c>
    </row>
    <row r="1343" spans="1:6" ht="23.1" customHeight="1">
      <c r="A1343" s="1023" t="s">
        <v>7344</v>
      </c>
      <c r="B1343" s="1023" t="s">
        <v>7345</v>
      </c>
      <c r="C1343" s="1024" t="s">
        <v>4799</v>
      </c>
      <c r="D1343" s="1025">
        <v>1476.03</v>
      </c>
      <c r="E1343" s="1029">
        <v>60.49</v>
      </c>
      <c r="F1343" s="1025">
        <v>1536.52</v>
      </c>
    </row>
    <row r="1344" spans="1:6" ht="12.6" customHeight="1">
      <c r="A1344" s="1023" t="s">
        <v>7346</v>
      </c>
      <c r="B1344" s="1023" t="s">
        <v>7347</v>
      </c>
      <c r="C1344" s="1024" t="s">
        <v>4799</v>
      </c>
      <c r="D1344" s="1025">
        <v>1201.58</v>
      </c>
      <c r="E1344" s="1029">
        <v>78.459999999999994</v>
      </c>
      <c r="F1344" s="1025">
        <v>1280.04</v>
      </c>
    </row>
    <row r="1345" spans="1:6" ht="12.6" customHeight="1">
      <c r="A1345" s="1020" t="s">
        <v>7348</v>
      </c>
      <c r="B1345" s="1020" t="s">
        <v>7349</v>
      </c>
      <c r="C1345" s="1022"/>
      <c r="D1345" s="1022"/>
      <c r="E1345" s="1022"/>
      <c r="F1345" s="1022"/>
    </row>
    <row r="1346" spans="1:6" ht="12.6" customHeight="1">
      <c r="A1346" s="1023" t="s">
        <v>7350</v>
      </c>
      <c r="B1346" s="1023" t="s">
        <v>7351</v>
      </c>
      <c r="C1346" s="1024" t="s">
        <v>4799</v>
      </c>
      <c r="D1346" s="1029">
        <v>969.78</v>
      </c>
      <c r="E1346" s="1029">
        <v>71.14</v>
      </c>
      <c r="F1346" s="1025">
        <v>1040.92</v>
      </c>
    </row>
    <row r="1347" spans="1:6" ht="12.6" customHeight="1">
      <c r="A1347" s="1023" t="s">
        <v>7352</v>
      </c>
      <c r="B1347" s="1023" t="s">
        <v>7353</v>
      </c>
      <c r="C1347" s="1024" t="s">
        <v>4799</v>
      </c>
      <c r="D1347" s="1025">
        <v>1049.56</v>
      </c>
      <c r="E1347" s="1029">
        <v>71.14</v>
      </c>
      <c r="F1347" s="1025">
        <v>1120.7</v>
      </c>
    </row>
    <row r="1348" spans="1:6" ht="24.95" customHeight="1">
      <c r="A1348" s="1023" t="s">
        <v>7354</v>
      </c>
      <c r="B1348" s="441" t="s">
        <v>7355</v>
      </c>
      <c r="C1348" s="1024" t="s">
        <v>4748</v>
      </c>
      <c r="D1348" s="1025">
        <v>1421.45</v>
      </c>
      <c r="E1348" s="1029">
        <v>125.41</v>
      </c>
      <c r="F1348" s="1025">
        <v>1546.86</v>
      </c>
    </row>
    <row r="1349" spans="1:6" ht="24.95" customHeight="1">
      <c r="A1349" s="1023" t="s">
        <v>7356</v>
      </c>
      <c r="B1349" s="441" t="s">
        <v>7357</v>
      </c>
      <c r="C1349" s="1024" t="s">
        <v>4748</v>
      </c>
      <c r="D1349" s="1025">
        <v>1340.82</v>
      </c>
      <c r="E1349" s="1029">
        <v>125.41</v>
      </c>
      <c r="F1349" s="1025">
        <v>1466.23</v>
      </c>
    </row>
    <row r="1350" spans="1:6" ht="24.95" customHeight="1">
      <c r="A1350" s="1023" t="s">
        <v>7358</v>
      </c>
      <c r="B1350" s="441" t="s">
        <v>7359</v>
      </c>
      <c r="C1350" s="1024" t="s">
        <v>4799</v>
      </c>
      <c r="D1350" s="1025">
        <v>1316.89</v>
      </c>
      <c r="E1350" s="1029">
        <v>125.41</v>
      </c>
      <c r="F1350" s="1025">
        <v>1442.3</v>
      </c>
    </row>
    <row r="1351" spans="1:6" ht="24.95" customHeight="1">
      <c r="A1351" s="1023" t="s">
        <v>7360</v>
      </c>
      <c r="B1351" s="441" t="s">
        <v>7361</v>
      </c>
      <c r="C1351" s="1024" t="s">
        <v>4748</v>
      </c>
      <c r="D1351" s="1025">
        <v>1439.33</v>
      </c>
      <c r="E1351" s="1029">
        <v>136.38999999999999</v>
      </c>
      <c r="F1351" s="1025">
        <v>1575.72</v>
      </c>
    </row>
    <row r="1352" spans="1:6" ht="24.95" customHeight="1">
      <c r="A1352" s="1023" t="s">
        <v>7362</v>
      </c>
      <c r="B1352" s="441" t="s">
        <v>7363</v>
      </c>
      <c r="C1352" s="1024" t="s">
        <v>4748</v>
      </c>
      <c r="D1352" s="1025">
        <v>1293.42</v>
      </c>
      <c r="E1352" s="1029">
        <v>136.38999999999999</v>
      </c>
      <c r="F1352" s="1025">
        <v>1429.81</v>
      </c>
    </row>
    <row r="1353" spans="1:6" ht="12.6" customHeight="1">
      <c r="A1353" s="1023" t="s">
        <v>7364</v>
      </c>
      <c r="B1353" s="1023" t="s">
        <v>7365</v>
      </c>
      <c r="C1353" s="1024" t="s">
        <v>4799</v>
      </c>
      <c r="D1353" s="1025">
        <v>1027.19</v>
      </c>
      <c r="E1353" s="1029">
        <v>71.14</v>
      </c>
      <c r="F1353" s="1025">
        <v>1098.33</v>
      </c>
    </row>
    <row r="1354" spans="1:6" ht="12.6" customHeight="1">
      <c r="A1354" s="1023" t="s">
        <v>7366</v>
      </c>
      <c r="B1354" s="1023" t="s">
        <v>7367</v>
      </c>
      <c r="C1354" s="1024" t="s">
        <v>4799</v>
      </c>
      <c r="D1354" s="1029">
        <v>354.65</v>
      </c>
      <c r="E1354" s="1029">
        <v>71.14</v>
      </c>
      <c r="F1354" s="1029">
        <v>425.79</v>
      </c>
    </row>
    <row r="1355" spans="1:6" ht="12.6" customHeight="1">
      <c r="A1355" s="1023" t="s">
        <v>7368</v>
      </c>
      <c r="B1355" s="1023" t="s">
        <v>7369</v>
      </c>
      <c r="C1355" s="1024" t="s">
        <v>4799</v>
      </c>
      <c r="D1355" s="1025">
        <v>1694.72</v>
      </c>
      <c r="E1355" s="1029">
        <v>71.14</v>
      </c>
      <c r="F1355" s="1025">
        <v>1765.86</v>
      </c>
    </row>
    <row r="1356" spans="1:6" ht="23.1" customHeight="1">
      <c r="A1356" s="1023" t="s">
        <v>7370</v>
      </c>
      <c r="B1356" s="1023" t="s">
        <v>7371</v>
      </c>
      <c r="C1356" s="1024" t="s">
        <v>4799</v>
      </c>
      <c r="D1356" s="1029">
        <v>638.57000000000005</v>
      </c>
      <c r="E1356" s="1029">
        <v>54.27</v>
      </c>
      <c r="F1356" s="1029">
        <v>692.84</v>
      </c>
    </row>
    <row r="1357" spans="1:6" ht="24.95" customHeight="1">
      <c r="A1357" s="1023" t="s">
        <v>7372</v>
      </c>
      <c r="B1357" s="441" t="s">
        <v>7373</v>
      </c>
      <c r="C1357" s="1024" t="s">
        <v>4799</v>
      </c>
      <c r="D1357" s="1029">
        <v>533.07000000000005</v>
      </c>
      <c r="E1357" s="1029">
        <v>71.14</v>
      </c>
      <c r="F1357" s="1029">
        <v>604.21</v>
      </c>
    </row>
    <row r="1358" spans="1:6" ht="23.1" customHeight="1">
      <c r="A1358" s="1023" t="s">
        <v>7374</v>
      </c>
      <c r="B1358" s="1023" t="s">
        <v>7375</v>
      </c>
      <c r="C1358" s="1024" t="s">
        <v>4799</v>
      </c>
      <c r="D1358" s="1029">
        <v>535.77</v>
      </c>
      <c r="E1358" s="1029">
        <v>71.14</v>
      </c>
      <c r="F1358" s="1029">
        <v>606.91</v>
      </c>
    </row>
    <row r="1359" spans="1:6" ht="12.6" customHeight="1">
      <c r="A1359" s="1023" t="s">
        <v>7376</v>
      </c>
      <c r="B1359" s="1023" t="s">
        <v>7377</v>
      </c>
      <c r="C1359" s="1024" t="s">
        <v>4799</v>
      </c>
      <c r="D1359" s="1025">
        <v>1430.08</v>
      </c>
      <c r="E1359" s="1029">
        <v>71.14</v>
      </c>
      <c r="F1359" s="1025">
        <v>1501.22</v>
      </c>
    </row>
    <row r="1360" spans="1:6" ht="12.6" customHeight="1">
      <c r="A1360" s="1023" t="s">
        <v>7378</v>
      </c>
      <c r="B1360" s="1023" t="s">
        <v>7379</v>
      </c>
      <c r="C1360" s="1024" t="s">
        <v>4799</v>
      </c>
      <c r="D1360" s="1025">
        <v>1655.63</v>
      </c>
      <c r="E1360" s="1029">
        <v>71.14</v>
      </c>
      <c r="F1360" s="1025">
        <v>1726.77</v>
      </c>
    </row>
    <row r="1361" spans="1:6" ht="24.95" customHeight="1">
      <c r="A1361" s="1023" t="s">
        <v>7380</v>
      </c>
      <c r="B1361" s="441" t="s">
        <v>7381</v>
      </c>
      <c r="C1361" s="1024" t="s">
        <v>4799</v>
      </c>
      <c r="D1361" s="1025">
        <v>1422.04</v>
      </c>
      <c r="E1361" s="1029">
        <v>71.14</v>
      </c>
      <c r="F1361" s="1025">
        <v>1493.18</v>
      </c>
    </row>
    <row r="1362" spans="1:6" ht="12.6" customHeight="1">
      <c r="A1362" s="1023" t="s">
        <v>7382</v>
      </c>
      <c r="B1362" s="1023" t="s">
        <v>7383</v>
      </c>
      <c r="C1362" s="1024" t="s">
        <v>4799</v>
      </c>
      <c r="D1362" s="1029">
        <v>996.25</v>
      </c>
      <c r="E1362" s="1029">
        <v>47.28</v>
      </c>
      <c r="F1362" s="1025">
        <v>1043.53</v>
      </c>
    </row>
    <row r="1363" spans="1:6" ht="12.6" customHeight="1">
      <c r="A1363" s="1023" t="s">
        <v>7384</v>
      </c>
      <c r="B1363" s="1023" t="s">
        <v>7385</v>
      </c>
      <c r="C1363" s="1024" t="s">
        <v>4799</v>
      </c>
      <c r="D1363" s="1029">
        <v>743.74</v>
      </c>
      <c r="E1363" s="1029">
        <v>57.93</v>
      </c>
      <c r="F1363" s="1029">
        <v>801.67</v>
      </c>
    </row>
    <row r="1364" spans="1:6" ht="23.1" customHeight="1">
      <c r="A1364" s="1023" t="s">
        <v>7386</v>
      </c>
      <c r="B1364" s="1023" t="s">
        <v>7387</v>
      </c>
      <c r="C1364" s="1024" t="s">
        <v>4799</v>
      </c>
      <c r="D1364" s="1025">
        <v>1663.65</v>
      </c>
      <c r="E1364" s="1029">
        <v>47.28</v>
      </c>
      <c r="F1364" s="1025">
        <v>1710.93</v>
      </c>
    </row>
    <row r="1365" spans="1:6" ht="23.1" customHeight="1">
      <c r="A1365" s="1023" t="s">
        <v>7388</v>
      </c>
      <c r="B1365" s="1023" t="s">
        <v>7389</v>
      </c>
      <c r="C1365" s="1024" t="s">
        <v>4799</v>
      </c>
      <c r="D1365" s="1025">
        <v>1289.71</v>
      </c>
      <c r="E1365" s="1029">
        <v>47.28</v>
      </c>
      <c r="F1365" s="1025">
        <v>1336.99</v>
      </c>
    </row>
    <row r="1366" spans="1:6" ht="12.6" customHeight="1">
      <c r="A1366" s="1023" t="s">
        <v>7390</v>
      </c>
      <c r="B1366" s="1023" t="s">
        <v>7391</v>
      </c>
      <c r="C1366" s="1024" t="s">
        <v>4799</v>
      </c>
      <c r="D1366" s="1025">
        <v>1609.77</v>
      </c>
      <c r="E1366" s="1029">
        <v>23.74</v>
      </c>
      <c r="F1366" s="1025">
        <v>1633.51</v>
      </c>
    </row>
    <row r="1367" spans="1:6" ht="11.45" customHeight="1">
      <c r="A1367" s="1015" t="s">
        <v>4737</v>
      </c>
      <c r="B1367" s="1016" t="s">
        <v>4738</v>
      </c>
      <c r="C1367" s="1016" t="s">
        <v>4739</v>
      </c>
      <c r="D1367" s="1017" t="s">
        <v>4740</v>
      </c>
      <c r="E1367" s="1018" t="s">
        <v>4741</v>
      </c>
      <c r="F1367" s="1015" t="s">
        <v>4742</v>
      </c>
    </row>
    <row r="1368" spans="1:6" ht="12.6" customHeight="1">
      <c r="A1368" s="1023" t="s">
        <v>7392</v>
      </c>
      <c r="B1368" s="1023" t="s">
        <v>7393</v>
      </c>
      <c r="C1368" s="1024" t="s">
        <v>4799</v>
      </c>
      <c r="D1368" s="1029">
        <v>300.67</v>
      </c>
      <c r="E1368" s="1029">
        <v>37.4</v>
      </c>
      <c r="F1368" s="1029">
        <v>338.07</v>
      </c>
    </row>
    <row r="1369" spans="1:6" ht="24.95" customHeight="1">
      <c r="A1369" s="1023" t="s">
        <v>7394</v>
      </c>
      <c r="B1369" s="441" t="s">
        <v>7395</v>
      </c>
      <c r="C1369" s="1024" t="s">
        <v>4799</v>
      </c>
      <c r="D1369" s="1029">
        <v>636.79999999999995</v>
      </c>
      <c r="E1369" s="1029">
        <v>71.14</v>
      </c>
      <c r="F1369" s="1029">
        <v>707.94</v>
      </c>
    </row>
    <row r="1370" spans="1:6" ht="23.1" customHeight="1">
      <c r="A1370" s="1023" t="s">
        <v>7396</v>
      </c>
      <c r="B1370" s="1023" t="s">
        <v>7397</v>
      </c>
      <c r="C1370" s="1024" t="s">
        <v>4799</v>
      </c>
      <c r="D1370" s="1025">
        <v>1328.74</v>
      </c>
      <c r="E1370" s="1029">
        <v>112.9</v>
      </c>
      <c r="F1370" s="1025">
        <v>1441.64</v>
      </c>
    </row>
    <row r="1371" spans="1:6" ht="24.95" customHeight="1">
      <c r="A1371" s="1023" t="s">
        <v>7398</v>
      </c>
      <c r="B1371" s="441" t="s">
        <v>7399</v>
      </c>
      <c r="C1371" s="1024" t="s">
        <v>4799</v>
      </c>
      <c r="D1371" s="1025">
        <v>5538.34</v>
      </c>
      <c r="E1371" s="1029">
        <v>139.34</v>
      </c>
      <c r="F1371" s="1025">
        <v>5677.68</v>
      </c>
    </row>
    <row r="1372" spans="1:6" ht="23.1" customHeight="1">
      <c r="A1372" s="1023" t="s">
        <v>7400</v>
      </c>
      <c r="B1372" s="1023" t="s">
        <v>7401</v>
      </c>
      <c r="C1372" s="1024" t="s">
        <v>4799</v>
      </c>
      <c r="D1372" s="1029">
        <v>915.6</v>
      </c>
      <c r="E1372" s="1029">
        <v>50.71</v>
      </c>
      <c r="F1372" s="1029">
        <v>966.31</v>
      </c>
    </row>
    <row r="1373" spans="1:6" ht="23.1" customHeight="1">
      <c r="A1373" s="1023" t="s">
        <v>7402</v>
      </c>
      <c r="B1373" s="1023" t="s">
        <v>7403</v>
      </c>
      <c r="C1373" s="1024" t="s">
        <v>4799</v>
      </c>
      <c r="D1373" s="1025">
        <v>1821.31</v>
      </c>
      <c r="E1373" s="1029">
        <v>54.03</v>
      </c>
      <c r="F1373" s="1025">
        <v>1875.34</v>
      </c>
    </row>
    <row r="1374" spans="1:6" ht="24.95" customHeight="1">
      <c r="A1374" s="1023" t="s">
        <v>7404</v>
      </c>
      <c r="B1374" s="441" t="s">
        <v>7405</v>
      </c>
      <c r="C1374" s="1024" t="s">
        <v>4799</v>
      </c>
      <c r="D1374" s="1029">
        <v>663.27</v>
      </c>
      <c r="E1374" s="1029">
        <v>71.14</v>
      </c>
      <c r="F1374" s="1029">
        <v>734.41</v>
      </c>
    </row>
    <row r="1375" spans="1:6" ht="12.6" customHeight="1">
      <c r="A1375" s="1020" t="s">
        <v>7406</v>
      </c>
      <c r="B1375" s="1020" t="s">
        <v>7407</v>
      </c>
      <c r="C1375" s="1022"/>
      <c r="D1375" s="1022"/>
      <c r="E1375" s="1022"/>
      <c r="F1375" s="1022"/>
    </row>
    <row r="1376" spans="1:6" ht="23.1" customHeight="1">
      <c r="A1376" s="1023" t="s">
        <v>7408</v>
      </c>
      <c r="B1376" s="1023" t="s">
        <v>7409</v>
      </c>
      <c r="C1376" s="1024" t="s">
        <v>4857</v>
      </c>
      <c r="D1376" s="1029">
        <v>846.03</v>
      </c>
      <c r="E1376" s="1029">
        <v>37.4</v>
      </c>
      <c r="F1376" s="1029">
        <v>883.43</v>
      </c>
    </row>
    <row r="1377" spans="1:6" ht="12.6" customHeight="1">
      <c r="A1377" s="1023" t="s">
        <v>7410</v>
      </c>
      <c r="B1377" s="1023" t="s">
        <v>7411</v>
      </c>
      <c r="C1377" s="1024" t="s">
        <v>4857</v>
      </c>
      <c r="D1377" s="1029">
        <v>745.56</v>
      </c>
      <c r="E1377" s="1029">
        <v>14.96</v>
      </c>
      <c r="F1377" s="1029">
        <v>760.52</v>
      </c>
    </row>
    <row r="1378" spans="1:6" ht="12.6" customHeight="1">
      <c r="A1378" s="1023" t="s">
        <v>7412</v>
      </c>
      <c r="B1378" s="1023" t="s">
        <v>7413</v>
      </c>
      <c r="C1378" s="1024" t="s">
        <v>4857</v>
      </c>
      <c r="D1378" s="1025">
        <v>1197.67</v>
      </c>
      <c r="E1378" s="1029">
        <v>37.4</v>
      </c>
      <c r="F1378" s="1025">
        <v>1235.07</v>
      </c>
    </row>
    <row r="1379" spans="1:6" ht="12.6" customHeight="1">
      <c r="A1379" s="1023" t="s">
        <v>7414</v>
      </c>
      <c r="B1379" s="1023" t="s">
        <v>7415</v>
      </c>
      <c r="C1379" s="1024" t="s">
        <v>4799</v>
      </c>
      <c r="D1379" s="1025">
        <v>1348.31</v>
      </c>
      <c r="E1379" s="1029">
        <v>74.8</v>
      </c>
      <c r="F1379" s="1025">
        <v>1423.11</v>
      </c>
    </row>
    <row r="1380" spans="1:6" ht="24.95" customHeight="1">
      <c r="A1380" s="1023" t="s">
        <v>7416</v>
      </c>
      <c r="B1380" s="441" t="s">
        <v>7417</v>
      </c>
      <c r="C1380" s="1024" t="s">
        <v>4799</v>
      </c>
      <c r="D1380" s="1025">
        <v>1029.7</v>
      </c>
      <c r="E1380" s="1029">
        <v>12.34</v>
      </c>
      <c r="F1380" s="1025">
        <v>1042.04</v>
      </c>
    </row>
    <row r="1381" spans="1:6" ht="23.1" customHeight="1">
      <c r="A1381" s="1023" t="s">
        <v>7418</v>
      </c>
      <c r="B1381" s="1023" t="s">
        <v>7419</v>
      </c>
      <c r="C1381" s="1024" t="s">
        <v>4799</v>
      </c>
      <c r="D1381" s="1029">
        <v>820.09</v>
      </c>
      <c r="E1381" s="1029">
        <v>37.4</v>
      </c>
      <c r="F1381" s="1029">
        <v>857.49</v>
      </c>
    </row>
    <row r="1382" spans="1:6" ht="24.95" customHeight="1">
      <c r="A1382" s="1023" t="s">
        <v>7420</v>
      </c>
      <c r="B1382" s="441" t="s">
        <v>7421</v>
      </c>
      <c r="C1382" s="1024" t="s">
        <v>4799</v>
      </c>
      <c r="D1382" s="1025">
        <v>1235.6500000000001</v>
      </c>
      <c r="E1382" s="1029">
        <v>23.74</v>
      </c>
      <c r="F1382" s="1025">
        <v>1259.3900000000001</v>
      </c>
    </row>
    <row r="1383" spans="1:6" ht="24.95" customHeight="1">
      <c r="A1383" s="1023" t="s">
        <v>7422</v>
      </c>
      <c r="B1383" s="441" t="s">
        <v>7423</v>
      </c>
      <c r="C1383" s="1024" t="s">
        <v>4799</v>
      </c>
      <c r="D1383" s="1029">
        <v>615.13</v>
      </c>
      <c r="E1383" s="1029">
        <v>47.28</v>
      </c>
      <c r="F1383" s="1029">
        <v>662.41</v>
      </c>
    </row>
    <row r="1384" spans="1:6" ht="12.6" customHeight="1">
      <c r="A1384" s="1023" t="s">
        <v>7424</v>
      </c>
      <c r="B1384" s="1023" t="s">
        <v>7425</v>
      </c>
      <c r="C1384" s="1024" t="s">
        <v>4857</v>
      </c>
      <c r="D1384" s="1029">
        <v>186.53</v>
      </c>
      <c r="E1384" s="1029">
        <v>18.71</v>
      </c>
      <c r="F1384" s="1029">
        <v>205.24</v>
      </c>
    </row>
    <row r="1385" spans="1:6" ht="12.6" customHeight="1">
      <c r="A1385" s="1023" t="s">
        <v>7426</v>
      </c>
      <c r="B1385" s="1023" t="s">
        <v>7427</v>
      </c>
      <c r="C1385" s="1024" t="s">
        <v>4857</v>
      </c>
      <c r="D1385" s="1029">
        <v>231.91</v>
      </c>
      <c r="E1385" s="1029">
        <v>18.71</v>
      </c>
      <c r="F1385" s="1029">
        <v>250.62</v>
      </c>
    </row>
    <row r="1386" spans="1:6" ht="24.95" customHeight="1">
      <c r="A1386" s="1023" t="s">
        <v>7428</v>
      </c>
      <c r="B1386" s="441" t="s">
        <v>7429</v>
      </c>
      <c r="C1386" s="1024" t="s">
        <v>4799</v>
      </c>
      <c r="D1386" s="1025">
        <v>1295.6300000000001</v>
      </c>
      <c r="E1386" s="1029">
        <v>54.27</v>
      </c>
      <c r="F1386" s="1025">
        <v>1349.9</v>
      </c>
    </row>
    <row r="1387" spans="1:6" ht="24.95" customHeight="1">
      <c r="A1387" s="1023" t="s">
        <v>7430</v>
      </c>
      <c r="B1387" s="441" t="s">
        <v>7431</v>
      </c>
      <c r="C1387" s="1024" t="s">
        <v>4799</v>
      </c>
      <c r="D1387" s="1025">
        <v>1226.1400000000001</v>
      </c>
      <c r="E1387" s="1029">
        <v>23.74</v>
      </c>
      <c r="F1387" s="1025">
        <v>1249.8800000000001</v>
      </c>
    </row>
    <row r="1388" spans="1:6" ht="23.1" customHeight="1">
      <c r="A1388" s="1023" t="s">
        <v>7432</v>
      </c>
      <c r="B1388" s="1023" t="s">
        <v>7433</v>
      </c>
      <c r="C1388" s="1024" t="s">
        <v>4799</v>
      </c>
      <c r="D1388" s="1029">
        <v>992.62</v>
      </c>
      <c r="E1388" s="1029">
        <v>47.28</v>
      </c>
      <c r="F1388" s="1025">
        <v>1039.9000000000001</v>
      </c>
    </row>
    <row r="1389" spans="1:6" ht="23.1" customHeight="1">
      <c r="A1389" s="1023" t="s">
        <v>7434</v>
      </c>
      <c r="B1389" s="1023" t="s">
        <v>7435</v>
      </c>
      <c r="C1389" s="1024" t="s">
        <v>4799</v>
      </c>
      <c r="D1389" s="1029">
        <v>792</v>
      </c>
      <c r="E1389" s="1029">
        <v>14.96</v>
      </c>
      <c r="F1389" s="1029">
        <v>806.96</v>
      </c>
    </row>
    <row r="1390" spans="1:6" ht="24.95" customHeight="1">
      <c r="A1390" s="1023" t="s">
        <v>7436</v>
      </c>
      <c r="B1390" s="441" t="s">
        <v>7437</v>
      </c>
      <c r="C1390" s="1024" t="s">
        <v>4799</v>
      </c>
      <c r="D1390" s="1029">
        <v>575.54</v>
      </c>
      <c r="E1390" s="443"/>
      <c r="F1390" s="1029">
        <v>575.54</v>
      </c>
    </row>
    <row r="1391" spans="1:6" ht="12.6" customHeight="1">
      <c r="A1391" s="1020" t="s">
        <v>7438</v>
      </c>
      <c r="B1391" s="1020" t="s">
        <v>7439</v>
      </c>
      <c r="C1391" s="1022"/>
      <c r="D1391" s="1022"/>
      <c r="E1391" s="1022"/>
      <c r="F1391" s="1022"/>
    </row>
    <row r="1392" spans="1:6" ht="24.95" customHeight="1">
      <c r="A1392" s="1023" t="s">
        <v>7440</v>
      </c>
      <c r="B1392" s="441" t="s">
        <v>7441</v>
      </c>
      <c r="C1392" s="1024" t="s">
        <v>4799</v>
      </c>
      <c r="D1392" s="1025">
        <v>2870.4</v>
      </c>
      <c r="E1392" s="1029">
        <v>52.69</v>
      </c>
      <c r="F1392" s="1025">
        <v>2923.09</v>
      </c>
    </row>
    <row r="1393" spans="1:6" ht="24.95" customHeight="1">
      <c r="A1393" s="1023" t="s">
        <v>7442</v>
      </c>
      <c r="B1393" s="441" t="s">
        <v>7443</v>
      </c>
      <c r="C1393" s="1024" t="s">
        <v>4799</v>
      </c>
      <c r="D1393" s="1025">
        <v>1732.36</v>
      </c>
      <c r="E1393" s="1029">
        <v>52.69</v>
      </c>
      <c r="F1393" s="1025">
        <v>1785.05</v>
      </c>
    </row>
    <row r="1394" spans="1:6" ht="24.95" customHeight="1">
      <c r="A1394" s="1023" t="s">
        <v>7444</v>
      </c>
      <c r="B1394" s="441" t="s">
        <v>7445</v>
      </c>
      <c r="C1394" s="1024" t="s">
        <v>4799</v>
      </c>
      <c r="D1394" s="1025">
        <v>1870.39</v>
      </c>
      <c r="E1394" s="1029">
        <v>52.69</v>
      </c>
      <c r="F1394" s="1025">
        <v>1923.08</v>
      </c>
    </row>
    <row r="1395" spans="1:6" ht="24.95" customHeight="1">
      <c r="A1395" s="1023" t="s">
        <v>7446</v>
      </c>
      <c r="B1395" s="441" t="s">
        <v>7447</v>
      </c>
      <c r="C1395" s="1024" t="s">
        <v>4799</v>
      </c>
      <c r="D1395" s="1025">
        <v>2823.06</v>
      </c>
      <c r="E1395" s="1029">
        <v>52.69</v>
      </c>
      <c r="F1395" s="1025">
        <v>2875.75</v>
      </c>
    </row>
    <row r="1396" spans="1:6" ht="24.95" customHeight="1">
      <c r="A1396" s="1023" t="s">
        <v>7448</v>
      </c>
      <c r="B1396" s="441" t="s">
        <v>7449</v>
      </c>
      <c r="C1396" s="1024" t="s">
        <v>4799</v>
      </c>
      <c r="D1396" s="1025">
        <v>2249.23</v>
      </c>
      <c r="E1396" s="1029">
        <v>96.54</v>
      </c>
      <c r="F1396" s="1025">
        <v>2345.77</v>
      </c>
    </row>
    <row r="1397" spans="1:6" ht="24.95" customHeight="1">
      <c r="A1397" s="1023" t="s">
        <v>7450</v>
      </c>
      <c r="B1397" s="441" t="s">
        <v>7451</v>
      </c>
      <c r="C1397" s="1024" t="s">
        <v>4799</v>
      </c>
      <c r="D1397" s="1025">
        <v>3380.02</v>
      </c>
      <c r="E1397" s="1029">
        <v>96.54</v>
      </c>
      <c r="F1397" s="1025">
        <v>3476.56</v>
      </c>
    </row>
    <row r="1398" spans="1:6" ht="34.5" customHeight="1">
      <c r="A1398" s="1026" t="s">
        <v>7452</v>
      </c>
      <c r="B1398" s="1023" t="s">
        <v>7453</v>
      </c>
      <c r="C1398" s="1027" t="s">
        <v>4799</v>
      </c>
      <c r="D1398" s="1028">
        <v>2754.64</v>
      </c>
      <c r="E1398" s="1030">
        <v>96.54</v>
      </c>
      <c r="F1398" s="1028">
        <v>2851.18</v>
      </c>
    </row>
    <row r="1399" spans="1:6" ht="24.95" customHeight="1">
      <c r="A1399" s="1023" t="s">
        <v>7454</v>
      </c>
      <c r="B1399" s="441" t="s">
        <v>7455</v>
      </c>
      <c r="C1399" s="1024" t="s">
        <v>4799</v>
      </c>
      <c r="D1399" s="1025">
        <v>3433.44</v>
      </c>
      <c r="E1399" s="1029">
        <v>96.54</v>
      </c>
      <c r="F1399" s="1025">
        <v>3529.98</v>
      </c>
    </row>
    <row r="1400" spans="1:6" ht="11.45" customHeight="1">
      <c r="A1400" s="1015" t="s">
        <v>4737</v>
      </c>
      <c r="B1400" s="1016" t="s">
        <v>4738</v>
      </c>
      <c r="C1400" s="1016" t="s">
        <v>4739</v>
      </c>
      <c r="D1400" s="1017" t="s">
        <v>4740</v>
      </c>
      <c r="E1400" s="1018" t="s">
        <v>4741</v>
      </c>
      <c r="F1400" s="1015" t="s">
        <v>4742</v>
      </c>
    </row>
    <row r="1401" spans="1:6" ht="24.95" customHeight="1">
      <c r="A1401" s="1023" t="s">
        <v>7456</v>
      </c>
      <c r="B1401" s="441" t="s">
        <v>7457</v>
      </c>
      <c r="C1401" s="1024" t="s">
        <v>4799</v>
      </c>
      <c r="D1401" s="1025">
        <v>2146.66</v>
      </c>
      <c r="E1401" s="1029">
        <v>52.69</v>
      </c>
      <c r="F1401" s="1025">
        <v>2199.35</v>
      </c>
    </row>
    <row r="1402" spans="1:6" ht="24.95" customHeight="1">
      <c r="A1402" s="1023" t="s">
        <v>7458</v>
      </c>
      <c r="B1402" s="441" t="s">
        <v>7459</v>
      </c>
      <c r="C1402" s="1024" t="s">
        <v>4799</v>
      </c>
      <c r="D1402" s="1025">
        <v>2117.61</v>
      </c>
      <c r="E1402" s="1029">
        <v>52.69</v>
      </c>
      <c r="F1402" s="1025">
        <v>2170.3000000000002</v>
      </c>
    </row>
    <row r="1403" spans="1:6" ht="24.95" customHeight="1">
      <c r="A1403" s="1023" t="s">
        <v>7460</v>
      </c>
      <c r="B1403" s="441" t="s">
        <v>7461</v>
      </c>
      <c r="C1403" s="1024" t="s">
        <v>4799</v>
      </c>
      <c r="D1403" s="1025">
        <v>3250.36</v>
      </c>
      <c r="E1403" s="1029">
        <v>52.69</v>
      </c>
      <c r="F1403" s="1025">
        <v>3303.05</v>
      </c>
    </row>
    <row r="1404" spans="1:6" ht="24.95" customHeight="1">
      <c r="A1404" s="1023" t="s">
        <v>7462</v>
      </c>
      <c r="B1404" s="441" t="s">
        <v>7463</v>
      </c>
      <c r="C1404" s="1024" t="s">
        <v>4799</v>
      </c>
      <c r="D1404" s="1025">
        <v>2699.64</v>
      </c>
      <c r="E1404" s="1029">
        <v>96.54</v>
      </c>
      <c r="F1404" s="1025">
        <v>2796.18</v>
      </c>
    </row>
    <row r="1405" spans="1:6" ht="24.95" customHeight="1">
      <c r="A1405" s="1023" t="s">
        <v>7464</v>
      </c>
      <c r="B1405" s="441" t="s">
        <v>7465</v>
      </c>
      <c r="C1405" s="1024" t="s">
        <v>4799</v>
      </c>
      <c r="D1405" s="1025">
        <v>3831.49</v>
      </c>
      <c r="E1405" s="1029">
        <v>96.54</v>
      </c>
      <c r="F1405" s="1025">
        <v>3928.03</v>
      </c>
    </row>
    <row r="1406" spans="1:6" ht="34.5" customHeight="1">
      <c r="A1406" s="1026" t="s">
        <v>7466</v>
      </c>
      <c r="B1406" s="1023" t="s">
        <v>7467</v>
      </c>
      <c r="C1406" s="1027" t="s">
        <v>4799</v>
      </c>
      <c r="D1406" s="1028">
        <v>2947.7</v>
      </c>
      <c r="E1406" s="1030">
        <v>96.54</v>
      </c>
      <c r="F1406" s="1028">
        <v>3044.24</v>
      </c>
    </row>
    <row r="1407" spans="1:6" ht="34.5" customHeight="1">
      <c r="A1407" s="1026" t="s">
        <v>7468</v>
      </c>
      <c r="B1407" s="1023" t="s">
        <v>7469</v>
      </c>
      <c r="C1407" s="1027" t="s">
        <v>4799</v>
      </c>
      <c r="D1407" s="1028">
        <v>3873.01</v>
      </c>
      <c r="E1407" s="1030">
        <v>96.54</v>
      </c>
      <c r="F1407" s="1028">
        <v>3969.55</v>
      </c>
    </row>
    <row r="1408" spans="1:6" ht="24.95" customHeight="1">
      <c r="A1408" s="1023" t="s">
        <v>7470</v>
      </c>
      <c r="B1408" s="441" t="s">
        <v>7471</v>
      </c>
      <c r="C1408" s="1024" t="s">
        <v>4799</v>
      </c>
      <c r="D1408" s="1025">
        <v>3924.25</v>
      </c>
      <c r="E1408" s="1029">
        <v>96.54</v>
      </c>
      <c r="F1408" s="1025">
        <v>4020.79</v>
      </c>
    </row>
    <row r="1409" spans="1:6" ht="24.95" customHeight="1">
      <c r="A1409" s="1023" t="s">
        <v>7472</v>
      </c>
      <c r="B1409" s="441" t="s">
        <v>7473</v>
      </c>
      <c r="C1409" s="1024" t="s">
        <v>4799</v>
      </c>
      <c r="D1409" s="1025">
        <v>3818.4</v>
      </c>
      <c r="E1409" s="1029">
        <v>52.69</v>
      </c>
      <c r="F1409" s="1025">
        <v>3871.09</v>
      </c>
    </row>
    <row r="1410" spans="1:6" ht="24.95" customHeight="1">
      <c r="A1410" s="1023" t="s">
        <v>7474</v>
      </c>
      <c r="B1410" s="441" t="s">
        <v>7475</v>
      </c>
      <c r="C1410" s="1024" t="s">
        <v>4799</v>
      </c>
      <c r="D1410" s="1025">
        <v>3188.09</v>
      </c>
      <c r="E1410" s="1029">
        <v>52.69</v>
      </c>
      <c r="F1410" s="1025">
        <v>3240.78</v>
      </c>
    </row>
    <row r="1411" spans="1:6" ht="24.95" customHeight="1">
      <c r="A1411" s="1023" t="s">
        <v>7476</v>
      </c>
      <c r="B1411" s="441" t="s">
        <v>7477</v>
      </c>
      <c r="C1411" s="1024" t="s">
        <v>4799</v>
      </c>
      <c r="D1411" s="1025">
        <v>4021.22</v>
      </c>
      <c r="E1411" s="1029">
        <v>52.69</v>
      </c>
      <c r="F1411" s="1025">
        <v>4073.91</v>
      </c>
    </row>
    <row r="1412" spans="1:6" ht="24.95" customHeight="1">
      <c r="A1412" s="1023" t="s">
        <v>7478</v>
      </c>
      <c r="B1412" s="441" t="s">
        <v>7479</v>
      </c>
      <c r="C1412" s="1024" t="s">
        <v>4799</v>
      </c>
      <c r="D1412" s="1025">
        <v>2930.71</v>
      </c>
      <c r="E1412" s="1029">
        <v>211.46</v>
      </c>
      <c r="F1412" s="1025">
        <v>3142.17</v>
      </c>
    </row>
    <row r="1413" spans="1:6" ht="24.95" customHeight="1">
      <c r="A1413" s="1023" t="s">
        <v>7480</v>
      </c>
      <c r="B1413" s="441" t="s">
        <v>7481</v>
      </c>
      <c r="C1413" s="1024" t="s">
        <v>4799</v>
      </c>
      <c r="D1413" s="1025">
        <v>2427.1799999999998</v>
      </c>
      <c r="E1413" s="1029">
        <v>52.69</v>
      </c>
      <c r="F1413" s="1025">
        <v>2479.87</v>
      </c>
    </row>
    <row r="1414" spans="1:6" ht="24.95" customHeight="1">
      <c r="A1414" s="1023" t="s">
        <v>7482</v>
      </c>
      <c r="B1414" s="441" t="s">
        <v>7483</v>
      </c>
      <c r="C1414" s="1024" t="s">
        <v>4799</v>
      </c>
      <c r="D1414" s="1025">
        <v>1509.08</v>
      </c>
      <c r="E1414" s="1029">
        <v>52.69</v>
      </c>
      <c r="F1414" s="1025">
        <v>1561.77</v>
      </c>
    </row>
    <row r="1415" spans="1:6" ht="24.95" customHeight="1">
      <c r="A1415" s="1023" t="s">
        <v>7484</v>
      </c>
      <c r="B1415" s="441" t="s">
        <v>7485</v>
      </c>
      <c r="C1415" s="1024" t="s">
        <v>4799</v>
      </c>
      <c r="D1415" s="1025">
        <v>2483.5700000000002</v>
      </c>
      <c r="E1415" s="1029">
        <v>52.69</v>
      </c>
      <c r="F1415" s="1025">
        <v>2536.2600000000002</v>
      </c>
    </row>
    <row r="1416" spans="1:6" ht="24.95" customHeight="1">
      <c r="A1416" s="1023" t="s">
        <v>7486</v>
      </c>
      <c r="B1416" s="441" t="s">
        <v>7487</v>
      </c>
      <c r="C1416" s="1024" t="s">
        <v>4799</v>
      </c>
      <c r="D1416" s="1025">
        <v>2092.44</v>
      </c>
      <c r="E1416" s="1029">
        <v>52.69</v>
      </c>
      <c r="F1416" s="1025">
        <v>2145.13</v>
      </c>
    </row>
    <row r="1417" spans="1:6" ht="12.6" customHeight="1">
      <c r="A1417" s="1020" t="s">
        <v>7488</v>
      </c>
      <c r="B1417" s="1020" t="s">
        <v>7489</v>
      </c>
      <c r="C1417" s="1022"/>
      <c r="D1417" s="1022"/>
      <c r="E1417" s="1022"/>
      <c r="F1417" s="1022"/>
    </row>
    <row r="1418" spans="1:6" ht="24.95" customHeight="1">
      <c r="A1418" s="1023" t="s">
        <v>7490</v>
      </c>
      <c r="B1418" s="441" t="s">
        <v>7491</v>
      </c>
      <c r="C1418" s="1024" t="s">
        <v>4857</v>
      </c>
      <c r="D1418" s="1025">
        <v>1333.1</v>
      </c>
      <c r="E1418" s="1029">
        <v>43.85</v>
      </c>
      <c r="F1418" s="1025">
        <v>1376.95</v>
      </c>
    </row>
    <row r="1419" spans="1:6" ht="12.6" customHeight="1">
      <c r="A1419" s="1020" t="s">
        <v>7492</v>
      </c>
      <c r="B1419" s="1020" t="s">
        <v>7493</v>
      </c>
      <c r="C1419" s="1022"/>
      <c r="D1419" s="1022"/>
      <c r="E1419" s="1022"/>
      <c r="F1419" s="1022"/>
    </row>
    <row r="1420" spans="1:6" ht="24.95" customHeight="1">
      <c r="A1420" s="1023" t="s">
        <v>7494</v>
      </c>
      <c r="B1420" s="441" t="s">
        <v>7495</v>
      </c>
      <c r="C1420" s="1024" t="s">
        <v>4799</v>
      </c>
      <c r="D1420" s="1029">
        <v>767.34</v>
      </c>
      <c r="E1420" s="1029">
        <v>37.4</v>
      </c>
      <c r="F1420" s="1029">
        <v>804.74</v>
      </c>
    </row>
    <row r="1421" spans="1:6" ht="24.95" customHeight="1">
      <c r="A1421" s="1023" t="s">
        <v>7496</v>
      </c>
      <c r="B1421" s="441" t="s">
        <v>7497</v>
      </c>
      <c r="C1421" s="1024" t="s">
        <v>4799</v>
      </c>
      <c r="D1421" s="1025">
        <v>1050.2</v>
      </c>
      <c r="E1421" s="1029">
        <v>105.04</v>
      </c>
      <c r="F1421" s="1025">
        <v>1155.24</v>
      </c>
    </row>
    <row r="1422" spans="1:6" ht="12.6" customHeight="1">
      <c r="A1422" s="1020" t="s">
        <v>7498</v>
      </c>
      <c r="B1422" s="1020" t="s">
        <v>7499</v>
      </c>
      <c r="C1422" s="1022"/>
      <c r="D1422" s="1022"/>
      <c r="E1422" s="1022"/>
      <c r="F1422" s="1022"/>
    </row>
    <row r="1423" spans="1:6" ht="24.95" customHeight="1">
      <c r="A1423" s="1023" t="s">
        <v>7500</v>
      </c>
      <c r="B1423" s="441" t="s">
        <v>7501</v>
      </c>
      <c r="C1423" s="1024" t="s">
        <v>4857</v>
      </c>
      <c r="D1423" s="1029">
        <v>913.23</v>
      </c>
      <c r="E1423" s="1029">
        <v>44.88</v>
      </c>
      <c r="F1423" s="1029">
        <v>958.11</v>
      </c>
    </row>
    <row r="1424" spans="1:6" ht="12.6" customHeight="1">
      <c r="A1424" s="1023" t="s">
        <v>7502</v>
      </c>
      <c r="B1424" s="1023" t="s">
        <v>7503</v>
      </c>
      <c r="C1424" s="1024" t="s">
        <v>4857</v>
      </c>
      <c r="D1424" s="1029">
        <v>515.02</v>
      </c>
      <c r="E1424" s="1029">
        <v>18.71</v>
      </c>
      <c r="F1424" s="1029">
        <v>533.73</v>
      </c>
    </row>
    <row r="1425" spans="1:6" ht="24.95" customHeight="1">
      <c r="A1425" s="1023" t="s">
        <v>7504</v>
      </c>
      <c r="B1425" s="441" t="s">
        <v>7505</v>
      </c>
      <c r="C1425" s="1024" t="s">
        <v>4857</v>
      </c>
      <c r="D1425" s="1029">
        <v>707.84</v>
      </c>
      <c r="E1425" s="1029">
        <v>37.4</v>
      </c>
      <c r="F1425" s="1029">
        <v>745.24</v>
      </c>
    </row>
    <row r="1426" spans="1:6" ht="12.6" customHeight="1">
      <c r="A1426" s="1020" t="s">
        <v>7506</v>
      </c>
      <c r="B1426" s="1020" t="s">
        <v>7507</v>
      </c>
      <c r="C1426" s="1022"/>
      <c r="D1426" s="1022"/>
      <c r="E1426" s="1022"/>
      <c r="F1426" s="1022"/>
    </row>
    <row r="1427" spans="1:6" ht="12.6" customHeight="1">
      <c r="A1427" s="1023" t="s">
        <v>7508</v>
      </c>
      <c r="B1427" s="1023" t="s">
        <v>7509</v>
      </c>
      <c r="C1427" s="1024" t="s">
        <v>4799</v>
      </c>
      <c r="D1427" s="442"/>
      <c r="E1427" s="1029">
        <v>37.4</v>
      </c>
      <c r="F1427" s="1029">
        <v>37.4</v>
      </c>
    </row>
    <row r="1428" spans="1:6" ht="12.6" customHeight="1">
      <c r="A1428" s="1023" t="s">
        <v>7510</v>
      </c>
      <c r="B1428" s="1023" t="s">
        <v>7511</v>
      </c>
      <c r="C1428" s="1024" t="s">
        <v>4857</v>
      </c>
      <c r="D1428" s="1029">
        <v>1.64</v>
      </c>
      <c r="E1428" s="1029">
        <v>9.73</v>
      </c>
      <c r="F1428" s="1029">
        <v>11.37</v>
      </c>
    </row>
    <row r="1429" spans="1:6" ht="12.6" customHeight="1">
      <c r="A1429" s="1023" t="s">
        <v>7512</v>
      </c>
      <c r="B1429" s="1023" t="s">
        <v>7513</v>
      </c>
      <c r="C1429" s="1024" t="s">
        <v>4857</v>
      </c>
      <c r="D1429" s="442"/>
      <c r="E1429" s="1029">
        <v>22.44</v>
      </c>
      <c r="F1429" s="1029">
        <v>22.44</v>
      </c>
    </row>
    <row r="1430" spans="1:6" ht="12.6" customHeight="1">
      <c r="A1430" s="1023" t="s">
        <v>7514</v>
      </c>
      <c r="B1430" s="1023" t="s">
        <v>7515</v>
      </c>
      <c r="C1430" s="1024" t="s">
        <v>4857</v>
      </c>
      <c r="D1430" s="1029">
        <v>29.6</v>
      </c>
      <c r="E1430" s="1029">
        <v>23.37</v>
      </c>
      <c r="F1430" s="1029">
        <v>52.97</v>
      </c>
    </row>
    <row r="1431" spans="1:6" ht="12.6" customHeight="1">
      <c r="A1431" s="1023" t="s">
        <v>7516</v>
      </c>
      <c r="B1431" s="1023" t="s">
        <v>7517</v>
      </c>
      <c r="C1431" s="1024" t="s">
        <v>5060</v>
      </c>
      <c r="D1431" s="1025">
        <v>3562.63</v>
      </c>
      <c r="E1431" s="1029">
        <v>87.7</v>
      </c>
      <c r="F1431" s="1025">
        <v>3650.33</v>
      </c>
    </row>
    <row r="1432" spans="1:6" ht="12.6" customHeight="1">
      <c r="A1432" s="1023" t="s">
        <v>7518</v>
      </c>
      <c r="B1432" s="1023" t="s">
        <v>7519</v>
      </c>
      <c r="C1432" s="1024" t="s">
        <v>4857</v>
      </c>
      <c r="D1432" s="1029">
        <v>122.06</v>
      </c>
      <c r="E1432" s="1029">
        <v>9.73</v>
      </c>
      <c r="F1432" s="1029">
        <v>131.79</v>
      </c>
    </row>
    <row r="1433" spans="1:6" ht="24.95" customHeight="1">
      <c r="A1433" s="1023" t="s">
        <v>7520</v>
      </c>
      <c r="B1433" s="441" t="s">
        <v>7521</v>
      </c>
      <c r="C1433" s="1024" t="s">
        <v>4857</v>
      </c>
      <c r="D1433" s="1029">
        <v>405.16</v>
      </c>
      <c r="E1433" s="1029">
        <v>9.73</v>
      </c>
      <c r="F1433" s="1029">
        <v>414.89</v>
      </c>
    </row>
    <row r="1434" spans="1:6" ht="11.45" customHeight="1">
      <c r="A1434" s="1015" t="s">
        <v>4737</v>
      </c>
      <c r="B1434" s="1016" t="s">
        <v>4738</v>
      </c>
      <c r="C1434" s="1016" t="s">
        <v>4739</v>
      </c>
      <c r="D1434" s="1017" t="s">
        <v>4740</v>
      </c>
      <c r="E1434" s="1018" t="s">
        <v>4741</v>
      </c>
      <c r="F1434" s="1015" t="s">
        <v>4742</v>
      </c>
    </row>
    <row r="1435" spans="1:6" ht="12.6" customHeight="1">
      <c r="A1435" s="1023" t="s">
        <v>7522</v>
      </c>
      <c r="B1435" s="1023" t="s">
        <v>7523</v>
      </c>
      <c r="C1435" s="1024" t="s">
        <v>4799</v>
      </c>
      <c r="D1435" s="1029">
        <v>280.79000000000002</v>
      </c>
      <c r="E1435" s="1029">
        <v>44.88</v>
      </c>
      <c r="F1435" s="1029">
        <v>325.67</v>
      </c>
    </row>
    <row r="1436" spans="1:6" ht="12.6" customHeight="1">
      <c r="A1436" s="1023" t="s">
        <v>7524</v>
      </c>
      <c r="B1436" s="1023" t="s">
        <v>7525</v>
      </c>
      <c r="C1436" s="1024" t="s">
        <v>4799</v>
      </c>
      <c r="D1436" s="1029">
        <v>127.5</v>
      </c>
      <c r="E1436" s="1029">
        <v>8.14</v>
      </c>
      <c r="F1436" s="1029">
        <v>135.63999999999999</v>
      </c>
    </row>
    <row r="1437" spans="1:6" ht="12.6" customHeight="1">
      <c r="A1437" s="1023" t="s">
        <v>7526</v>
      </c>
      <c r="B1437" s="1023" t="s">
        <v>7527</v>
      </c>
      <c r="C1437" s="1024" t="s">
        <v>4799</v>
      </c>
      <c r="D1437" s="1029">
        <v>45.47</v>
      </c>
      <c r="E1437" s="1029">
        <v>8.14</v>
      </c>
      <c r="F1437" s="1029">
        <v>53.61</v>
      </c>
    </row>
    <row r="1438" spans="1:6" ht="24.95" customHeight="1">
      <c r="A1438" s="1023" t="s">
        <v>7528</v>
      </c>
      <c r="B1438" s="441" t="s">
        <v>7529</v>
      </c>
      <c r="C1438" s="1024" t="s">
        <v>4799</v>
      </c>
      <c r="D1438" s="1029">
        <v>693.57</v>
      </c>
      <c r="E1438" s="1029">
        <v>80.11</v>
      </c>
      <c r="F1438" s="1029">
        <v>773.68</v>
      </c>
    </row>
    <row r="1439" spans="1:6" ht="24.95" customHeight="1">
      <c r="A1439" s="1023" t="s">
        <v>7530</v>
      </c>
      <c r="B1439" s="441" t="s">
        <v>7531</v>
      </c>
      <c r="C1439" s="1024" t="s">
        <v>4799</v>
      </c>
      <c r="D1439" s="1025">
        <v>1281.27</v>
      </c>
      <c r="E1439" s="1029">
        <v>80.11</v>
      </c>
      <c r="F1439" s="1025">
        <v>1361.38</v>
      </c>
    </row>
    <row r="1440" spans="1:6" ht="12.6" customHeight="1">
      <c r="A1440" s="1031">
        <v>25</v>
      </c>
      <c r="B1440" s="1020" t="s">
        <v>7532</v>
      </c>
      <c r="C1440" s="1022"/>
      <c r="D1440" s="1022"/>
      <c r="E1440" s="1022"/>
      <c r="F1440" s="1022"/>
    </row>
    <row r="1441" spans="1:6" ht="12.6" customHeight="1">
      <c r="A1441" s="1020" t="s">
        <v>7533</v>
      </c>
      <c r="B1441" s="1020" t="s">
        <v>7534</v>
      </c>
      <c r="C1441" s="1022"/>
      <c r="D1441" s="1022"/>
      <c r="E1441" s="1022"/>
      <c r="F1441" s="1022"/>
    </row>
    <row r="1442" spans="1:6" ht="12.6" customHeight="1">
      <c r="A1442" s="1023" t="s">
        <v>7535</v>
      </c>
      <c r="B1442" s="1023" t="s">
        <v>7536</v>
      </c>
      <c r="C1442" s="1024" t="s">
        <v>4799</v>
      </c>
      <c r="D1442" s="1029">
        <v>789.51</v>
      </c>
      <c r="E1442" s="1029">
        <v>56.11</v>
      </c>
      <c r="F1442" s="1029">
        <v>845.62</v>
      </c>
    </row>
    <row r="1443" spans="1:6" ht="12.6" customHeight="1">
      <c r="A1443" s="1023" t="s">
        <v>7537</v>
      </c>
      <c r="B1443" s="1023" t="s">
        <v>7538</v>
      </c>
      <c r="C1443" s="1024" t="s">
        <v>4799</v>
      </c>
      <c r="D1443" s="1029">
        <v>379.46</v>
      </c>
      <c r="E1443" s="1029">
        <v>56.11</v>
      </c>
      <c r="F1443" s="1029">
        <v>435.57</v>
      </c>
    </row>
    <row r="1444" spans="1:6" ht="12.6" customHeight="1">
      <c r="A1444" s="1023" t="s">
        <v>7539</v>
      </c>
      <c r="B1444" s="1023" t="s">
        <v>7540</v>
      </c>
      <c r="C1444" s="1024" t="s">
        <v>4799</v>
      </c>
      <c r="D1444" s="1025">
        <v>1080.9000000000001</v>
      </c>
      <c r="E1444" s="1029">
        <v>56.11</v>
      </c>
      <c r="F1444" s="1025">
        <v>1137.01</v>
      </c>
    </row>
    <row r="1445" spans="1:6" ht="12.6" customHeight="1">
      <c r="A1445" s="1023" t="s">
        <v>7541</v>
      </c>
      <c r="B1445" s="1023" t="s">
        <v>7542</v>
      </c>
      <c r="C1445" s="1024" t="s">
        <v>4799</v>
      </c>
      <c r="D1445" s="1029">
        <v>792.98</v>
      </c>
      <c r="E1445" s="1029">
        <v>56.11</v>
      </c>
      <c r="F1445" s="1029">
        <v>849.09</v>
      </c>
    </row>
    <row r="1446" spans="1:6" ht="12.6" customHeight="1">
      <c r="A1446" s="1023" t="s">
        <v>7543</v>
      </c>
      <c r="B1446" s="1023" t="s">
        <v>7544</v>
      </c>
      <c r="C1446" s="1024" t="s">
        <v>4799</v>
      </c>
      <c r="D1446" s="1029">
        <v>808.95</v>
      </c>
      <c r="E1446" s="1029">
        <v>56.11</v>
      </c>
      <c r="F1446" s="1029">
        <v>865.06</v>
      </c>
    </row>
    <row r="1447" spans="1:6" ht="12.6" customHeight="1">
      <c r="A1447" s="1023" t="s">
        <v>7545</v>
      </c>
      <c r="B1447" s="1023" t="s">
        <v>7546</v>
      </c>
      <c r="C1447" s="1024" t="s">
        <v>4799</v>
      </c>
      <c r="D1447" s="1029">
        <v>413.51</v>
      </c>
      <c r="E1447" s="1029">
        <v>56.11</v>
      </c>
      <c r="F1447" s="1029">
        <v>469.62</v>
      </c>
    </row>
    <row r="1448" spans="1:6" ht="12.6" customHeight="1">
      <c r="A1448" s="1023" t="s">
        <v>7547</v>
      </c>
      <c r="B1448" s="1023" t="s">
        <v>7548</v>
      </c>
      <c r="C1448" s="1024" t="s">
        <v>4799</v>
      </c>
      <c r="D1448" s="1029">
        <v>930.63</v>
      </c>
      <c r="E1448" s="1029">
        <v>56.11</v>
      </c>
      <c r="F1448" s="1029">
        <v>986.74</v>
      </c>
    </row>
    <row r="1449" spans="1:6" ht="12.6" customHeight="1">
      <c r="A1449" s="1023" t="s">
        <v>7549</v>
      </c>
      <c r="B1449" s="1023" t="s">
        <v>7550</v>
      </c>
      <c r="C1449" s="1024" t="s">
        <v>4799</v>
      </c>
      <c r="D1449" s="1029">
        <v>650</v>
      </c>
      <c r="E1449" s="1029">
        <v>56.11</v>
      </c>
      <c r="F1449" s="1029">
        <v>706.11</v>
      </c>
    </row>
    <row r="1450" spans="1:6" ht="12.6" customHeight="1">
      <c r="A1450" s="1023" t="s">
        <v>7551</v>
      </c>
      <c r="B1450" s="1023" t="s">
        <v>7552</v>
      </c>
      <c r="C1450" s="1024" t="s">
        <v>4799</v>
      </c>
      <c r="D1450" s="1025">
        <v>1068.3399999999999</v>
      </c>
      <c r="E1450" s="1029">
        <v>56.11</v>
      </c>
      <c r="F1450" s="1025">
        <v>1124.45</v>
      </c>
    </row>
    <row r="1451" spans="1:6" ht="12.6" customHeight="1">
      <c r="A1451" s="1023" t="s">
        <v>7553</v>
      </c>
      <c r="B1451" s="1023" t="s">
        <v>7554</v>
      </c>
      <c r="C1451" s="1024" t="s">
        <v>4799</v>
      </c>
      <c r="D1451" s="1025">
        <v>1086.43</v>
      </c>
      <c r="E1451" s="1029">
        <v>56.11</v>
      </c>
      <c r="F1451" s="1025">
        <v>1142.54</v>
      </c>
    </row>
    <row r="1452" spans="1:6" ht="24.95" customHeight="1">
      <c r="A1452" s="1023" t="s">
        <v>7555</v>
      </c>
      <c r="B1452" s="441" t="s">
        <v>7556</v>
      </c>
      <c r="C1452" s="1024" t="s">
        <v>4799</v>
      </c>
      <c r="D1452" s="1029">
        <v>431.26</v>
      </c>
      <c r="E1452" s="443"/>
      <c r="F1452" s="1029">
        <v>431.26</v>
      </c>
    </row>
    <row r="1453" spans="1:6" ht="12.6" customHeight="1">
      <c r="A1453" s="1023" t="s">
        <v>7557</v>
      </c>
      <c r="B1453" s="1023" t="s">
        <v>7558</v>
      </c>
      <c r="C1453" s="1024" t="s">
        <v>4799</v>
      </c>
      <c r="D1453" s="1025">
        <v>1010.37</v>
      </c>
      <c r="E1453" s="1029">
        <v>43.12</v>
      </c>
      <c r="F1453" s="1025">
        <v>1053.49</v>
      </c>
    </row>
    <row r="1454" spans="1:6" ht="12.6" customHeight="1">
      <c r="A1454" s="1023" t="s">
        <v>7559</v>
      </c>
      <c r="B1454" s="1023" t="s">
        <v>7560</v>
      </c>
      <c r="C1454" s="1024" t="s">
        <v>4799</v>
      </c>
      <c r="D1454" s="1025">
        <v>1862.45</v>
      </c>
      <c r="E1454" s="1029">
        <v>56.11</v>
      </c>
      <c r="F1454" s="1025">
        <v>1918.56</v>
      </c>
    </row>
    <row r="1455" spans="1:6" ht="12.6" customHeight="1">
      <c r="A1455" s="1023" t="s">
        <v>7561</v>
      </c>
      <c r="B1455" s="1023" t="s">
        <v>7562</v>
      </c>
      <c r="C1455" s="1024" t="s">
        <v>4799</v>
      </c>
      <c r="D1455" s="1025">
        <v>1511.47</v>
      </c>
      <c r="E1455" s="1029">
        <v>56.11</v>
      </c>
      <c r="F1455" s="1025">
        <v>1567.58</v>
      </c>
    </row>
    <row r="1456" spans="1:6" ht="12.6" customHeight="1">
      <c r="A1456" s="1023" t="s">
        <v>7563</v>
      </c>
      <c r="B1456" s="1023" t="s">
        <v>7564</v>
      </c>
      <c r="C1456" s="1024" t="s">
        <v>4799</v>
      </c>
      <c r="D1456" s="1029">
        <v>878.38</v>
      </c>
      <c r="E1456" s="1029">
        <v>56.11</v>
      </c>
      <c r="F1456" s="1029">
        <v>934.49</v>
      </c>
    </row>
    <row r="1457" spans="1:6" ht="12.6" customHeight="1">
      <c r="A1457" s="1023" t="s">
        <v>7565</v>
      </c>
      <c r="B1457" s="1023" t="s">
        <v>7566</v>
      </c>
      <c r="C1457" s="1024" t="s">
        <v>4799</v>
      </c>
      <c r="D1457" s="1029">
        <v>717.16</v>
      </c>
      <c r="E1457" s="1029">
        <v>43.12</v>
      </c>
      <c r="F1457" s="1029">
        <v>760.28</v>
      </c>
    </row>
    <row r="1458" spans="1:6" ht="12.6" customHeight="1">
      <c r="A1458" s="1023" t="s">
        <v>7567</v>
      </c>
      <c r="B1458" s="1023" t="s">
        <v>7568</v>
      </c>
      <c r="C1458" s="1024" t="s">
        <v>4799</v>
      </c>
      <c r="D1458" s="1029">
        <v>985.38</v>
      </c>
      <c r="E1458" s="1029">
        <v>43.12</v>
      </c>
      <c r="F1458" s="1025">
        <v>1028.5</v>
      </c>
    </row>
    <row r="1459" spans="1:6" ht="12.6" customHeight="1">
      <c r="A1459" s="1023" t="s">
        <v>7569</v>
      </c>
      <c r="B1459" s="1023" t="s">
        <v>7570</v>
      </c>
      <c r="C1459" s="1024" t="s">
        <v>4799</v>
      </c>
      <c r="D1459" s="1029">
        <v>763.07</v>
      </c>
      <c r="E1459" s="1029">
        <v>32.340000000000003</v>
      </c>
      <c r="F1459" s="1029">
        <v>795.41</v>
      </c>
    </row>
    <row r="1460" spans="1:6" ht="12.6" customHeight="1">
      <c r="A1460" s="1023" t="s">
        <v>7571</v>
      </c>
      <c r="B1460" s="1023" t="s">
        <v>7572</v>
      </c>
      <c r="C1460" s="1024" t="s">
        <v>4799</v>
      </c>
      <c r="D1460" s="1029">
        <v>864.02</v>
      </c>
      <c r="E1460" s="1029">
        <v>32.340000000000003</v>
      </c>
      <c r="F1460" s="1029">
        <v>896.36</v>
      </c>
    </row>
    <row r="1461" spans="1:6" ht="12.6" customHeight="1">
      <c r="A1461" s="1023" t="s">
        <v>7573</v>
      </c>
      <c r="B1461" s="1023" t="s">
        <v>7574</v>
      </c>
      <c r="C1461" s="1024" t="s">
        <v>4799</v>
      </c>
      <c r="D1461" s="1029">
        <v>520.19000000000005</v>
      </c>
      <c r="E1461" s="1029">
        <v>32.340000000000003</v>
      </c>
      <c r="F1461" s="1029">
        <v>552.53</v>
      </c>
    </row>
    <row r="1462" spans="1:6" ht="12.6" customHeight="1">
      <c r="A1462" s="1023" t="s">
        <v>7575</v>
      </c>
      <c r="B1462" s="1023" t="s">
        <v>7576</v>
      </c>
      <c r="C1462" s="1024" t="s">
        <v>4799</v>
      </c>
      <c r="D1462" s="1029">
        <v>849.54</v>
      </c>
      <c r="E1462" s="442"/>
      <c r="F1462" s="1029">
        <v>849.54</v>
      </c>
    </row>
    <row r="1463" spans="1:6" ht="23.1" customHeight="1">
      <c r="A1463" s="1023" t="s">
        <v>7577</v>
      </c>
      <c r="B1463" s="1023" t="s">
        <v>7578</v>
      </c>
      <c r="C1463" s="1024" t="s">
        <v>4799</v>
      </c>
      <c r="D1463" s="1025">
        <v>1399.39</v>
      </c>
      <c r="E1463" s="443"/>
      <c r="F1463" s="1025">
        <v>1399.39</v>
      </c>
    </row>
    <row r="1464" spans="1:6" ht="24.95" customHeight="1">
      <c r="A1464" s="1023" t="s">
        <v>7579</v>
      </c>
      <c r="B1464" s="441" t="s">
        <v>7580</v>
      </c>
      <c r="C1464" s="1024" t="s">
        <v>4799</v>
      </c>
      <c r="D1464" s="1029">
        <v>901.95</v>
      </c>
      <c r="E1464" s="443"/>
      <c r="F1464" s="1029">
        <v>901.95</v>
      </c>
    </row>
    <row r="1465" spans="1:6" ht="24.95" customHeight="1">
      <c r="A1465" s="1023" t="s">
        <v>7581</v>
      </c>
      <c r="B1465" s="441" t="s">
        <v>7582</v>
      </c>
      <c r="C1465" s="1024" t="s">
        <v>4799</v>
      </c>
      <c r="D1465" s="1029">
        <v>887.84</v>
      </c>
      <c r="E1465" s="443"/>
      <c r="F1465" s="1029">
        <v>887.84</v>
      </c>
    </row>
    <row r="1466" spans="1:6" ht="12.6" customHeight="1">
      <c r="A1466" s="1023" t="s">
        <v>7583</v>
      </c>
      <c r="B1466" s="1023" t="s">
        <v>7584</v>
      </c>
      <c r="C1466" s="1024" t="s">
        <v>4799</v>
      </c>
      <c r="D1466" s="1029">
        <v>925.38</v>
      </c>
      <c r="E1466" s="1029">
        <v>56.11</v>
      </c>
      <c r="F1466" s="1029">
        <v>981.49</v>
      </c>
    </row>
    <row r="1467" spans="1:6" ht="23.1" customHeight="1">
      <c r="A1467" s="1023" t="s">
        <v>7585</v>
      </c>
      <c r="B1467" s="1023" t="s">
        <v>7586</v>
      </c>
      <c r="C1467" s="1024" t="s">
        <v>4799</v>
      </c>
      <c r="D1467" s="1025">
        <v>1181.74</v>
      </c>
      <c r="E1467" s="1029">
        <v>56.11</v>
      </c>
      <c r="F1467" s="1025">
        <v>1237.8499999999999</v>
      </c>
    </row>
    <row r="1468" spans="1:6" ht="23.1" customHeight="1">
      <c r="A1468" s="1023" t="s">
        <v>7587</v>
      </c>
      <c r="B1468" s="1023" t="s">
        <v>7588</v>
      </c>
      <c r="C1468" s="1024" t="s">
        <v>4799</v>
      </c>
      <c r="D1468" s="1025">
        <v>1004.6</v>
      </c>
      <c r="E1468" s="1029">
        <v>56.11</v>
      </c>
      <c r="F1468" s="1025">
        <v>1060.71</v>
      </c>
    </row>
    <row r="1469" spans="1:6" ht="23.1" customHeight="1">
      <c r="A1469" s="1023" t="s">
        <v>7589</v>
      </c>
      <c r="B1469" s="1023" t="s">
        <v>7590</v>
      </c>
      <c r="C1469" s="1024" t="s">
        <v>4799</v>
      </c>
      <c r="D1469" s="1025">
        <v>1004.27</v>
      </c>
      <c r="E1469" s="1029">
        <v>56.11</v>
      </c>
      <c r="F1469" s="1025">
        <v>1060.3800000000001</v>
      </c>
    </row>
    <row r="1470" spans="1:6" ht="12.6" customHeight="1">
      <c r="A1470" s="1020" t="s">
        <v>7591</v>
      </c>
      <c r="B1470" s="1020" t="s">
        <v>7592</v>
      </c>
      <c r="C1470" s="1022"/>
      <c r="D1470" s="1022"/>
      <c r="E1470" s="1022"/>
      <c r="F1470" s="1022"/>
    </row>
    <row r="1471" spans="1:6" ht="12.6" customHeight="1">
      <c r="A1471" s="1023" t="s">
        <v>7593</v>
      </c>
      <c r="B1471" s="1023" t="s">
        <v>7594</v>
      </c>
      <c r="C1471" s="1024" t="s">
        <v>4799</v>
      </c>
      <c r="D1471" s="1029">
        <v>450.84</v>
      </c>
      <c r="E1471" s="1029">
        <v>112.2</v>
      </c>
      <c r="F1471" s="1029">
        <v>563.04</v>
      </c>
    </row>
    <row r="1472" spans="1:6" ht="12.6" customHeight="1">
      <c r="A1472" s="1023" t="s">
        <v>7595</v>
      </c>
      <c r="B1472" s="1023" t="s">
        <v>7596</v>
      </c>
      <c r="C1472" s="1024" t="s">
        <v>4799</v>
      </c>
      <c r="D1472" s="1025">
        <v>1003.45</v>
      </c>
      <c r="E1472" s="1029">
        <v>112.2</v>
      </c>
      <c r="F1472" s="1025">
        <v>1115.6500000000001</v>
      </c>
    </row>
    <row r="1473" spans="1:6" ht="12.6" customHeight="1">
      <c r="A1473" s="1023" t="s">
        <v>7597</v>
      </c>
      <c r="B1473" s="1023" t="s">
        <v>7598</v>
      </c>
      <c r="C1473" s="1024" t="s">
        <v>4799</v>
      </c>
      <c r="D1473" s="1025">
        <v>1118.8399999999999</v>
      </c>
      <c r="E1473" s="1029">
        <v>112.2</v>
      </c>
      <c r="F1473" s="1025">
        <v>1231.04</v>
      </c>
    </row>
    <row r="1474" spans="1:6" ht="12.6" customHeight="1">
      <c r="A1474" s="1023" t="s">
        <v>7599</v>
      </c>
      <c r="B1474" s="1023" t="s">
        <v>7600</v>
      </c>
      <c r="C1474" s="1024" t="s">
        <v>4799</v>
      </c>
      <c r="D1474" s="1029">
        <v>765.42</v>
      </c>
      <c r="E1474" s="1029">
        <v>56.11</v>
      </c>
      <c r="F1474" s="1029">
        <v>821.53</v>
      </c>
    </row>
    <row r="1475" spans="1:6" ht="12.6" customHeight="1">
      <c r="A1475" s="1023" t="s">
        <v>7601</v>
      </c>
      <c r="B1475" s="1023" t="s">
        <v>7602</v>
      </c>
      <c r="C1475" s="1024" t="s">
        <v>4799</v>
      </c>
      <c r="D1475" s="1029">
        <v>528.26</v>
      </c>
      <c r="E1475" s="1029">
        <v>112.2</v>
      </c>
      <c r="F1475" s="1029">
        <v>640.46</v>
      </c>
    </row>
    <row r="1476" spans="1:6" ht="12.6" customHeight="1">
      <c r="A1476" s="1023" t="s">
        <v>7603</v>
      </c>
      <c r="B1476" s="1023" t="s">
        <v>7604</v>
      </c>
      <c r="C1476" s="1024" t="s">
        <v>4799</v>
      </c>
      <c r="D1476" s="1029">
        <v>827.51</v>
      </c>
      <c r="E1476" s="1029">
        <v>112.2</v>
      </c>
      <c r="F1476" s="1029">
        <v>939.71</v>
      </c>
    </row>
    <row r="1477" spans="1:6" ht="12.6" customHeight="1">
      <c r="A1477" s="1023" t="s">
        <v>7605</v>
      </c>
      <c r="B1477" s="1023" t="s">
        <v>7606</v>
      </c>
      <c r="C1477" s="1024" t="s">
        <v>4799</v>
      </c>
      <c r="D1477" s="1029">
        <v>557.52</v>
      </c>
      <c r="E1477" s="1029">
        <v>112.2</v>
      </c>
      <c r="F1477" s="1029">
        <v>669.72</v>
      </c>
    </row>
    <row r="1478" spans="1:6" ht="12.6" customHeight="1">
      <c r="A1478" s="1023" t="s">
        <v>7607</v>
      </c>
      <c r="B1478" s="1023" t="s">
        <v>7608</v>
      </c>
      <c r="C1478" s="1024" t="s">
        <v>4799</v>
      </c>
      <c r="D1478" s="1029">
        <v>997.51</v>
      </c>
      <c r="E1478" s="1029">
        <v>112.2</v>
      </c>
      <c r="F1478" s="1025">
        <v>1109.71</v>
      </c>
    </row>
    <row r="1479" spans="1:6" ht="12.6" customHeight="1">
      <c r="A1479" s="1023" t="s">
        <v>7609</v>
      </c>
      <c r="B1479" s="1023" t="s">
        <v>7610</v>
      </c>
      <c r="C1479" s="1024" t="s">
        <v>4799</v>
      </c>
      <c r="D1479" s="1029">
        <v>501.47</v>
      </c>
      <c r="E1479" s="1029">
        <v>112.2</v>
      </c>
      <c r="F1479" s="1029">
        <v>613.66999999999996</v>
      </c>
    </row>
    <row r="1480" spans="1:6" ht="12.6" customHeight="1">
      <c r="A1480" s="1023" t="s">
        <v>7611</v>
      </c>
      <c r="B1480" s="1023" t="s">
        <v>7612</v>
      </c>
      <c r="C1480" s="1024" t="s">
        <v>4799</v>
      </c>
      <c r="D1480" s="1029">
        <v>941.59</v>
      </c>
      <c r="E1480" s="1029">
        <v>112.2</v>
      </c>
      <c r="F1480" s="1025">
        <v>1053.79</v>
      </c>
    </row>
    <row r="1481" spans="1:6" ht="12.6" customHeight="1">
      <c r="A1481" s="1023" t="s">
        <v>7613</v>
      </c>
      <c r="B1481" s="1023" t="s">
        <v>7614</v>
      </c>
      <c r="C1481" s="1024" t="s">
        <v>4799</v>
      </c>
      <c r="D1481" s="1025">
        <v>1152.9000000000001</v>
      </c>
      <c r="E1481" s="1029">
        <v>56.11</v>
      </c>
      <c r="F1481" s="1025">
        <v>1209.01</v>
      </c>
    </row>
    <row r="1482" spans="1:6" ht="12.6" customHeight="1">
      <c r="A1482" s="1023" t="s">
        <v>7615</v>
      </c>
      <c r="B1482" s="1023" t="s">
        <v>7616</v>
      </c>
      <c r="C1482" s="1024" t="s">
        <v>4799</v>
      </c>
      <c r="D1482" s="1029">
        <v>955.35</v>
      </c>
      <c r="E1482" s="1029">
        <v>56.11</v>
      </c>
      <c r="F1482" s="1025">
        <v>1011.46</v>
      </c>
    </row>
    <row r="1483" spans="1:6" ht="11.45" customHeight="1">
      <c r="A1483" s="1015" t="s">
        <v>4737</v>
      </c>
      <c r="B1483" s="1016" t="s">
        <v>4738</v>
      </c>
      <c r="C1483" s="1016" t="s">
        <v>4739</v>
      </c>
      <c r="D1483" s="1017" t="s">
        <v>4740</v>
      </c>
      <c r="E1483" s="1018" t="s">
        <v>4741</v>
      </c>
      <c r="F1483" s="1015" t="s">
        <v>4742</v>
      </c>
    </row>
    <row r="1484" spans="1:6" ht="24.95" customHeight="1">
      <c r="A1484" s="1023" t="s">
        <v>7617</v>
      </c>
      <c r="B1484" s="441" t="s">
        <v>7618</v>
      </c>
      <c r="C1484" s="1024" t="s">
        <v>4799</v>
      </c>
      <c r="D1484" s="1025">
        <v>1110.72</v>
      </c>
      <c r="E1484" s="1029">
        <v>56.11</v>
      </c>
      <c r="F1484" s="1025">
        <v>1166.83</v>
      </c>
    </row>
    <row r="1485" spans="1:6" ht="24.95" customHeight="1">
      <c r="A1485" s="1023" t="s">
        <v>7619</v>
      </c>
      <c r="B1485" s="441" t="s">
        <v>7620</v>
      </c>
      <c r="C1485" s="1024" t="s">
        <v>4799</v>
      </c>
      <c r="D1485" s="1025">
        <v>1244.5999999999999</v>
      </c>
      <c r="E1485" s="1029">
        <v>56.11</v>
      </c>
      <c r="F1485" s="1025">
        <v>1300.71</v>
      </c>
    </row>
    <row r="1486" spans="1:6" ht="23.1" customHeight="1">
      <c r="A1486" s="1023" t="s">
        <v>7621</v>
      </c>
      <c r="B1486" s="1023" t="s">
        <v>7622</v>
      </c>
      <c r="C1486" s="1024" t="s">
        <v>4799</v>
      </c>
      <c r="D1486" s="1025">
        <v>1062.8</v>
      </c>
      <c r="E1486" s="1029">
        <v>112.2</v>
      </c>
      <c r="F1486" s="1025">
        <v>1175</v>
      </c>
    </row>
    <row r="1487" spans="1:6" ht="12.6" customHeight="1">
      <c r="A1487" s="1023" t="s">
        <v>7623</v>
      </c>
      <c r="B1487" s="1023" t="s">
        <v>7624</v>
      </c>
      <c r="C1487" s="1024" t="s">
        <v>4799</v>
      </c>
      <c r="D1487" s="1025">
        <v>1178.46</v>
      </c>
      <c r="E1487" s="1029">
        <v>112.2</v>
      </c>
      <c r="F1487" s="1025">
        <v>1290.6600000000001</v>
      </c>
    </row>
    <row r="1488" spans="1:6" ht="12.6" customHeight="1">
      <c r="A1488" s="1020" t="s">
        <v>7625</v>
      </c>
      <c r="B1488" s="1020" t="s">
        <v>7626</v>
      </c>
      <c r="C1488" s="1022"/>
      <c r="D1488" s="1022"/>
      <c r="E1488" s="1022"/>
      <c r="F1488" s="1022"/>
    </row>
    <row r="1489" spans="1:6" ht="24.95" customHeight="1">
      <c r="A1489" s="1023" t="s">
        <v>7627</v>
      </c>
      <c r="B1489" s="441" t="s">
        <v>7628</v>
      </c>
      <c r="C1489" s="1024" t="s">
        <v>4799</v>
      </c>
      <c r="D1489" s="1029">
        <v>149.4</v>
      </c>
      <c r="E1489" s="443"/>
      <c r="F1489" s="1029">
        <v>149.4</v>
      </c>
    </row>
    <row r="1490" spans="1:6" ht="12.6" customHeight="1">
      <c r="A1490" s="1031">
        <v>26</v>
      </c>
      <c r="B1490" s="1020" t="s">
        <v>7629</v>
      </c>
      <c r="C1490" s="1022"/>
      <c r="D1490" s="1022"/>
      <c r="E1490" s="1022"/>
      <c r="F1490" s="1022"/>
    </row>
    <row r="1491" spans="1:6" ht="12.6" customHeight="1">
      <c r="A1491" s="1020" t="s">
        <v>7630</v>
      </c>
      <c r="B1491" s="1020" t="s">
        <v>7631</v>
      </c>
      <c r="C1491" s="1022"/>
      <c r="D1491" s="1022"/>
      <c r="E1491" s="1022"/>
      <c r="F1491" s="1022"/>
    </row>
    <row r="1492" spans="1:6" ht="12.6" customHeight="1">
      <c r="A1492" s="1023" t="s">
        <v>7632</v>
      </c>
      <c r="B1492" s="1023" t="s">
        <v>7633</v>
      </c>
      <c r="C1492" s="1024" t="s">
        <v>4799</v>
      </c>
      <c r="D1492" s="1029">
        <v>78.63</v>
      </c>
      <c r="E1492" s="1029">
        <v>24.6</v>
      </c>
      <c r="F1492" s="1029">
        <v>103.23</v>
      </c>
    </row>
    <row r="1493" spans="1:6" ht="12.6" customHeight="1">
      <c r="A1493" s="1023" t="s">
        <v>7634</v>
      </c>
      <c r="B1493" s="1023" t="s">
        <v>7635</v>
      </c>
      <c r="C1493" s="1024" t="s">
        <v>4799</v>
      </c>
      <c r="D1493" s="1029">
        <v>111.06</v>
      </c>
      <c r="E1493" s="1029">
        <v>24.6</v>
      </c>
      <c r="F1493" s="1029">
        <v>135.66</v>
      </c>
    </row>
    <row r="1494" spans="1:6" ht="12.6" customHeight="1">
      <c r="A1494" s="1023" t="s">
        <v>7636</v>
      </c>
      <c r="B1494" s="1023" t="s">
        <v>7637</v>
      </c>
      <c r="C1494" s="1024" t="s">
        <v>4799</v>
      </c>
      <c r="D1494" s="1029">
        <v>134.79</v>
      </c>
      <c r="E1494" s="1029">
        <v>24.6</v>
      </c>
      <c r="F1494" s="1029">
        <v>159.38999999999999</v>
      </c>
    </row>
    <row r="1495" spans="1:6" ht="12.6" customHeight="1">
      <c r="A1495" s="1023" t="s">
        <v>7638</v>
      </c>
      <c r="B1495" s="1023" t="s">
        <v>7639</v>
      </c>
      <c r="C1495" s="1024" t="s">
        <v>4799</v>
      </c>
      <c r="D1495" s="1029">
        <v>148.49</v>
      </c>
      <c r="E1495" s="1029">
        <v>24.6</v>
      </c>
      <c r="F1495" s="1029">
        <v>173.09</v>
      </c>
    </row>
    <row r="1496" spans="1:6" ht="12.6" customHeight="1">
      <c r="A1496" s="1023" t="s">
        <v>7640</v>
      </c>
      <c r="B1496" s="1023" t="s">
        <v>7641</v>
      </c>
      <c r="C1496" s="1024" t="s">
        <v>4799</v>
      </c>
      <c r="D1496" s="1029">
        <v>389.89</v>
      </c>
      <c r="E1496" s="1029">
        <v>24.6</v>
      </c>
      <c r="F1496" s="1029">
        <v>414.49</v>
      </c>
    </row>
    <row r="1497" spans="1:6" ht="12.6" customHeight="1">
      <c r="A1497" s="1023" t="s">
        <v>7642</v>
      </c>
      <c r="B1497" s="1023" t="s">
        <v>7643</v>
      </c>
      <c r="C1497" s="1024" t="s">
        <v>4799</v>
      </c>
      <c r="D1497" s="1029">
        <v>525.54999999999995</v>
      </c>
      <c r="E1497" s="1029">
        <v>24.6</v>
      </c>
      <c r="F1497" s="1029">
        <v>550.15</v>
      </c>
    </row>
    <row r="1498" spans="1:6" ht="12.6" customHeight="1">
      <c r="A1498" s="1023" t="s">
        <v>7644</v>
      </c>
      <c r="B1498" s="1023" t="s">
        <v>7645</v>
      </c>
      <c r="C1498" s="1024" t="s">
        <v>4799</v>
      </c>
      <c r="D1498" s="1029">
        <v>605.94000000000005</v>
      </c>
      <c r="E1498" s="1029">
        <v>24.6</v>
      </c>
      <c r="F1498" s="1029">
        <v>630.54</v>
      </c>
    </row>
    <row r="1499" spans="1:6" ht="12.6" customHeight="1">
      <c r="A1499" s="1023" t="s">
        <v>7646</v>
      </c>
      <c r="B1499" s="1023" t="s">
        <v>7647</v>
      </c>
      <c r="C1499" s="1024" t="s">
        <v>4799</v>
      </c>
      <c r="D1499" s="1029">
        <v>451.57</v>
      </c>
      <c r="E1499" s="1029">
        <v>24.6</v>
      </c>
      <c r="F1499" s="1029">
        <v>476.17</v>
      </c>
    </row>
    <row r="1500" spans="1:6" ht="12.6" customHeight="1">
      <c r="A1500" s="1023" t="s">
        <v>7648</v>
      </c>
      <c r="B1500" s="1023" t="s">
        <v>7649</v>
      </c>
      <c r="C1500" s="1024" t="s">
        <v>4799</v>
      </c>
      <c r="D1500" s="1029">
        <v>258.58999999999997</v>
      </c>
      <c r="E1500" s="1029">
        <v>24.6</v>
      </c>
      <c r="F1500" s="1029">
        <v>283.19</v>
      </c>
    </row>
    <row r="1501" spans="1:6" ht="12.6" customHeight="1">
      <c r="A1501" s="1023" t="s">
        <v>7650</v>
      </c>
      <c r="B1501" s="1023" t="s">
        <v>7651</v>
      </c>
      <c r="C1501" s="1024" t="s">
        <v>4799</v>
      </c>
      <c r="D1501" s="1029">
        <v>316.26</v>
      </c>
      <c r="E1501" s="1029">
        <v>24.6</v>
      </c>
      <c r="F1501" s="1029">
        <v>340.86</v>
      </c>
    </row>
    <row r="1502" spans="1:6" ht="12.6" customHeight="1">
      <c r="A1502" s="1023" t="s">
        <v>7652</v>
      </c>
      <c r="B1502" s="1023" t="s">
        <v>7653</v>
      </c>
      <c r="C1502" s="1024" t="s">
        <v>4799</v>
      </c>
      <c r="D1502" s="1029">
        <v>422.9</v>
      </c>
      <c r="E1502" s="1029">
        <v>24.6</v>
      </c>
      <c r="F1502" s="1029">
        <v>447.5</v>
      </c>
    </row>
    <row r="1503" spans="1:6" ht="12.6" customHeight="1">
      <c r="A1503" s="1023" t="s">
        <v>7654</v>
      </c>
      <c r="B1503" s="1023" t="s">
        <v>7655</v>
      </c>
      <c r="C1503" s="1024" t="s">
        <v>4799</v>
      </c>
      <c r="D1503" s="1029">
        <v>516.13</v>
      </c>
      <c r="E1503" s="1029">
        <v>24.6</v>
      </c>
      <c r="F1503" s="1029">
        <v>540.73</v>
      </c>
    </row>
    <row r="1504" spans="1:6" ht="12.6" customHeight="1">
      <c r="A1504" s="1023" t="s">
        <v>7656</v>
      </c>
      <c r="B1504" s="1023" t="s">
        <v>7657</v>
      </c>
      <c r="C1504" s="1024" t="s">
        <v>4799</v>
      </c>
      <c r="D1504" s="1029">
        <v>118.98</v>
      </c>
      <c r="E1504" s="1029">
        <v>24.6</v>
      </c>
      <c r="F1504" s="1029">
        <v>143.58000000000001</v>
      </c>
    </row>
    <row r="1505" spans="1:6" ht="12.6" customHeight="1">
      <c r="A1505" s="1023" t="s">
        <v>7658</v>
      </c>
      <c r="B1505" s="1023" t="s">
        <v>7659</v>
      </c>
      <c r="C1505" s="1024" t="s">
        <v>4799</v>
      </c>
      <c r="D1505" s="1025">
        <v>3712.39</v>
      </c>
      <c r="E1505" s="442"/>
      <c r="F1505" s="1025">
        <v>3712.39</v>
      </c>
    </row>
    <row r="1506" spans="1:6" ht="24.95" customHeight="1">
      <c r="A1506" s="1023" t="s">
        <v>7660</v>
      </c>
      <c r="B1506" s="441" t="s">
        <v>7661</v>
      </c>
      <c r="C1506" s="1024" t="s">
        <v>4799</v>
      </c>
      <c r="D1506" s="1025">
        <v>5944.58</v>
      </c>
      <c r="E1506" s="443"/>
      <c r="F1506" s="1025">
        <v>5944.58</v>
      </c>
    </row>
    <row r="1507" spans="1:6" ht="12.6" customHeight="1">
      <c r="A1507" s="1023" t="s">
        <v>7662</v>
      </c>
      <c r="B1507" s="1023" t="s">
        <v>7663</v>
      </c>
      <c r="C1507" s="1024" t="s">
        <v>4799</v>
      </c>
      <c r="D1507" s="1029">
        <v>186.29</v>
      </c>
      <c r="E1507" s="1029">
        <v>24.6</v>
      </c>
      <c r="F1507" s="1029">
        <v>210.89</v>
      </c>
    </row>
    <row r="1508" spans="1:6" ht="12.6" customHeight="1">
      <c r="A1508" s="1020" t="s">
        <v>7664</v>
      </c>
      <c r="B1508" s="1020" t="s">
        <v>7665</v>
      </c>
      <c r="C1508" s="1022"/>
      <c r="D1508" s="1022"/>
      <c r="E1508" s="1022"/>
      <c r="F1508" s="1022"/>
    </row>
    <row r="1509" spans="1:6" ht="12.6" customHeight="1">
      <c r="A1509" s="1023" t="s">
        <v>7666</v>
      </c>
      <c r="B1509" s="1023" t="s">
        <v>7667</v>
      </c>
      <c r="C1509" s="1024" t="s">
        <v>4799</v>
      </c>
      <c r="D1509" s="1029">
        <v>215.27</v>
      </c>
      <c r="E1509" s="442"/>
      <c r="F1509" s="1029">
        <v>215.27</v>
      </c>
    </row>
    <row r="1510" spans="1:6" ht="12.6" customHeight="1">
      <c r="A1510" s="1023" t="s">
        <v>7668</v>
      </c>
      <c r="B1510" s="1023" t="s">
        <v>7669</v>
      </c>
      <c r="C1510" s="1024" t="s">
        <v>4799</v>
      </c>
      <c r="D1510" s="1029">
        <v>259.91000000000003</v>
      </c>
      <c r="E1510" s="442"/>
      <c r="F1510" s="1029">
        <v>259.91000000000003</v>
      </c>
    </row>
    <row r="1511" spans="1:6" ht="12.6" customHeight="1">
      <c r="A1511" s="1023" t="s">
        <v>7670</v>
      </c>
      <c r="B1511" s="1023" t="s">
        <v>7671</v>
      </c>
      <c r="C1511" s="1024" t="s">
        <v>4799</v>
      </c>
      <c r="D1511" s="1029">
        <v>329.06</v>
      </c>
      <c r="E1511" s="442"/>
      <c r="F1511" s="1029">
        <v>329.06</v>
      </c>
    </row>
    <row r="1512" spans="1:6" ht="12.6" customHeight="1">
      <c r="A1512" s="1023" t="s">
        <v>7672</v>
      </c>
      <c r="B1512" s="1023" t="s">
        <v>7673</v>
      </c>
      <c r="C1512" s="1024" t="s">
        <v>4799</v>
      </c>
      <c r="D1512" s="1029">
        <v>302.27</v>
      </c>
      <c r="E1512" s="442"/>
      <c r="F1512" s="1029">
        <v>302.27</v>
      </c>
    </row>
    <row r="1513" spans="1:6" ht="12.6" customHeight="1">
      <c r="A1513" s="1023" t="s">
        <v>7674</v>
      </c>
      <c r="B1513" s="1023" t="s">
        <v>7675</v>
      </c>
      <c r="C1513" s="1024" t="s">
        <v>4799</v>
      </c>
      <c r="D1513" s="1029">
        <v>378.6</v>
      </c>
      <c r="E1513" s="442"/>
      <c r="F1513" s="1029">
        <v>378.6</v>
      </c>
    </row>
    <row r="1514" spans="1:6" ht="12.6" customHeight="1">
      <c r="A1514" s="1023" t="s">
        <v>7676</v>
      </c>
      <c r="B1514" s="1023" t="s">
        <v>7677</v>
      </c>
      <c r="C1514" s="1024" t="s">
        <v>4799</v>
      </c>
      <c r="D1514" s="1029">
        <v>486.53</v>
      </c>
      <c r="E1514" s="442"/>
      <c r="F1514" s="1029">
        <v>486.53</v>
      </c>
    </row>
    <row r="1515" spans="1:6" ht="12.6" customHeight="1">
      <c r="A1515" s="1023" t="s">
        <v>7678</v>
      </c>
      <c r="B1515" s="1023" t="s">
        <v>7679</v>
      </c>
      <c r="C1515" s="1024" t="s">
        <v>4799</v>
      </c>
      <c r="D1515" s="1029">
        <v>648.65</v>
      </c>
      <c r="E1515" s="442"/>
      <c r="F1515" s="1029">
        <v>648.65</v>
      </c>
    </row>
    <row r="1516" spans="1:6" ht="12.6" customHeight="1">
      <c r="A1516" s="1023" t="s">
        <v>7680</v>
      </c>
      <c r="B1516" s="1023" t="s">
        <v>7681</v>
      </c>
      <c r="C1516" s="1024" t="s">
        <v>4799</v>
      </c>
      <c r="D1516" s="1029">
        <v>538.61</v>
      </c>
      <c r="E1516" s="442"/>
      <c r="F1516" s="1029">
        <v>538.61</v>
      </c>
    </row>
    <row r="1517" spans="1:6" ht="12.6" customHeight="1">
      <c r="A1517" s="1020" t="s">
        <v>7682</v>
      </c>
      <c r="B1517" s="1020" t="s">
        <v>7683</v>
      </c>
      <c r="C1517" s="1022"/>
      <c r="D1517" s="1022"/>
      <c r="E1517" s="1022"/>
      <c r="F1517" s="1022"/>
    </row>
    <row r="1518" spans="1:6" ht="12.6" customHeight="1">
      <c r="A1518" s="1023" t="s">
        <v>7684</v>
      </c>
      <c r="B1518" s="1023" t="s">
        <v>7685</v>
      </c>
      <c r="C1518" s="1024" t="s">
        <v>4799</v>
      </c>
      <c r="D1518" s="1029">
        <v>568.5</v>
      </c>
      <c r="E1518" s="442"/>
      <c r="F1518" s="1029">
        <v>568.5</v>
      </c>
    </row>
    <row r="1519" spans="1:6" ht="12.6" customHeight="1">
      <c r="A1519" s="1023" t="s">
        <v>7686</v>
      </c>
      <c r="B1519" s="1023" t="s">
        <v>7687</v>
      </c>
      <c r="C1519" s="1024" t="s">
        <v>4799</v>
      </c>
      <c r="D1519" s="1025">
        <v>1318.61</v>
      </c>
      <c r="E1519" s="442"/>
      <c r="F1519" s="1025">
        <v>1318.61</v>
      </c>
    </row>
    <row r="1520" spans="1:6" ht="12.6" customHeight="1">
      <c r="A1520" s="1023" t="s">
        <v>7688</v>
      </c>
      <c r="B1520" s="1023" t="s">
        <v>7689</v>
      </c>
      <c r="C1520" s="1024" t="s">
        <v>4799</v>
      </c>
      <c r="D1520" s="1029">
        <v>610.73</v>
      </c>
      <c r="E1520" s="442"/>
      <c r="F1520" s="1029">
        <v>610.73</v>
      </c>
    </row>
    <row r="1521" spans="1:6" ht="12.6" customHeight="1">
      <c r="A1521" s="1023" t="s">
        <v>7690</v>
      </c>
      <c r="B1521" s="1023" t="s">
        <v>7691</v>
      </c>
      <c r="C1521" s="1024" t="s">
        <v>4799</v>
      </c>
      <c r="D1521" s="1025">
        <v>1697.4</v>
      </c>
      <c r="E1521" s="442"/>
      <c r="F1521" s="1025">
        <v>1697.4</v>
      </c>
    </row>
    <row r="1522" spans="1:6" ht="12.6" customHeight="1">
      <c r="A1522" s="1020" t="s">
        <v>7692</v>
      </c>
      <c r="B1522" s="1020" t="s">
        <v>7693</v>
      </c>
      <c r="C1522" s="1022"/>
      <c r="D1522" s="1022"/>
      <c r="E1522" s="1022"/>
      <c r="F1522" s="1022"/>
    </row>
    <row r="1523" spans="1:6" ht="12.6" customHeight="1">
      <c r="A1523" s="1023" t="s">
        <v>7694</v>
      </c>
      <c r="B1523" s="1023" t="s">
        <v>7695</v>
      </c>
      <c r="C1523" s="1024" t="s">
        <v>4799</v>
      </c>
      <c r="D1523" s="1029">
        <v>497.22</v>
      </c>
      <c r="E1523" s="442"/>
      <c r="F1523" s="1029">
        <v>497.22</v>
      </c>
    </row>
    <row r="1524" spans="1:6" ht="12.6" customHeight="1">
      <c r="A1524" s="1023" t="s">
        <v>7696</v>
      </c>
      <c r="B1524" s="1023" t="s">
        <v>7697</v>
      </c>
      <c r="C1524" s="1024" t="s">
        <v>4799</v>
      </c>
      <c r="D1524" s="1029">
        <v>685.34</v>
      </c>
      <c r="E1524" s="1029">
        <v>18.71</v>
      </c>
      <c r="F1524" s="1029">
        <v>704.05</v>
      </c>
    </row>
    <row r="1525" spans="1:6" ht="12.6" customHeight="1">
      <c r="A1525" s="1020" t="s">
        <v>7698</v>
      </c>
      <c r="B1525" s="1020" t="s">
        <v>7699</v>
      </c>
      <c r="C1525" s="1022"/>
      <c r="D1525" s="1022"/>
      <c r="E1525" s="1022"/>
      <c r="F1525" s="1022"/>
    </row>
    <row r="1526" spans="1:6" ht="12.6" customHeight="1">
      <c r="A1526" s="1023" t="s">
        <v>7700</v>
      </c>
      <c r="B1526" s="1023" t="s">
        <v>7701</v>
      </c>
      <c r="C1526" s="1024" t="s">
        <v>4857</v>
      </c>
      <c r="D1526" s="1029">
        <v>1.38</v>
      </c>
      <c r="E1526" s="1029">
        <v>3.69</v>
      </c>
      <c r="F1526" s="1029">
        <v>5.07</v>
      </c>
    </row>
    <row r="1527" spans="1:6" ht="23.1" customHeight="1">
      <c r="A1527" s="1023" t="s">
        <v>7702</v>
      </c>
      <c r="B1527" s="1023" t="s">
        <v>7703</v>
      </c>
      <c r="C1527" s="1024" t="s">
        <v>4799</v>
      </c>
      <c r="D1527" s="1029">
        <v>6.88</v>
      </c>
      <c r="E1527" s="1029">
        <v>49.2</v>
      </c>
      <c r="F1527" s="1029">
        <v>56.08</v>
      </c>
    </row>
    <row r="1528" spans="1:6" ht="12.6" customHeight="1">
      <c r="A1528" s="1031">
        <v>27</v>
      </c>
      <c r="B1528" s="1020" t="s">
        <v>7704</v>
      </c>
      <c r="C1528" s="1022"/>
      <c r="D1528" s="1022"/>
      <c r="E1528" s="1022"/>
      <c r="F1528" s="1022"/>
    </row>
    <row r="1529" spans="1:6" ht="12.6" customHeight="1">
      <c r="A1529" s="1020" t="s">
        <v>7705</v>
      </c>
      <c r="B1529" s="1020" t="s">
        <v>7706</v>
      </c>
      <c r="C1529" s="1022"/>
      <c r="D1529" s="1022"/>
      <c r="E1529" s="1022"/>
      <c r="F1529" s="1022"/>
    </row>
    <row r="1530" spans="1:6" ht="12.6" customHeight="1">
      <c r="A1530" s="1023" t="s">
        <v>7707</v>
      </c>
      <c r="B1530" s="1023" t="s">
        <v>7708</v>
      </c>
      <c r="C1530" s="1024" t="s">
        <v>4799</v>
      </c>
      <c r="D1530" s="1029">
        <v>578.58000000000004</v>
      </c>
      <c r="E1530" s="1029">
        <v>86.38</v>
      </c>
      <c r="F1530" s="1029">
        <v>664.96</v>
      </c>
    </row>
    <row r="1531" spans="1:6" ht="12.6" customHeight="1">
      <c r="A1531" s="1023" t="s">
        <v>7709</v>
      </c>
      <c r="B1531" s="1023" t="s">
        <v>7710</v>
      </c>
      <c r="C1531" s="1024" t="s">
        <v>4799</v>
      </c>
      <c r="D1531" s="1029">
        <v>480.44</v>
      </c>
      <c r="E1531" s="1029">
        <v>86.38</v>
      </c>
      <c r="F1531" s="1029">
        <v>566.82000000000005</v>
      </c>
    </row>
    <row r="1532" spans="1:6" ht="12.6" customHeight="1">
      <c r="A1532" s="1023" t="s">
        <v>7711</v>
      </c>
      <c r="B1532" s="1023" t="s">
        <v>7712</v>
      </c>
      <c r="C1532" s="1024" t="s">
        <v>4799</v>
      </c>
      <c r="D1532" s="1029">
        <v>761.28</v>
      </c>
      <c r="E1532" s="1029">
        <v>86.38</v>
      </c>
      <c r="F1532" s="1029">
        <v>847.66</v>
      </c>
    </row>
    <row r="1533" spans="1:6" ht="12.6" customHeight="1">
      <c r="A1533" s="1023" t="s">
        <v>7713</v>
      </c>
      <c r="B1533" s="1023" t="s">
        <v>7714</v>
      </c>
      <c r="C1533" s="1024" t="s">
        <v>4799</v>
      </c>
      <c r="D1533" s="1029">
        <v>81.2</v>
      </c>
      <c r="E1533" s="1029">
        <v>86.38</v>
      </c>
      <c r="F1533" s="1029">
        <v>167.58</v>
      </c>
    </row>
    <row r="1534" spans="1:6" ht="12.6" customHeight="1">
      <c r="A1534" s="1020" t="s">
        <v>7715</v>
      </c>
      <c r="B1534" s="1020" t="s">
        <v>7716</v>
      </c>
      <c r="C1534" s="1022"/>
      <c r="D1534" s="1022"/>
      <c r="E1534" s="1022"/>
      <c r="F1534" s="1022"/>
    </row>
    <row r="1535" spans="1:6" ht="11.45" customHeight="1">
      <c r="A1535" s="1015" t="s">
        <v>4737</v>
      </c>
      <c r="B1535" s="1016" t="s">
        <v>4738</v>
      </c>
      <c r="C1535" s="1016" t="s">
        <v>4739</v>
      </c>
      <c r="D1535" s="1017" t="s">
        <v>4740</v>
      </c>
      <c r="E1535" s="1018" t="s">
        <v>4741</v>
      </c>
      <c r="F1535" s="1015" t="s">
        <v>4742</v>
      </c>
    </row>
    <row r="1536" spans="1:6" ht="12.6" customHeight="1">
      <c r="A1536" s="1023" t="s">
        <v>7717</v>
      </c>
      <c r="B1536" s="1023" t="s">
        <v>7718</v>
      </c>
      <c r="C1536" s="1024" t="s">
        <v>4799</v>
      </c>
      <c r="D1536" s="1029">
        <v>177.64</v>
      </c>
      <c r="E1536" s="1029">
        <v>49.2</v>
      </c>
      <c r="F1536" s="1029">
        <v>226.84</v>
      </c>
    </row>
    <row r="1537" spans="1:6" ht="12.6" customHeight="1">
      <c r="A1537" s="1020" t="s">
        <v>7719</v>
      </c>
      <c r="B1537" s="1020" t="s">
        <v>7720</v>
      </c>
      <c r="C1537" s="1022"/>
      <c r="D1537" s="1022"/>
      <c r="E1537" s="1022"/>
      <c r="F1537" s="1022"/>
    </row>
    <row r="1538" spans="1:6" ht="12.6" customHeight="1">
      <c r="A1538" s="1023" t="s">
        <v>7721</v>
      </c>
      <c r="B1538" s="1023" t="s">
        <v>7722</v>
      </c>
      <c r="C1538" s="1024" t="s">
        <v>4799</v>
      </c>
      <c r="D1538" s="1025">
        <v>2570.73</v>
      </c>
      <c r="E1538" s="1029">
        <v>85.34</v>
      </c>
      <c r="F1538" s="1025">
        <v>2656.07</v>
      </c>
    </row>
    <row r="1539" spans="1:6" ht="24.95" customHeight="1">
      <c r="A1539" s="1023" t="s">
        <v>7723</v>
      </c>
      <c r="B1539" s="441" t="s">
        <v>7724</v>
      </c>
      <c r="C1539" s="1024" t="s">
        <v>4857</v>
      </c>
      <c r="D1539" s="1029">
        <v>369.15</v>
      </c>
      <c r="E1539" s="1029">
        <v>69</v>
      </c>
      <c r="F1539" s="1029">
        <v>438.15</v>
      </c>
    </row>
    <row r="1540" spans="1:6" ht="24.95" customHeight="1">
      <c r="A1540" s="1023" t="s">
        <v>7725</v>
      </c>
      <c r="B1540" s="441" t="s">
        <v>7726</v>
      </c>
      <c r="C1540" s="1024" t="s">
        <v>4857</v>
      </c>
      <c r="D1540" s="1029">
        <v>78.709999999999994</v>
      </c>
      <c r="E1540" s="1029">
        <v>22.44</v>
      </c>
      <c r="F1540" s="1029">
        <v>101.15</v>
      </c>
    </row>
    <row r="1541" spans="1:6" ht="24.95" customHeight="1">
      <c r="A1541" s="1023" t="s">
        <v>7727</v>
      </c>
      <c r="B1541" s="441" t="s">
        <v>7728</v>
      </c>
      <c r="C1541" s="1024" t="s">
        <v>4857</v>
      </c>
      <c r="D1541" s="1029">
        <v>105.11</v>
      </c>
      <c r="E1541" s="1029">
        <v>10.27</v>
      </c>
      <c r="F1541" s="1029">
        <v>115.38</v>
      </c>
    </row>
    <row r="1542" spans="1:6" ht="12.6" customHeight="1">
      <c r="A1542" s="1023" t="s">
        <v>7729</v>
      </c>
      <c r="B1542" s="1023" t="s">
        <v>7730</v>
      </c>
      <c r="C1542" s="1024" t="s">
        <v>4857</v>
      </c>
      <c r="D1542" s="1029">
        <v>70.739999999999995</v>
      </c>
      <c r="E1542" s="1029">
        <v>5.61</v>
      </c>
      <c r="F1542" s="1029">
        <v>76.349999999999994</v>
      </c>
    </row>
    <row r="1543" spans="1:6" ht="24.95" customHeight="1">
      <c r="A1543" s="1023" t="s">
        <v>7731</v>
      </c>
      <c r="B1543" s="441" t="s">
        <v>7732</v>
      </c>
      <c r="C1543" s="1024" t="s">
        <v>4857</v>
      </c>
      <c r="D1543" s="1029">
        <v>165.47</v>
      </c>
      <c r="E1543" s="1029">
        <v>61.17</v>
      </c>
      <c r="F1543" s="1029">
        <v>226.64</v>
      </c>
    </row>
    <row r="1544" spans="1:6" ht="24.95" customHeight="1">
      <c r="A1544" s="1023" t="s">
        <v>7733</v>
      </c>
      <c r="B1544" s="441" t="s">
        <v>7734</v>
      </c>
      <c r="C1544" s="1024" t="s">
        <v>4857</v>
      </c>
      <c r="D1544" s="1029">
        <v>129.83000000000001</v>
      </c>
      <c r="E1544" s="1029">
        <v>31.24</v>
      </c>
      <c r="F1544" s="1029">
        <v>161.07</v>
      </c>
    </row>
    <row r="1545" spans="1:6" ht="12.6" customHeight="1">
      <c r="A1545" s="1031">
        <v>28</v>
      </c>
      <c r="B1545" s="1020" t="s">
        <v>7735</v>
      </c>
      <c r="C1545" s="1022"/>
      <c r="D1545" s="1022"/>
      <c r="E1545" s="1022"/>
      <c r="F1545" s="1022"/>
    </row>
    <row r="1546" spans="1:6" ht="12.6" customHeight="1">
      <c r="A1546" s="1020" t="s">
        <v>7736</v>
      </c>
      <c r="B1546" s="1020" t="s">
        <v>7737</v>
      </c>
      <c r="C1546" s="1022"/>
      <c r="D1546" s="1022"/>
      <c r="E1546" s="1022"/>
      <c r="F1546" s="1022"/>
    </row>
    <row r="1547" spans="1:6" ht="24.95" customHeight="1">
      <c r="A1547" s="1023" t="s">
        <v>7738</v>
      </c>
      <c r="B1547" s="441" t="s">
        <v>7739</v>
      </c>
      <c r="C1547" s="1024" t="s">
        <v>5060</v>
      </c>
      <c r="D1547" s="1029">
        <v>331.98</v>
      </c>
      <c r="E1547" s="1029">
        <v>56.11</v>
      </c>
      <c r="F1547" s="1029">
        <v>388.09</v>
      </c>
    </row>
    <row r="1548" spans="1:6" ht="24.95" customHeight="1">
      <c r="A1548" s="1023" t="s">
        <v>7740</v>
      </c>
      <c r="B1548" s="441" t="s">
        <v>7741</v>
      </c>
      <c r="C1548" s="1024" t="s">
        <v>5060</v>
      </c>
      <c r="D1548" s="1029">
        <v>615.91</v>
      </c>
      <c r="E1548" s="1029">
        <v>74.8</v>
      </c>
      <c r="F1548" s="1029">
        <v>690.71</v>
      </c>
    </row>
    <row r="1549" spans="1:6" ht="24.95" customHeight="1">
      <c r="A1549" s="1023" t="s">
        <v>7742</v>
      </c>
      <c r="B1549" s="441" t="s">
        <v>7743</v>
      </c>
      <c r="C1549" s="1024" t="s">
        <v>5060</v>
      </c>
      <c r="D1549" s="1029">
        <v>246.46</v>
      </c>
      <c r="E1549" s="1029">
        <v>56.11</v>
      </c>
      <c r="F1549" s="1029">
        <v>302.57</v>
      </c>
    </row>
    <row r="1550" spans="1:6" ht="24.95" customHeight="1">
      <c r="A1550" s="1023" t="s">
        <v>7744</v>
      </c>
      <c r="B1550" s="441" t="s">
        <v>7745</v>
      </c>
      <c r="C1550" s="1024" t="s">
        <v>5060</v>
      </c>
      <c r="D1550" s="1029">
        <v>497.24</v>
      </c>
      <c r="E1550" s="1029">
        <v>74.8</v>
      </c>
      <c r="F1550" s="1029">
        <v>572.04</v>
      </c>
    </row>
    <row r="1551" spans="1:6" ht="12.6" customHeight="1">
      <c r="A1551" s="1023" t="s">
        <v>7746</v>
      </c>
      <c r="B1551" s="1023" t="s">
        <v>7747</v>
      </c>
      <c r="C1551" s="1024" t="s">
        <v>5060</v>
      </c>
      <c r="D1551" s="1029">
        <v>196.4</v>
      </c>
      <c r="E1551" s="1029">
        <v>56.11</v>
      </c>
      <c r="F1551" s="1029">
        <v>252.51</v>
      </c>
    </row>
    <row r="1552" spans="1:6" ht="12.6" customHeight="1">
      <c r="A1552" s="1023" t="s">
        <v>7748</v>
      </c>
      <c r="B1552" s="1023" t="s">
        <v>7749</v>
      </c>
      <c r="C1552" s="1024" t="s">
        <v>5060</v>
      </c>
      <c r="D1552" s="1029">
        <v>258.67</v>
      </c>
      <c r="E1552" s="442"/>
      <c r="F1552" s="1029">
        <v>258.67</v>
      </c>
    </row>
    <row r="1553" spans="1:6" ht="12.6" customHeight="1">
      <c r="A1553" s="1023" t="s">
        <v>7750</v>
      </c>
      <c r="B1553" s="1023" t="s">
        <v>7751</v>
      </c>
      <c r="C1553" s="1024" t="s">
        <v>5060</v>
      </c>
      <c r="D1553" s="1029">
        <v>391.83</v>
      </c>
      <c r="E1553" s="442"/>
      <c r="F1553" s="1029">
        <v>391.83</v>
      </c>
    </row>
    <row r="1554" spans="1:6" ht="12.6" customHeight="1">
      <c r="A1554" s="1023" t="s">
        <v>7752</v>
      </c>
      <c r="B1554" s="1023" t="s">
        <v>7753</v>
      </c>
      <c r="C1554" s="1024" t="s">
        <v>4748</v>
      </c>
      <c r="D1554" s="1029">
        <v>364.4</v>
      </c>
      <c r="E1554" s="1029">
        <v>62.21</v>
      </c>
      <c r="F1554" s="1029">
        <v>426.61</v>
      </c>
    </row>
    <row r="1555" spans="1:6" ht="23.1" customHeight="1">
      <c r="A1555" s="1023" t="s">
        <v>7754</v>
      </c>
      <c r="B1555" s="1023" t="s">
        <v>7755</v>
      </c>
      <c r="C1555" s="1024" t="s">
        <v>5060</v>
      </c>
      <c r="D1555" s="1029">
        <v>480.57</v>
      </c>
      <c r="E1555" s="1029">
        <v>62.21</v>
      </c>
      <c r="F1555" s="1029">
        <v>542.78</v>
      </c>
    </row>
    <row r="1556" spans="1:6" ht="12.6" customHeight="1">
      <c r="A1556" s="1023" t="s">
        <v>7756</v>
      </c>
      <c r="B1556" s="1023" t="s">
        <v>7757</v>
      </c>
      <c r="C1556" s="1024" t="s">
        <v>4748</v>
      </c>
      <c r="D1556" s="1029">
        <v>317.27</v>
      </c>
      <c r="E1556" s="1029">
        <v>17.54</v>
      </c>
      <c r="F1556" s="1029">
        <v>334.81</v>
      </c>
    </row>
    <row r="1557" spans="1:6" ht="12.6" customHeight="1">
      <c r="A1557" s="1023" t="s">
        <v>7758</v>
      </c>
      <c r="B1557" s="1023" t="s">
        <v>7759</v>
      </c>
      <c r="C1557" s="1024" t="s">
        <v>4748</v>
      </c>
      <c r="D1557" s="1029">
        <v>316.60000000000002</v>
      </c>
      <c r="E1557" s="1029">
        <v>17.54</v>
      </c>
      <c r="F1557" s="1029">
        <v>334.14</v>
      </c>
    </row>
    <row r="1558" spans="1:6" ht="12.6" customHeight="1">
      <c r="A1558" s="1023" t="s">
        <v>7760</v>
      </c>
      <c r="B1558" s="1023" t="s">
        <v>7761</v>
      </c>
      <c r="C1558" s="1024" t="s">
        <v>4748</v>
      </c>
      <c r="D1558" s="1025">
        <v>2614.83</v>
      </c>
      <c r="E1558" s="1029">
        <v>43.85</v>
      </c>
      <c r="F1558" s="1025">
        <v>2658.68</v>
      </c>
    </row>
    <row r="1559" spans="1:6" ht="12.6" customHeight="1">
      <c r="A1559" s="1023" t="s">
        <v>7762</v>
      </c>
      <c r="B1559" s="1023" t="s">
        <v>7763</v>
      </c>
      <c r="C1559" s="1024" t="s">
        <v>4748</v>
      </c>
      <c r="D1559" s="1029">
        <v>444.28</v>
      </c>
      <c r="E1559" s="1029">
        <v>32.89</v>
      </c>
      <c r="F1559" s="1029">
        <v>477.17</v>
      </c>
    </row>
    <row r="1560" spans="1:6" ht="12.6" customHeight="1">
      <c r="A1560" s="1023" t="s">
        <v>7764</v>
      </c>
      <c r="B1560" s="1023" t="s">
        <v>7765</v>
      </c>
      <c r="C1560" s="1024" t="s">
        <v>4748</v>
      </c>
      <c r="D1560" s="1029">
        <v>30.98</v>
      </c>
      <c r="E1560" s="1029">
        <v>11.22</v>
      </c>
      <c r="F1560" s="1029">
        <v>42.2</v>
      </c>
    </row>
    <row r="1561" spans="1:6" ht="23.1" customHeight="1">
      <c r="A1561" s="1023" t="s">
        <v>7766</v>
      </c>
      <c r="B1561" s="1023" t="s">
        <v>7767</v>
      </c>
      <c r="C1561" s="1024" t="s">
        <v>4748</v>
      </c>
      <c r="D1561" s="1025">
        <v>1093.94</v>
      </c>
      <c r="E1561" s="1029">
        <v>43.85</v>
      </c>
      <c r="F1561" s="1025">
        <v>1137.79</v>
      </c>
    </row>
    <row r="1562" spans="1:6" ht="24.95" customHeight="1">
      <c r="A1562" s="1023" t="s">
        <v>7768</v>
      </c>
      <c r="B1562" s="441" t="s">
        <v>7769</v>
      </c>
      <c r="C1562" s="1024" t="s">
        <v>4748</v>
      </c>
      <c r="D1562" s="1029">
        <v>921.87</v>
      </c>
      <c r="E1562" s="1029">
        <v>87.7</v>
      </c>
      <c r="F1562" s="1025">
        <v>1009.57</v>
      </c>
    </row>
    <row r="1563" spans="1:6" ht="23.1" customHeight="1">
      <c r="A1563" s="1023" t="s">
        <v>7770</v>
      </c>
      <c r="B1563" s="1023" t="s">
        <v>7771</v>
      </c>
      <c r="C1563" s="1024" t="s">
        <v>4748</v>
      </c>
      <c r="D1563" s="1029">
        <v>344.2</v>
      </c>
      <c r="E1563" s="1029">
        <v>56.11</v>
      </c>
      <c r="F1563" s="1029">
        <v>400.31</v>
      </c>
    </row>
    <row r="1564" spans="1:6" ht="12.6" customHeight="1">
      <c r="A1564" s="1020" t="s">
        <v>7772</v>
      </c>
      <c r="B1564" s="1020" t="s">
        <v>7773</v>
      </c>
      <c r="C1564" s="1022"/>
      <c r="D1564" s="1022"/>
      <c r="E1564" s="1022"/>
      <c r="F1564" s="1022"/>
    </row>
    <row r="1565" spans="1:6" ht="12.6" customHeight="1">
      <c r="A1565" s="1023" t="s">
        <v>7774</v>
      </c>
      <c r="B1565" s="1023" t="s">
        <v>7775</v>
      </c>
      <c r="C1565" s="1024" t="s">
        <v>4748</v>
      </c>
      <c r="D1565" s="1029">
        <v>21.65</v>
      </c>
      <c r="E1565" s="442"/>
      <c r="F1565" s="1029">
        <v>21.65</v>
      </c>
    </row>
    <row r="1566" spans="1:6" ht="12.6" customHeight="1">
      <c r="A1566" s="1023" t="s">
        <v>7776</v>
      </c>
      <c r="B1566" s="1023" t="s">
        <v>7777</v>
      </c>
      <c r="C1566" s="1024" t="s">
        <v>4748</v>
      </c>
      <c r="D1566" s="1029">
        <v>30.47</v>
      </c>
      <c r="E1566" s="442"/>
      <c r="F1566" s="1029">
        <v>30.47</v>
      </c>
    </row>
    <row r="1567" spans="1:6" ht="12.6" customHeight="1">
      <c r="A1567" s="1023" t="s">
        <v>7778</v>
      </c>
      <c r="B1567" s="1023" t="s">
        <v>7779</v>
      </c>
      <c r="C1567" s="1024" t="s">
        <v>4748</v>
      </c>
      <c r="D1567" s="1029">
        <v>53.77</v>
      </c>
      <c r="E1567" s="442"/>
      <c r="F1567" s="1029">
        <v>53.77</v>
      </c>
    </row>
    <row r="1568" spans="1:6" ht="24.95" customHeight="1">
      <c r="A1568" s="1023" t="s">
        <v>7780</v>
      </c>
      <c r="B1568" s="441" t="s">
        <v>7781</v>
      </c>
      <c r="C1568" s="1024" t="s">
        <v>4748</v>
      </c>
      <c r="D1568" s="1029">
        <v>186.15</v>
      </c>
      <c r="E1568" s="443"/>
      <c r="F1568" s="1029">
        <v>186.15</v>
      </c>
    </row>
    <row r="1569" spans="1:6" ht="12.6" customHeight="1">
      <c r="A1569" s="1023" t="s">
        <v>7782</v>
      </c>
      <c r="B1569" s="1023" t="s">
        <v>7783</v>
      </c>
      <c r="C1569" s="1024" t="s">
        <v>4748</v>
      </c>
      <c r="D1569" s="1029">
        <v>81.87</v>
      </c>
      <c r="E1569" s="442"/>
      <c r="F1569" s="1029">
        <v>81.87</v>
      </c>
    </row>
    <row r="1570" spans="1:6" ht="12.6" customHeight="1">
      <c r="A1570" s="1020" t="s">
        <v>7784</v>
      </c>
      <c r="B1570" s="1020" t="s">
        <v>7785</v>
      </c>
      <c r="C1570" s="1022"/>
      <c r="D1570" s="1022"/>
      <c r="E1570" s="1022"/>
      <c r="F1570" s="1022"/>
    </row>
    <row r="1571" spans="1:6" ht="12.6" customHeight="1">
      <c r="A1571" s="1023" t="s">
        <v>7786</v>
      </c>
      <c r="B1571" s="1023" t="s">
        <v>7787</v>
      </c>
      <c r="C1571" s="1024" t="s">
        <v>4748</v>
      </c>
      <c r="D1571" s="442"/>
      <c r="E1571" s="1029">
        <v>56.11</v>
      </c>
      <c r="F1571" s="1029">
        <v>56.11</v>
      </c>
    </row>
    <row r="1572" spans="1:6" ht="12.6" customHeight="1">
      <c r="A1572" s="1023" t="s">
        <v>7788</v>
      </c>
      <c r="B1572" s="1023" t="s">
        <v>7789</v>
      </c>
      <c r="C1572" s="1024" t="s">
        <v>4748</v>
      </c>
      <c r="D1572" s="1029">
        <v>875.83</v>
      </c>
      <c r="E1572" s="1029">
        <v>43.85</v>
      </c>
      <c r="F1572" s="1029">
        <v>919.68</v>
      </c>
    </row>
    <row r="1573" spans="1:6" ht="12.6" customHeight="1">
      <c r="A1573" s="1023" t="s">
        <v>7790</v>
      </c>
      <c r="B1573" s="1023" t="s">
        <v>7791</v>
      </c>
      <c r="C1573" s="1024" t="s">
        <v>4748</v>
      </c>
      <c r="D1573" s="442"/>
      <c r="E1573" s="1029">
        <v>48.24</v>
      </c>
      <c r="F1573" s="1029">
        <v>48.24</v>
      </c>
    </row>
    <row r="1574" spans="1:6" ht="12.6" customHeight="1">
      <c r="A1574" s="1023" t="s">
        <v>7792</v>
      </c>
      <c r="B1574" s="1023" t="s">
        <v>7793</v>
      </c>
      <c r="C1574" s="1024" t="s">
        <v>5060</v>
      </c>
      <c r="D1574" s="1025">
        <v>1275.3900000000001</v>
      </c>
      <c r="E1574" s="1029">
        <v>57</v>
      </c>
      <c r="F1574" s="1025">
        <v>1332.39</v>
      </c>
    </row>
    <row r="1575" spans="1:6" ht="12.6" customHeight="1">
      <c r="A1575" s="1023" t="s">
        <v>7794</v>
      </c>
      <c r="B1575" s="1023" t="s">
        <v>7795</v>
      </c>
      <c r="C1575" s="1024" t="s">
        <v>4748</v>
      </c>
      <c r="D1575" s="442"/>
      <c r="E1575" s="1029">
        <v>6.36</v>
      </c>
      <c r="F1575" s="1029">
        <v>6.36</v>
      </c>
    </row>
    <row r="1576" spans="1:6" ht="12.6" customHeight="1">
      <c r="A1576" s="1023" t="s">
        <v>7796</v>
      </c>
      <c r="B1576" s="1023" t="s">
        <v>7797</v>
      </c>
      <c r="C1576" s="1024" t="s">
        <v>5060</v>
      </c>
      <c r="D1576" s="1029">
        <v>449</v>
      </c>
      <c r="E1576" s="1029">
        <v>112.2</v>
      </c>
      <c r="F1576" s="1029">
        <v>561.20000000000005</v>
      </c>
    </row>
    <row r="1577" spans="1:6" ht="12.6" customHeight="1">
      <c r="A1577" s="1023" t="s">
        <v>7798</v>
      </c>
      <c r="B1577" s="1023" t="s">
        <v>7799</v>
      </c>
      <c r="C1577" s="1024" t="s">
        <v>4748</v>
      </c>
      <c r="D1577" s="1029">
        <v>153.51</v>
      </c>
      <c r="E1577" s="1029">
        <v>21.25</v>
      </c>
      <c r="F1577" s="1029">
        <v>174.76</v>
      </c>
    </row>
    <row r="1578" spans="1:6" ht="12.6" customHeight="1">
      <c r="A1578" s="1023" t="s">
        <v>7800</v>
      </c>
      <c r="B1578" s="1023" t="s">
        <v>7801</v>
      </c>
      <c r="C1578" s="1024" t="s">
        <v>5060</v>
      </c>
      <c r="D1578" s="1025">
        <v>3846.13</v>
      </c>
      <c r="E1578" s="1029">
        <v>131.55000000000001</v>
      </c>
      <c r="F1578" s="1025">
        <v>3977.68</v>
      </c>
    </row>
    <row r="1579" spans="1:6" ht="11.45" customHeight="1">
      <c r="A1579" s="1015" t="s">
        <v>4737</v>
      </c>
      <c r="B1579" s="1016" t="s">
        <v>4738</v>
      </c>
      <c r="C1579" s="1016" t="s">
        <v>4739</v>
      </c>
      <c r="D1579" s="1017" t="s">
        <v>4740</v>
      </c>
      <c r="E1579" s="1018" t="s">
        <v>4741</v>
      </c>
      <c r="F1579" s="1015" t="s">
        <v>4742</v>
      </c>
    </row>
    <row r="1580" spans="1:6" ht="12.6" customHeight="1">
      <c r="A1580" s="1023" t="s">
        <v>7802</v>
      </c>
      <c r="B1580" s="1023" t="s">
        <v>7803</v>
      </c>
      <c r="C1580" s="1024" t="s">
        <v>4748</v>
      </c>
      <c r="D1580" s="1029">
        <v>384.74</v>
      </c>
      <c r="E1580" s="1029">
        <v>43.85</v>
      </c>
      <c r="F1580" s="1029">
        <v>428.59</v>
      </c>
    </row>
    <row r="1581" spans="1:6" ht="23.1" customHeight="1">
      <c r="A1581" s="1023" t="s">
        <v>7804</v>
      </c>
      <c r="B1581" s="1023" t="s">
        <v>7805</v>
      </c>
      <c r="C1581" s="1024" t="s">
        <v>4748</v>
      </c>
      <c r="D1581" s="1029">
        <v>210.24</v>
      </c>
      <c r="E1581" s="1029">
        <v>32.89</v>
      </c>
      <c r="F1581" s="1029">
        <v>243.13</v>
      </c>
    </row>
    <row r="1582" spans="1:6" ht="12.6" customHeight="1">
      <c r="A1582" s="1023" t="s">
        <v>7806</v>
      </c>
      <c r="B1582" s="1023" t="s">
        <v>7807</v>
      </c>
      <c r="C1582" s="1024" t="s">
        <v>4748</v>
      </c>
      <c r="D1582" s="1029">
        <v>105.08</v>
      </c>
      <c r="E1582" s="1029">
        <v>7.46</v>
      </c>
      <c r="F1582" s="1029">
        <v>112.54</v>
      </c>
    </row>
    <row r="1583" spans="1:6" ht="12.6" customHeight="1">
      <c r="A1583" s="1023" t="s">
        <v>7808</v>
      </c>
      <c r="B1583" s="1023" t="s">
        <v>7809</v>
      </c>
      <c r="C1583" s="1024" t="s">
        <v>4748</v>
      </c>
      <c r="D1583" s="1029">
        <v>69.900000000000006</v>
      </c>
      <c r="E1583" s="1029">
        <v>7.46</v>
      </c>
      <c r="F1583" s="1029">
        <v>77.36</v>
      </c>
    </row>
    <row r="1584" spans="1:6" ht="12.6" customHeight="1">
      <c r="A1584" s="1023" t="s">
        <v>7810</v>
      </c>
      <c r="B1584" s="1023" t="s">
        <v>7811</v>
      </c>
      <c r="C1584" s="1024" t="s">
        <v>4748</v>
      </c>
      <c r="D1584" s="1029">
        <v>174.52</v>
      </c>
      <c r="E1584" s="1029">
        <v>7.46</v>
      </c>
      <c r="F1584" s="1029">
        <v>181.98</v>
      </c>
    </row>
    <row r="1585" spans="1:6" ht="12.6" customHeight="1">
      <c r="A1585" s="1023" t="s">
        <v>7812</v>
      </c>
      <c r="B1585" s="1023" t="s">
        <v>7813</v>
      </c>
      <c r="C1585" s="1024" t="s">
        <v>5060</v>
      </c>
      <c r="D1585" s="1029">
        <v>28.93</v>
      </c>
      <c r="E1585" s="1029">
        <v>6.36</v>
      </c>
      <c r="F1585" s="1029">
        <v>35.29</v>
      </c>
    </row>
    <row r="1586" spans="1:6" ht="12.6" customHeight="1">
      <c r="A1586" s="1023" t="s">
        <v>7814</v>
      </c>
      <c r="B1586" s="1023" t="s">
        <v>7815</v>
      </c>
      <c r="C1586" s="1024" t="s">
        <v>4748</v>
      </c>
      <c r="D1586" s="1029">
        <v>42.35</v>
      </c>
      <c r="E1586" s="1029">
        <v>6.36</v>
      </c>
      <c r="F1586" s="1029">
        <v>48.71</v>
      </c>
    </row>
    <row r="1587" spans="1:6" ht="23.1" customHeight="1">
      <c r="A1587" s="1023" t="s">
        <v>7816</v>
      </c>
      <c r="B1587" s="1023" t="s">
        <v>7817</v>
      </c>
      <c r="C1587" s="1024" t="s">
        <v>4748</v>
      </c>
      <c r="D1587" s="1029">
        <v>59.81</v>
      </c>
      <c r="E1587" s="1029">
        <v>6.36</v>
      </c>
      <c r="F1587" s="1029">
        <v>66.17</v>
      </c>
    </row>
    <row r="1588" spans="1:6" ht="12.6" customHeight="1">
      <c r="A1588" s="1023" t="s">
        <v>7818</v>
      </c>
      <c r="B1588" s="1023" t="s">
        <v>7819</v>
      </c>
      <c r="C1588" s="1024" t="s">
        <v>5060</v>
      </c>
      <c r="D1588" s="1029">
        <v>204.67</v>
      </c>
      <c r="E1588" s="1029">
        <v>13.46</v>
      </c>
      <c r="F1588" s="1029">
        <v>218.13</v>
      </c>
    </row>
    <row r="1589" spans="1:6" ht="12.6" customHeight="1">
      <c r="A1589" s="1023" t="s">
        <v>7820</v>
      </c>
      <c r="B1589" s="1023" t="s">
        <v>7821</v>
      </c>
      <c r="C1589" s="1024" t="s">
        <v>4748</v>
      </c>
      <c r="D1589" s="1029">
        <v>72.69</v>
      </c>
      <c r="E1589" s="1029">
        <v>7.46</v>
      </c>
      <c r="F1589" s="1029">
        <v>80.150000000000006</v>
      </c>
    </row>
    <row r="1590" spans="1:6" ht="12.6" customHeight="1">
      <c r="A1590" s="1023" t="s">
        <v>7822</v>
      </c>
      <c r="B1590" s="1023" t="s">
        <v>7823</v>
      </c>
      <c r="C1590" s="1024" t="s">
        <v>4748</v>
      </c>
      <c r="D1590" s="1029">
        <v>89.42</v>
      </c>
      <c r="E1590" s="1029">
        <v>7.46</v>
      </c>
      <c r="F1590" s="1029">
        <v>96.88</v>
      </c>
    </row>
    <row r="1591" spans="1:6" ht="12.6" customHeight="1">
      <c r="A1591" s="1023" t="s">
        <v>7824</v>
      </c>
      <c r="B1591" s="1023" t="s">
        <v>7825</v>
      </c>
      <c r="C1591" s="1024" t="s">
        <v>4748</v>
      </c>
      <c r="D1591" s="1029">
        <v>190.87</v>
      </c>
      <c r="E1591" s="1029">
        <v>5.4</v>
      </c>
      <c r="F1591" s="1029">
        <v>196.27</v>
      </c>
    </row>
    <row r="1592" spans="1:6" ht="12.6" customHeight="1">
      <c r="A1592" s="1023" t="s">
        <v>7826</v>
      </c>
      <c r="B1592" s="1023" t="s">
        <v>7827</v>
      </c>
      <c r="C1592" s="1024" t="s">
        <v>4748</v>
      </c>
      <c r="D1592" s="1029">
        <v>217.04</v>
      </c>
      <c r="E1592" s="1029">
        <v>7.46</v>
      </c>
      <c r="F1592" s="1029">
        <v>224.5</v>
      </c>
    </row>
    <row r="1593" spans="1:6" ht="24.95" customHeight="1">
      <c r="A1593" s="1023" t="s">
        <v>7828</v>
      </c>
      <c r="B1593" s="441" t="s">
        <v>7829</v>
      </c>
      <c r="C1593" s="1024" t="s">
        <v>4748</v>
      </c>
      <c r="D1593" s="1029">
        <v>555.03</v>
      </c>
      <c r="E1593" s="1029">
        <v>65.78</v>
      </c>
      <c r="F1593" s="1029">
        <v>620.80999999999995</v>
      </c>
    </row>
    <row r="1594" spans="1:6" ht="12.6" customHeight="1">
      <c r="A1594" s="1023" t="s">
        <v>7830</v>
      </c>
      <c r="B1594" s="1023" t="s">
        <v>7831</v>
      </c>
      <c r="C1594" s="1024" t="s">
        <v>4748</v>
      </c>
      <c r="D1594" s="1029">
        <v>126.24</v>
      </c>
      <c r="E1594" s="1029">
        <v>65.78</v>
      </c>
      <c r="F1594" s="1029">
        <v>192.02</v>
      </c>
    </row>
    <row r="1595" spans="1:6" ht="12.6" customHeight="1">
      <c r="A1595" s="1023" t="s">
        <v>7832</v>
      </c>
      <c r="B1595" s="1023" t="s">
        <v>7833</v>
      </c>
      <c r="C1595" s="1024" t="s">
        <v>4748</v>
      </c>
      <c r="D1595" s="1029">
        <v>26.26</v>
      </c>
      <c r="E1595" s="1029">
        <v>42.51</v>
      </c>
      <c r="F1595" s="1029">
        <v>68.77</v>
      </c>
    </row>
    <row r="1596" spans="1:6" ht="12.6" customHeight="1">
      <c r="A1596" s="1023" t="s">
        <v>7834</v>
      </c>
      <c r="B1596" s="1023" t="s">
        <v>7835</v>
      </c>
      <c r="C1596" s="1024" t="s">
        <v>4748</v>
      </c>
      <c r="D1596" s="1029">
        <v>177.99</v>
      </c>
      <c r="E1596" s="1029">
        <v>7.46</v>
      </c>
      <c r="F1596" s="1029">
        <v>185.45</v>
      </c>
    </row>
    <row r="1597" spans="1:6" ht="12.6" customHeight="1">
      <c r="A1597" s="1023" t="s">
        <v>7836</v>
      </c>
      <c r="B1597" s="1023" t="s">
        <v>7837</v>
      </c>
      <c r="C1597" s="1024" t="s">
        <v>4748</v>
      </c>
      <c r="D1597" s="1025">
        <v>10417.879999999999</v>
      </c>
      <c r="E1597" s="442"/>
      <c r="F1597" s="1025">
        <v>10417.879999999999</v>
      </c>
    </row>
    <row r="1598" spans="1:6" ht="24.95" customHeight="1">
      <c r="A1598" s="1023" t="s">
        <v>7838</v>
      </c>
      <c r="B1598" s="441" t="s">
        <v>7839</v>
      </c>
      <c r="C1598" s="1024" t="s">
        <v>4748</v>
      </c>
      <c r="D1598" s="1025">
        <v>13684.4</v>
      </c>
      <c r="E1598" s="443"/>
      <c r="F1598" s="1025">
        <v>13684.4</v>
      </c>
    </row>
    <row r="1599" spans="1:6" ht="24.95" customHeight="1">
      <c r="A1599" s="1023" t="s">
        <v>7840</v>
      </c>
      <c r="B1599" s="441" t="s">
        <v>7841</v>
      </c>
      <c r="C1599" s="1024" t="s">
        <v>5060</v>
      </c>
      <c r="D1599" s="1029">
        <v>782.13</v>
      </c>
      <c r="E1599" s="1029">
        <v>87.7</v>
      </c>
      <c r="F1599" s="1029">
        <v>869.83</v>
      </c>
    </row>
    <row r="1600" spans="1:6" ht="24.95" customHeight="1">
      <c r="A1600" s="1023" t="s">
        <v>7842</v>
      </c>
      <c r="B1600" s="441" t="s">
        <v>7843</v>
      </c>
      <c r="C1600" s="1024" t="s">
        <v>5060</v>
      </c>
      <c r="D1600" s="1025">
        <v>1594.92</v>
      </c>
      <c r="E1600" s="1029">
        <v>175.4</v>
      </c>
      <c r="F1600" s="1025">
        <v>1770.32</v>
      </c>
    </row>
    <row r="1601" spans="1:6" ht="34.5" customHeight="1">
      <c r="A1601" s="1026" t="s">
        <v>7844</v>
      </c>
      <c r="B1601" s="1023" t="s">
        <v>7845</v>
      </c>
      <c r="C1601" s="1027" t="s">
        <v>5060</v>
      </c>
      <c r="D1601" s="1028">
        <v>1038.1500000000001</v>
      </c>
      <c r="E1601" s="1030">
        <v>175.4</v>
      </c>
      <c r="F1601" s="1028">
        <v>1213.55</v>
      </c>
    </row>
    <row r="1602" spans="1:6" ht="34.5" customHeight="1">
      <c r="A1602" s="1026" t="s">
        <v>7846</v>
      </c>
      <c r="B1602" s="1023" t="s">
        <v>7847</v>
      </c>
      <c r="C1602" s="1027" t="s">
        <v>5060</v>
      </c>
      <c r="D1602" s="1028">
        <v>1135.8499999999999</v>
      </c>
      <c r="E1602" s="1030">
        <v>175.4</v>
      </c>
      <c r="F1602" s="1028">
        <v>1311.25</v>
      </c>
    </row>
    <row r="1603" spans="1:6" ht="12.6" customHeight="1">
      <c r="A1603" s="1023" t="s">
        <v>7848</v>
      </c>
      <c r="B1603" s="1023" t="s">
        <v>7849</v>
      </c>
      <c r="C1603" s="1024" t="s">
        <v>4857</v>
      </c>
      <c r="D1603" s="1029">
        <v>44.68</v>
      </c>
      <c r="E1603" s="1029">
        <v>10.27</v>
      </c>
      <c r="F1603" s="1029">
        <v>54.95</v>
      </c>
    </row>
    <row r="1604" spans="1:6" ht="12.6" customHeight="1">
      <c r="A1604" s="1031">
        <v>29</v>
      </c>
      <c r="B1604" s="1020" t="s">
        <v>7850</v>
      </c>
      <c r="C1604" s="1022"/>
      <c r="D1604" s="1022"/>
      <c r="E1604" s="1022"/>
      <c r="F1604" s="1022"/>
    </row>
    <row r="1605" spans="1:6" ht="12.6" customHeight="1">
      <c r="A1605" s="1020" t="s">
        <v>7851</v>
      </c>
      <c r="B1605" s="1020" t="s">
        <v>7852</v>
      </c>
      <c r="C1605" s="1022"/>
      <c r="D1605" s="1022"/>
      <c r="E1605" s="1022"/>
      <c r="F1605" s="1022"/>
    </row>
    <row r="1606" spans="1:6" ht="12.6" customHeight="1">
      <c r="A1606" s="1023" t="s">
        <v>7853</v>
      </c>
      <c r="B1606" s="1023" t="s">
        <v>7854</v>
      </c>
      <c r="C1606" s="1024" t="s">
        <v>4857</v>
      </c>
      <c r="D1606" s="1029">
        <v>6.06</v>
      </c>
      <c r="E1606" s="1029">
        <v>13.27</v>
      </c>
      <c r="F1606" s="1029">
        <v>19.329999999999998</v>
      </c>
    </row>
    <row r="1607" spans="1:6" ht="12.6" customHeight="1">
      <c r="A1607" s="1023" t="s">
        <v>7855</v>
      </c>
      <c r="B1607" s="1023" t="s">
        <v>7856</v>
      </c>
      <c r="C1607" s="1024" t="s">
        <v>5315</v>
      </c>
      <c r="D1607" s="1029">
        <v>39.42</v>
      </c>
      <c r="E1607" s="1029">
        <v>59.37</v>
      </c>
      <c r="F1607" s="1029">
        <v>98.79</v>
      </c>
    </row>
    <row r="1608" spans="1:6" ht="12.6" customHeight="1">
      <c r="A1608" s="1023" t="s">
        <v>7857</v>
      </c>
      <c r="B1608" s="1023" t="s">
        <v>7858</v>
      </c>
      <c r="C1608" s="1024" t="s">
        <v>4857</v>
      </c>
      <c r="D1608" s="1029">
        <v>7.33</v>
      </c>
      <c r="E1608" s="1029">
        <v>13.27</v>
      </c>
      <c r="F1608" s="1029">
        <v>20.6</v>
      </c>
    </row>
    <row r="1609" spans="1:6" ht="12.6" customHeight="1">
      <c r="A1609" s="1023" t="s">
        <v>7859</v>
      </c>
      <c r="B1609" s="1023" t="s">
        <v>7860</v>
      </c>
      <c r="C1609" s="1024" t="s">
        <v>5315</v>
      </c>
      <c r="D1609" s="1029">
        <v>17.72</v>
      </c>
      <c r="E1609" s="1029">
        <v>13.27</v>
      </c>
      <c r="F1609" s="1029">
        <v>30.99</v>
      </c>
    </row>
    <row r="1610" spans="1:6" ht="12.6" customHeight="1">
      <c r="A1610" s="1023" t="s">
        <v>7861</v>
      </c>
      <c r="B1610" s="1023" t="s">
        <v>7862</v>
      </c>
      <c r="C1610" s="1024" t="s">
        <v>5315</v>
      </c>
      <c r="D1610" s="1029">
        <v>12.77</v>
      </c>
      <c r="E1610" s="1029">
        <v>13.27</v>
      </c>
      <c r="F1610" s="1029">
        <v>26.04</v>
      </c>
    </row>
    <row r="1611" spans="1:6" ht="12.6" customHeight="1">
      <c r="A1611" s="1020" t="s">
        <v>7863</v>
      </c>
      <c r="B1611" s="1020" t="s">
        <v>7864</v>
      </c>
      <c r="C1611" s="1022"/>
      <c r="D1611" s="1022"/>
      <c r="E1611" s="1022"/>
      <c r="F1611" s="1022"/>
    </row>
    <row r="1612" spans="1:6" ht="23.1" customHeight="1">
      <c r="A1612" s="1023" t="s">
        <v>7865</v>
      </c>
      <c r="B1612" s="1023" t="s">
        <v>7866</v>
      </c>
      <c r="C1612" s="1024" t="s">
        <v>4857</v>
      </c>
      <c r="D1612" s="1029">
        <v>8.4499999999999993</v>
      </c>
      <c r="E1612" s="1029">
        <v>11.22</v>
      </c>
      <c r="F1612" s="1029">
        <v>19.670000000000002</v>
      </c>
    </row>
    <row r="1613" spans="1:6" ht="23.1" customHeight="1">
      <c r="A1613" s="1023" t="s">
        <v>7867</v>
      </c>
      <c r="B1613" s="1023" t="s">
        <v>7868</v>
      </c>
      <c r="C1613" s="1024" t="s">
        <v>4857</v>
      </c>
      <c r="D1613" s="1029">
        <v>14.36</v>
      </c>
      <c r="E1613" s="1029">
        <v>11.22</v>
      </c>
      <c r="F1613" s="1029">
        <v>25.58</v>
      </c>
    </row>
    <row r="1614" spans="1:6" ht="12.6" customHeight="1">
      <c r="A1614" s="1023" t="s">
        <v>7869</v>
      </c>
      <c r="B1614" s="1023" t="s">
        <v>7870</v>
      </c>
      <c r="C1614" s="1024" t="s">
        <v>4857</v>
      </c>
      <c r="D1614" s="1029">
        <v>9.48</v>
      </c>
      <c r="E1614" s="1029">
        <v>11.22</v>
      </c>
      <c r="F1614" s="1029">
        <v>20.7</v>
      </c>
    </row>
    <row r="1615" spans="1:6" ht="23.1" customHeight="1">
      <c r="A1615" s="1023" t="s">
        <v>7871</v>
      </c>
      <c r="B1615" s="1023" t="s">
        <v>7872</v>
      </c>
      <c r="C1615" s="1024" t="s">
        <v>4857</v>
      </c>
      <c r="D1615" s="1029">
        <v>19.579999999999998</v>
      </c>
      <c r="E1615" s="1029">
        <v>11.22</v>
      </c>
      <c r="F1615" s="1029">
        <v>30.8</v>
      </c>
    </row>
    <row r="1616" spans="1:6" ht="12.6" customHeight="1">
      <c r="A1616" s="1020" t="s">
        <v>7873</v>
      </c>
      <c r="B1616" s="1020" t="s">
        <v>7874</v>
      </c>
      <c r="C1616" s="1022"/>
      <c r="D1616" s="1022"/>
      <c r="E1616" s="1022"/>
      <c r="F1616" s="1022"/>
    </row>
    <row r="1617" spans="1:6" ht="12.6" customHeight="1">
      <c r="A1617" s="1023" t="s">
        <v>7875</v>
      </c>
      <c r="B1617" s="1023" t="s">
        <v>7876</v>
      </c>
      <c r="C1617" s="1024" t="s">
        <v>5315</v>
      </c>
      <c r="D1617" s="1029">
        <v>50.59</v>
      </c>
      <c r="E1617" s="1029">
        <v>13.66</v>
      </c>
      <c r="F1617" s="1029">
        <v>64.25</v>
      </c>
    </row>
    <row r="1618" spans="1:6" ht="12.6" customHeight="1">
      <c r="A1618" s="1031">
        <v>30</v>
      </c>
      <c r="B1618" s="1020" t="s">
        <v>7877</v>
      </c>
      <c r="C1618" s="1022"/>
      <c r="D1618" s="1022"/>
      <c r="E1618" s="1022"/>
      <c r="F1618" s="1022"/>
    </row>
    <row r="1619" spans="1:6" ht="12.6" customHeight="1">
      <c r="A1619" s="1020" t="s">
        <v>7878</v>
      </c>
      <c r="B1619" s="1020" t="s">
        <v>7879</v>
      </c>
      <c r="C1619" s="1022"/>
      <c r="D1619" s="1022"/>
      <c r="E1619" s="1022"/>
      <c r="F1619" s="1022"/>
    </row>
    <row r="1620" spans="1:6" ht="24.95" customHeight="1">
      <c r="A1620" s="1023" t="s">
        <v>7880</v>
      </c>
      <c r="B1620" s="441" t="s">
        <v>7881</v>
      </c>
      <c r="C1620" s="1024" t="s">
        <v>4857</v>
      </c>
      <c r="D1620" s="1029">
        <v>187.02</v>
      </c>
      <c r="E1620" s="1029">
        <v>11.22</v>
      </c>
      <c r="F1620" s="1029">
        <v>198.24</v>
      </c>
    </row>
    <row r="1621" spans="1:6" ht="24.95" customHeight="1">
      <c r="A1621" s="1023" t="s">
        <v>7882</v>
      </c>
      <c r="B1621" s="441" t="s">
        <v>7883</v>
      </c>
      <c r="C1621" s="1024" t="s">
        <v>4748</v>
      </c>
      <c r="D1621" s="1029">
        <v>115.6</v>
      </c>
      <c r="E1621" s="1029">
        <v>11.22</v>
      </c>
      <c r="F1621" s="1029">
        <v>126.82</v>
      </c>
    </row>
    <row r="1622" spans="1:6" ht="11.45" customHeight="1">
      <c r="A1622" s="1015" t="s">
        <v>4737</v>
      </c>
      <c r="B1622" s="1016" t="s">
        <v>4738</v>
      </c>
      <c r="C1622" s="1016" t="s">
        <v>4739</v>
      </c>
      <c r="D1622" s="1017" t="s">
        <v>4740</v>
      </c>
      <c r="E1622" s="1018" t="s">
        <v>4741</v>
      </c>
      <c r="F1622" s="1015" t="s">
        <v>4742</v>
      </c>
    </row>
    <row r="1623" spans="1:6" ht="24.95" customHeight="1">
      <c r="A1623" s="1023" t="s">
        <v>7884</v>
      </c>
      <c r="B1623" s="441" t="s">
        <v>7885</v>
      </c>
      <c r="C1623" s="1024" t="s">
        <v>4748</v>
      </c>
      <c r="D1623" s="1029">
        <v>155.85</v>
      </c>
      <c r="E1623" s="1029">
        <v>11.22</v>
      </c>
      <c r="F1623" s="1029">
        <v>167.07</v>
      </c>
    </row>
    <row r="1624" spans="1:6" ht="24.95" customHeight="1">
      <c r="A1624" s="1023" t="s">
        <v>7886</v>
      </c>
      <c r="B1624" s="441" t="s">
        <v>7887</v>
      </c>
      <c r="C1624" s="1024" t="s">
        <v>4748</v>
      </c>
      <c r="D1624" s="1029">
        <v>336.72</v>
      </c>
      <c r="E1624" s="1029">
        <v>11.22</v>
      </c>
      <c r="F1624" s="1029">
        <v>347.94</v>
      </c>
    </row>
    <row r="1625" spans="1:6" ht="34.5" customHeight="1">
      <c r="A1625" s="1026" t="s">
        <v>7888</v>
      </c>
      <c r="B1625" s="1023" t="s">
        <v>7889</v>
      </c>
      <c r="C1625" s="1027" t="s">
        <v>4748</v>
      </c>
      <c r="D1625" s="1030">
        <v>220.51</v>
      </c>
      <c r="E1625" s="1030">
        <v>11.22</v>
      </c>
      <c r="F1625" s="1030">
        <v>231.73</v>
      </c>
    </row>
    <row r="1626" spans="1:6" ht="34.5" customHeight="1">
      <c r="A1626" s="1026" t="s">
        <v>7890</v>
      </c>
      <c r="B1626" s="1023" t="s">
        <v>7891</v>
      </c>
      <c r="C1626" s="1027" t="s">
        <v>4748</v>
      </c>
      <c r="D1626" s="1030">
        <v>170.61</v>
      </c>
      <c r="E1626" s="1030">
        <v>11.22</v>
      </c>
      <c r="F1626" s="1030">
        <v>181.83</v>
      </c>
    </row>
    <row r="1627" spans="1:6" ht="34.5" customHeight="1">
      <c r="A1627" s="1026" t="s">
        <v>7892</v>
      </c>
      <c r="B1627" s="1023" t="s">
        <v>7893</v>
      </c>
      <c r="C1627" s="1027" t="s">
        <v>4748</v>
      </c>
      <c r="D1627" s="1030">
        <v>380.72</v>
      </c>
      <c r="E1627" s="1030">
        <v>11.22</v>
      </c>
      <c r="F1627" s="1030">
        <v>391.94</v>
      </c>
    </row>
    <row r="1628" spans="1:6" ht="24.95" customHeight="1">
      <c r="A1628" s="1023" t="s">
        <v>7894</v>
      </c>
      <c r="B1628" s="441" t="s">
        <v>7895</v>
      </c>
      <c r="C1628" s="1024" t="s">
        <v>4748</v>
      </c>
      <c r="D1628" s="1029">
        <v>318.51</v>
      </c>
      <c r="E1628" s="1029">
        <v>11.22</v>
      </c>
      <c r="F1628" s="1029">
        <v>329.73</v>
      </c>
    </row>
    <row r="1629" spans="1:6" ht="24.95" customHeight="1">
      <c r="A1629" s="1023" t="s">
        <v>7896</v>
      </c>
      <c r="B1629" s="441" t="s">
        <v>7897</v>
      </c>
      <c r="C1629" s="1024" t="s">
        <v>4748</v>
      </c>
      <c r="D1629" s="1029">
        <v>147.32</v>
      </c>
      <c r="E1629" s="1029">
        <v>11.22</v>
      </c>
      <c r="F1629" s="1029">
        <v>158.54</v>
      </c>
    </row>
    <row r="1630" spans="1:6" ht="24.95" customHeight="1">
      <c r="A1630" s="1023" t="s">
        <v>7898</v>
      </c>
      <c r="B1630" s="441" t="s">
        <v>7899</v>
      </c>
      <c r="C1630" s="1024" t="s">
        <v>4748</v>
      </c>
      <c r="D1630" s="1029">
        <v>497.11</v>
      </c>
      <c r="E1630" s="1029">
        <v>18.71</v>
      </c>
      <c r="F1630" s="1029">
        <v>515.82000000000005</v>
      </c>
    </row>
    <row r="1631" spans="1:6" ht="12.6" customHeight="1">
      <c r="A1631" s="1020" t="s">
        <v>7900</v>
      </c>
      <c r="B1631" s="1020" t="s">
        <v>7901</v>
      </c>
      <c r="C1631" s="1022"/>
      <c r="D1631" s="1022"/>
      <c r="E1631" s="1022"/>
      <c r="F1631" s="1022"/>
    </row>
    <row r="1632" spans="1:6" ht="24.95" customHeight="1">
      <c r="A1632" s="1023" t="s">
        <v>7902</v>
      </c>
      <c r="B1632" s="441" t="s">
        <v>7903</v>
      </c>
      <c r="C1632" s="1024" t="s">
        <v>4748</v>
      </c>
      <c r="D1632" s="1025">
        <v>2544.9299999999998</v>
      </c>
      <c r="E1632" s="1029">
        <v>58.34</v>
      </c>
      <c r="F1632" s="1025">
        <v>2603.27</v>
      </c>
    </row>
    <row r="1633" spans="1:6" ht="24.95" customHeight="1">
      <c r="A1633" s="1023" t="s">
        <v>7904</v>
      </c>
      <c r="B1633" s="441" t="s">
        <v>7905</v>
      </c>
      <c r="C1633" s="1024" t="s">
        <v>4748</v>
      </c>
      <c r="D1633" s="1025">
        <v>3205.88</v>
      </c>
      <c r="E1633" s="1029">
        <v>58.34</v>
      </c>
      <c r="F1633" s="1025">
        <v>3264.22</v>
      </c>
    </row>
    <row r="1634" spans="1:6" ht="12.6" customHeight="1">
      <c r="A1634" s="1020" t="s">
        <v>7906</v>
      </c>
      <c r="B1634" s="1020" t="s">
        <v>7907</v>
      </c>
      <c r="C1634" s="1022"/>
      <c r="D1634" s="1022"/>
      <c r="E1634" s="1022"/>
      <c r="F1634" s="1022"/>
    </row>
    <row r="1635" spans="1:6" ht="24.95" customHeight="1">
      <c r="A1635" s="1023" t="s">
        <v>7908</v>
      </c>
      <c r="B1635" s="441" t="s">
        <v>7909</v>
      </c>
      <c r="C1635" s="1024" t="s">
        <v>4799</v>
      </c>
      <c r="D1635" s="1029">
        <v>313.07</v>
      </c>
      <c r="E1635" s="1029">
        <v>20.56</v>
      </c>
      <c r="F1635" s="1029">
        <v>333.63</v>
      </c>
    </row>
    <row r="1636" spans="1:6" ht="24.95" customHeight="1">
      <c r="A1636" s="1023" t="s">
        <v>7910</v>
      </c>
      <c r="B1636" s="441" t="s">
        <v>7911</v>
      </c>
      <c r="C1636" s="1024" t="s">
        <v>4799</v>
      </c>
      <c r="D1636" s="1029">
        <v>182.25</v>
      </c>
      <c r="E1636" s="1029">
        <v>8.6</v>
      </c>
      <c r="F1636" s="1029">
        <v>190.85</v>
      </c>
    </row>
    <row r="1637" spans="1:6" ht="24.95" customHeight="1">
      <c r="A1637" s="1023" t="s">
        <v>7912</v>
      </c>
      <c r="B1637" s="441" t="s">
        <v>7913</v>
      </c>
      <c r="C1637" s="1024" t="s">
        <v>4799</v>
      </c>
      <c r="D1637" s="1029">
        <v>106.84</v>
      </c>
      <c r="E1637" s="1029">
        <v>24.13</v>
      </c>
      <c r="F1637" s="1029">
        <v>130.97</v>
      </c>
    </row>
    <row r="1638" spans="1:6" ht="24.95" customHeight="1">
      <c r="A1638" s="1023" t="s">
        <v>7914</v>
      </c>
      <c r="B1638" s="441" t="s">
        <v>7915</v>
      </c>
      <c r="C1638" s="1024" t="s">
        <v>4799</v>
      </c>
      <c r="D1638" s="1029">
        <v>100.07</v>
      </c>
      <c r="E1638" s="1029">
        <v>24.13</v>
      </c>
      <c r="F1638" s="1029">
        <v>124.2</v>
      </c>
    </row>
    <row r="1639" spans="1:6" ht="24.95" customHeight="1">
      <c r="A1639" s="1023" t="s">
        <v>7916</v>
      </c>
      <c r="B1639" s="441" t="s">
        <v>7917</v>
      </c>
      <c r="C1639" s="1024" t="s">
        <v>4748</v>
      </c>
      <c r="D1639" s="1029">
        <v>4.3899999999999997</v>
      </c>
      <c r="E1639" s="1029">
        <v>1.31</v>
      </c>
      <c r="F1639" s="1029">
        <v>5.7</v>
      </c>
    </row>
    <row r="1640" spans="1:6" ht="24.95" customHeight="1">
      <c r="A1640" s="1023" t="s">
        <v>7918</v>
      </c>
      <c r="B1640" s="441" t="s">
        <v>7919</v>
      </c>
      <c r="C1640" s="1024" t="s">
        <v>4857</v>
      </c>
      <c r="D1640" s="1029">
        <v>450.43</v>
      </c>
      <c r="E1640" s="443"/>
      <c r="F1640" s="1029">
        <v>450.43</v>
      </c>
    </row>
    <row r="1641" spans="1:6" ht="24.95" customHeight="1">
      <c r="A1641" s="1023" t="s">
        <v>7920</v>
      </c>
      <c r="B1641" s="441" t="s">
        <v>7921</v>
      </c>
      <c r="C1641" s="1024" t="s">
        <v>4799</v>
      </c>
      <c r="D1641" s="1029">
        <v>5.25</v>
      </c>
      <c r="E1641" s="1029">
        <v>8.5</v>
      </c>
      <c r="F1641" s="1029">
        <v>13.75</v>
      </c>
    </row>
    <row r="1642" spans="1:6" ht="24.95" customHeight="1">
      <c r="A1642" s="1023" t="s">
        <v>7922</v>
      </c>
      <c r="B1642" s="441" t="s">
        <v>7923</v>
      </c>
      <c r="C1642" s="1024" t="s">
        <v>4748</v>
      </c>
      <c r="D1642" s="1029">
        <v>0.49</v>
      </c>
      <c r="E1642" s="1029">
        <v>13.69</v>
      </c>
      <c r="F1642" s="1029">
        <v>14.18</v>
      </c>
    </row>
    <row r="1643" spans="1:6" ht="24.95" customHeight="1">
      <c r="A1643" s="1023" t="s">
        <v>7924</v>
      </c>
      <c r="B1643" s="441" t="s">
        <v>7925</v>
      </c>
      <c r="C1643" s="1024" t="s">
        <v>4799</v>
      </c>
      <c r="D1643" s="1029">
        <v>82.07</v>
      </c>
      <c r="E1643" s="1029">
        <v>13.32</v>
      </c>
      <c r="F1643" s="1029">
        <v>95.39</v>
      </c>
    </row>
    <row r="1644" spans="1:6" ht="12.6" customHeight="1">
      <c r="A1644" s="1020" t="s">
        <v>7926</v>
      </c>
      <c r="B1644" s="1020" t="s">
        <v>7927</v>
      </c>
      <c r="C1644" s="1022"/>
      <c r="D1644" s="1022"/>
      <c r="E1644" s="1022"/>
      <c r="F1644" s="1022"/>
    </row>
    <row r="1645" spans="1:6" ht="12.6" customHeight="1">
      <c r="A1645" s="1023" t="s">
        <v>7928</v>
      </c>
      <c r="B1645" s="1023" t="s">
        <v>7929</v>
      </c>
      <c r="C1645" s="1024" t="s">
        <v>4748</v>
      </c>
      <c r="D1645" s="1029">
        <v>11.27</v>
      </c>
      <c r="E1645" s="1029">
        <v>1.31</v>
      </c>
      <c r="F1645" s="1029">
        <v>12.58</v>
      </c>
    </row>
    <row r="1646" spans="1:6" ht="12.6" customHeight="1">
      <c r="A1646" s="1023" t="s">
        <v>7930</v>
      </c>
      <c r="B1646" s="1023" t="s">
        <v>7931</v>
      </c>
      <c r="C1646" s="1024" t="s">
        <v>4748</v>
      </c>
      <c r="D1646" s="1029">
        <v>10.97</v>
      </c>
      <c r="E1646" s="1029">
        <v>1.31</v>
      </c>
      <c r="F1646" s="1029">
        <v>12.28</v>
      </c>
    </row>
    <row r="1647" spans="1:6" ht="23.1" customHeight="1">
      <c r="A1647" s="1023" t="s">
        <v>7932</v>
      </c>
      <c r="B1647" s="1023" t="s">
        <v>7933</v>
      </c>
      <c r="C1647" s="1024" t="s">
        <v>4748</v>
      </c>
      <c r="D1647" s="1029">
        <v>23.83</v>
      </c>
      <c r="E1647" s="1029">
        <v>1.31</v>
      </c>
      <c r="F1647" s="1029">
        <v>25.14</v>
      </c>
    </row>
    <row r="1648" spans="1:6" ht="24.95" customHeight="1">
      <c r="A1648" s="1023" t="s">
        <v>7934</v>
      </c>
      <c r="B1648" s="441" t="s">
        <v>7935</v>
      </c>
      <c r="C1648" s="1024" t="s">
        <v>4857</v>
      </c>
      <c r="D1648" s="1029">
        <v>32.369999999999997</v>
      </c>
      <c r="E1648" s="1029">
        <v>20.74</v>
      </c>
      <c r="F1648" s="1029">
        <v>53.11</v>
      </c>
    </row>
    <row r="1649" spans="1:6" ht="24.95" customHeight="1">
      <c r="A1649" s="1023" t="s">
        <v>7936</v>
      </c>
      <c r="B1649" s="441" t="s">
        <v>7937</v>
      </c>
      <c r="C1649" s="1024" t="s">
        <v>5060</v>
      </c>
      <c r="D1649" s="1029">
        <v>236.4</v>
      </c>
      <c r="E1649" s="1029">
        <v>20.74</v>
      </c>
      <c r="F1649" s="1029">
        <v>257.14</v>
      </c>
    </row>
    <row r="1650" spans="1:6" ht="24.95" customHeight="1">
      <c r="A1650" s="1023" t="s">
        <v>7938</v>
      </c>
      <c r="B1650" s="441" t="s">
        <v>7939</v>
      </c>
      <c r="C1650" s="1024" t="s">
        <v>5060</v>
      </c>
      <c r="D1650" s="1029">
        <v>694.18</v>
      </c>
      <c r="E1650" s="1029">
        <v>20.74</v>
      </c>
      <c r="F1650" s="1029">
        <v>714.92</v>
      </c>
    </row>
    <row r="1651" spans="1:6" ht="24.95" customHeight="1">
      <c r="A1651" s="1023" t="s">
        <v>7940</v>
      </c>
      <c r="B1651" s="441" t="s">
        <v>7941</v>
      </c>
      <c r="C1651" s="1024" t="s">
        <v>4748</v>
      </c>
      <c r="D1651" s="1029">
        <v>27.01</v>
      </c>
      <c r="E1651" s="1029">
        <v>3.37</v>
      </c>
      <c r="F1651" s="1029">
        <v>30.38</v>
      </c>
    </row>
    <row r="1652" spans="1:6" ht="11.45" customHeight="1">
      <c r="A1652" s="1015" t="s">
        <v>4737</v>
      </c>
      <c r="B1652" s="1016" t="s">
        <v>4738</v>
      </c>
      <c r="C1652" s="1032" t="s">
        <v>4739</v>
      </c>
      <c r="D1652" s="1017" t="s">
        <v>4740</v>
      </c>
      <c r="E1652" s="1018" t="s">
        <v>4741</v>
      </c>
      <c r="F1652" s="1015" t="s">
        <v>4742</v>
      </c>
    </row>
    <row r="1653" spans="1:6" ht="24.95" customHeight="1">
      <c r="A1653" s="1023" t="s">
        <v>7942</v>
      </c>
      <c r="B1653" s="441" t="s">
        <v>7943</v>
      </c>
      <c r="C1653" s="1033" t="s">
        <v>4748</v>
      </c>
      <c r="D1653" s="1029">
        <v>685.28</v>
      </c>
      <c r="E1653" s="1029">
        <v>4.22</v>
      </c>
      <c r="F1653" s="1029">
        <v>689.5</v>
      </c>
    </row>
    <row r="1654" spans="1:6" ht="12.6" customHeight="1">
      <c r="A1654" s="1023" t="s">
        <v>7944</v>
      </c>
      <c r="B1654" s="1023" t="s">
        <v>7945</v>
      </c>
      <c r="C1654" s="1033" t="s">
        <v>4748</v>
      </c>
      <c r="D1654" s="1029">
        <v>149.46</v>
      </c>
      <c r="E1654" s="1029">
        <v>72.569999999999993</v>
      </c>
      <c r="F1654" s="1029">
        <v>222.03</v>
      </c>
    </row>
    <row r="1655" spans="1:6" ht="24.95" customHeight="1">
      <c r="A1655" s="1023" t="s">
        <v>7946</v>
      </c>
      <c r="B1655" s="441" t="s">
        <v>7947</v>
      </c>
      <c r="C1655" s="1033" t="s">
        <v>4748</v>
      </c>
      <c r="D1655" s="1029">
        <v>289.51</v>
      </c>
      <c r="E1655" s="1029">
        <v>165.88</v>
      </c>
      <c r="F1655" s="1029">
        <v>455.39</v>
      </c>
    </row>
    <row r="1656" spans="1:6" ht="24.95" customHeight="1">
      <c r="A1656" s="1023" t="s">
        <v>7948</v>
      </c>
      <c r="B1656" s="441" t="s">
        <v>7949</v>
      </c>
      <c r="C1656" s="1033" t="s">
        <v>4748</v>
      </c>
      <c r="D1656" s="1029">
        <v>214.24</v>
      </c>
      <c r="E1656" s="1029">
        <v>18.71</v>
      </c>
      <c r="F1656" s="1029">
        <v>232.95</v>
      </c>
    </row>
    <row r="1657" spans="1:6" ht="24.95" customHeight="1">
      <c r="A1657" s="1023" t="s">
        <v>7950</v>
      </c>
      <c r="B1657" s="441" t="s">
        <v>7951</v>
      </c>
      <c r="C1657" s="1033" t="s">
        <v>4748</v>
      </c>
      <c r="D1657" s="1029">
        <v>22.08</v>
      </c>
      <c r="E1657" s="1029">
        <v>3.37</v>
      </c>
      <c r="F1657" s="1029">
        <v>25.45</v>
      </c>
    </row>
    <row r="1658" spans="1:6" ht="12.6" customHeight="1">
      <c r="A1658" s="1020" t="s">
        <v>7952</v>
      </c>
      <c r="B1658" s="1020" t="s">
        <v>7953</v>
      </c>
      <c r="C1658" s="1022"/>
      <c r="D1658" s="1022"/>
      <c r="E1658" s="1022"/>
      <c r="F1658" s="1022"/>
    </row>
    <row r="1659" spans="1:6" ht="24.95" customHeight="1">
      <c r="A1659" s="1023" t="s">
        <v>7954</v>
      </c>
      <c r="B1659" s="441" t="s">
        <v>7955</v>
      </c>
      <c r="C1659" s="1033" t="s">
        <v>4748</v>
      </c>
      <c r="D1659" s="1029">
        <v>787.81</v>
      </c>
      <c r="E1659" s="1029">
        <v>4.22</v>
      </c>
      <c r="F1659" s="1029">
        <v>792.03</v>
      </c>
    </row>
    <row r="1660" spans="1:6" ht="24.95" customHeight="1">
      <c r="A1660" s="1023" t="s">
        <v>7956</v>
      </c>
      <c r="B1660" s="441" t="s">
        <v>7957</v>
      </c>
      <c r="C1660" s="1033" t="s">
        <v>4748</v>
      </c>
      <c r="D1660" s="1025">
        <v>1427.15</v>
      </c>
      <c r="E1660" s="1029">
        <v>58.34</v>
      </c>
      <c r="F1660" s="1025">
        <v>1485.49</v>
      </c>
    </row>
    <row r="1661" spans="1:6" ht="24.95" customHeight="1">
      <c r="A1661" s="1023" t="s">
        <v>7958</v>
      </c>
      <c r="B1661" s="441" t="s">
        <v>7959</v>
      </c>
      <c r="C1661" s="1033" t="s">
        <v>4748</v>
      </c>
      <c r="D1661" s="1025">
        <v>3205.3</v>
      </c>
      <c r="E1661" s="1029">
        <v>304.20999999999998</v>
      </c>
      <c r="F1661" s="1025">
        <v>3509.51</v>
      </c>
    </row>
    <row r="1662" spans="1:6" ht="24.95" customHeight="1">
      <c r="A1662" s="1023" t="s">
        <v>7960</v>
      </c>
      <c r="B1662" s="441" t="s">
        <v>7961</v>
      </c>
      <c r="C1662" s="1033" t="s">
        <v>4748</v>
      </c>
      <c r="D1662" s="1029">
        <v>993.46</v>
      </c>
      <c r="E1662" s="1029">
        <v>49.91</v>
      </c>
      <c r="F1662" s="1025">
        <v>1043.3699999999999</v>
      </c>
    </row>
    <row r="1663" spans="1:6" ht="12.6" customHeight="1">
      <c r="A1663" s="1020" t="s">
        <v>7962</v>
      </c>
      <c r="B1663" s="1020" t="s">
        <v>7963</v>
      </c>
      <c r="C1663" s="1022"/>
      <c r="D1663" s="1022"/>
      <c r="E1663" s="1022"/>
      <c r="F1663" s="1022"/>
    </row>
    <row r="1664" spans="1:6" ht="24.95" customHeight="1">
      <c r="A1664" s="1023" t="s">
        <v>7964</v>
      </c>
      <c r="B1664" s="441" t="s">
        <v>7965</v>
      </c>
      <c r="C1664" s="1033" t="s">
        <v>5060</v>
      </c>
      <c r="D1664" s="1025">
        <v>122810.81</v>
      </c>
      <c r="E1664" s="443"/>
      <c r="F1664" s="1025">
        <v>122810.81</v>
      </c>
    </row>
    <row r="1665" spans="1:6" ht="24.95" customHeight="1">
      <c r="A1665" s="1023" t="s">
        <v>7966</v>
      </c>
      <c r="B1665" s="441" t="s">
        <v>7967</v>
      </c>
      <c r="C1665" s="1033" t="s">
        <v>5060</v>
      </c>
      <c r="D1665" s="1025">
        <v>136220.28</v>
      </c>
      <c r="E1665" s="443"/>
      <c r="F1665" s="1025">
        <v>136220.28</v>
      </c>
    </row>
    <row r="1666" spans="1:6" ht="24.95" customHeight="1">
      <c r="A1666" s="1023" t="s">
        <v>7968</v>
      </c>
      <c r="B1666" s="441" t="s">
        <v>7969</v>
      </c>
      <c r="C1666" s="1033" t="s">
        <v>5060</v>
      </c>
      <c r="D1666" s="1025">
        <v>48288.19</v>
      </c>
      <c r="E1666" s="443"/>
      <c r="F1666" s="1025">
        <v>48288.19</v>
      </c>
    </row>
    <row r="1667" spans="1:6" ht="24.95" customHeight="1">
      <c r="A1667" s="1023" t="s">
        <v>7970</v>
      </c>
      <c r="B1667" s="441" t="s">
        <v>7971</v>
      </c>
      <c r="C1667" s="1033" t="s">
        <v>5060</v>
      </c>
      <c r="D1667" s="1025">
        <v>44877.120000000003</v>
      </c>
      <c r="E1667" s="443"/>
      <c r="F1667" s="1025">
        <v>44877.120000000003</v>
      </c>
    </row>
    <row r="1668" spans="1:6" ht="12.6" customHeight="1">
      <c r="A1668" s="1031">
        <v>32</v>
      </c>
      <c r="B1668" s="1020" t="s">
        <v>7972</v>
      </c>
      <c r="C1668" s="1022"/>
      <c r="D1668" s="1022"/>
      <c r="E1668" s="1022"/>
      <c r="F1668" s="1022"/>
    </row>
    <row r="1669" spans="1:6" ht="12.6" customHeight="1">
      <c r="A1669" s="1020" t="s">
        <v>7973</v>
      </c>
      <c r="B1669" s="1020" t="s">
        <v>7974</v>
      </c>
      <c r="C1669" s="1022"/>
      <c r="D1669" s="1022"/>
      <c r="E1669" s="1022"/>
      <c r="F1669" s="1022"/>
    </row>
    <row r="1670" spans="1:6" ht="12.6" customHeight="1">
      <c r="A1670" s="1023" t="s">
        <v>7975</v>
      </c>
      <c r="B1670" s="1023" t="s">
        <v>7976</v>
      </c>
      <c r="C1670" s="1034" t="s">
        <v>4799</v>
      </c>
      <c r="D1670" s="1029">
        <v>20.76</v>
      </c>
      <c r="E1670" s="1029">
        <v>3.37</v>
      </c>
      <c r="F1670" s="1029">
        <v>24.13</v>
      </c>
    </row>
    <row r="1671" spans="1:6" ht="12.6" customHeight="1">
      <c r="A1671" s="1023" t="s">
        <v>7977</v>
      </c>
      <c r="B1671" s="1023" t="s">
        <v>7978</v>
      </c>
      <c r="C1671" s="1034" t="s">
        <v>4799</v>
      </c>
      <c r="D1671" s="1029">
        <v>26.23</v>
      </c>
      <c r="E1671" s="1029">
        <v>3.37</v>
      </c>
      <c r="F1671" s="1029">
        <v>29.6</v>
      </c>
    </row>
    <row r="1672" spans="1:6" ht="12.6" customHeight="1">
      <c r="A1672" s="1023" t="s">
        <v>7979</v>
      </c>
      <c r="B1672" s="1023" t="s">
        <v>7980</v>
      </c>
      <c r="C1672" s="1034" t="s">
        <v>4882</v>
      </c>
      <c r="D1672" s="1029">
        <v>483</v>
      </c>
      <c r="E1672" s="1029">
        <v>47.24</v>
      </c>
      <c r="F1672" s="1029">
        <v>530.24</v>
      </c>
    </row>
    <row r="1673" spans="1:6" ht="24.95" customHeight="1">
      <c r="A1673" s="1023" t="s">
        <v>7981</v>
      </c>
      <c r="B1673" s="441" t="s">
        <v>7982</v>
      </c>
      <c r="C1673" s="1034" t="s">
        <v>4799</v>
      </c>
      <c r="D1673" s="1029">
        <v>126.2</v>
      </c>
      <c r="E1673" s="1029">
        <v>6.21</v>
      </c>
      <c r="F1673" s="1029">
        <v>132.41</v>
      </c>
    </row>
    <row r="1674" spans="1:6" ht="24.95" customHeight="1">
      <c r="A1674" s="1023" t="s">
        <v>7983</v>
      </c>
      <c r="B1674" s="441" t="s">
        <v>7984</v>
      </c>
      <c r="C1674" s="1034" t="s">
        <v>4799</v>
      </c>
      <c r="D1674" s="1029">
        <v>19.34</v>
      </c>
      <c r="E1674" s="1029">
        <v>9.17</v>
      </c>
      <c r="F1674" s="1029">
        <v>28.51</v>
      </c>
    </row>
    <row r="1675" spans="1:6" ht="23.1" customHeight="1">
      <c r="A1675" s="1023" t="s">
        <v>7985</v>
      </c>
      <c r="B1675" s="1023" t="s">
        <v>7986</v>
      </c>
      <c r="C1675" s="1034" t="s">
        <v>4799</v>
      </c>
      <c r="D1675" s="1029">
        <v>85.9</v>
      </c>
      <c r="E1675" s="443"/>
      <c r="F1675" s="1029">
        <v>85.9</v>
      </c>
    </row>
    <row r="1676" spans="1:6" ht="24.95" customHeight="1">
      <c r="A1676" s="1023" t="s">
        <v>7987</v>
      </c>
      <c r="B1676" s="441" t="s">
        <v>7988</v>
      </c>
      <c r="C1676" s="1034" t="s">
        <v>4799</v>
      </c>
      <c r="D1676" s="1029">
        <v>871.39</v>
      </c>
      <c r="E1676" s="443"/>
      <c r="F1676" s="1029">
        <v>871.39</v>
      </c>
    </row>
    <row r="1677" spans="1:6" ht="23.1" customHeight="1">
      <c r="A1677" s="1023" t="s">
        <v>7989</v>
      </c>
      <c r="B1677" s="1023" t="s">
        <v>7990</v>
      </c>
      <c r="C1677" s="1034" t="s">
        <v>4799</v>
      </c>
      <c r="D1677" s="1029">
        <v>75.36</v>
      </c>
      <c r="E1677" s="1029">
        <v>24.88</v>
      </c>
      <c r="F1677" s="1029">
        <v>100.24</v>
      </c>
    </row>
    <row r="1678" spans="1:6" ht="34.5" customHeight="1">
      <c r="A1678" s="1026" t="s">
        <v>7991</v>
      </c>
      <c r="B1678" s="1023" t="s">
        <v>7992</v>
      </c>
      <c r="C1678" s="1035" t="s">
        <v>4799</v>
      </c>
      <c r="D1678" s="1030">
        <v>392.84</v>
      </c>
      <c r="E1678" s="441"/>
      <c r="F1678" s="1030">
        <v>392.84</v>
      </c>
    </row>
    <row r="1679" spans="1:6" ht="12.6" customHeight="1">
      <c r="A1679" s="1020" t="s">
        <v>7993</v>
      </c>
      <c r="B1679" s="1020" t="s">
        <v>7994</v>
      </c>
      <c r="C1679" s="1022"/>
      <c r="D1679" s="1022"/>
      <c r="E1679" s="1022"/>
      <c r="F1679" s="1022"/>
    </row>
    <row r="1680" spans="1:6" ht="12.6" customHeight="1">
      <c r="A1680" s="1023" t="s">
        <v>7995</v>
      </c>
      <c r="B1680" s="1023" t="s">
        <v>7996</v>
      </c>
      <c r="C1680" s="1033" t="s">
        <v>4857</v>
      </c>
      <c r="D1680" s="1029">
        <v>1.58</v>
      </c>
      <c r="E1680" s="1029">
        <v>6.15</v>
      </c>
      <c r="F1680" s="1029">
        <v>7.73</v>
      </c>
    </row>
    <row r="1681" spans="1:6" ht="12.6" customHeight="1">
      <c r="A1681" s="1023" t="s">
        <v>7997</v>
      </c>
      <c r="B1681" s="1023" t="s">
        <v>7998</v>
      </c>
      <c r="C1681" s="1033" t="s">
        <v>4857</v>
      </c>
      <c r="D1681" s="1029">
        <v>79.44</v>
      </c>
      <c r="E1681" s="1029">
        <v>6.15</v>
      </c>
      <c r="F1681" s="1029">
        <v>85.59</v>
      </c>
    </row>
    <row r="1682" spans="1:6" ht="24.95" customHeight="1">
      <c r="A1682" s="1023" t="s">
        <v>7999</v>
      </c>
      <c r="B1682" s="441" t="s">
        <v>8000</v>
      </c>
      <c r="C1682" s="1033" t="s">
        <v>4857</v>
      </c>
      <c r="D1682" s="1029">
        <v>5.9</v>
      </c>
      <c r="E1682" s="1029">
        <v>2.57</v>
      </c>
      <c r="F1682" s="1029">
        <v>8.4700000000000006</v>
      </c>
    </row>
    <row r="1683" spans="1:6" ht="12.6" customHeight="1">
      <c r="A1683" s="1023" t="s">
        <v>8001</v>
      </c>
      <c r="B1683" s="1023" t="s">
        <v>8002</v>
      </c>
      <c r="C1683" s="1034" t="s">
        <v>8003</v>
      </c>
      <c r="D1683" s="1029">
        <v>0.16</v>
      </c>
      <c r="E1683" s="1029">
        <v>0.05</v>
      </c>
      <c r="F1683" s="1029">
        <v>0.21</v>
      </c>
    </row>
    <row r="1684" spans="1:6" ht="12.6" customHeight="1">
      <c r="A1684" s="1023" t="s">
        <v>8004</v>
      </c>
      <c r="B1684" s="1023" t="s">
        <v>8005</v>
      </c>
      <c r="C1684" s="1033" t="s">
        <v>4857</v>
      </c>
      <c r="D1684" s="1029">
        <v>6.31</v>
      </c>
      <c r="E1684" s="1029">
        <v>4.1100000000000003</v>
      </c>
      <c r="F1684" s="1029">
        <v>10.42</v>
      </c>
    </row>
    <row r="1685" spans="1:6" ht="12.6" customHeight="1">
      <c r="A1685" s="1023" t="s">
        <v>8006</v>
      </c>
      <c r="B1685" s="1023" t="s">
        <v>8007</v>
      </c>
      <c r="C1685" s="1034" t="s">
        <v>8003</v>
      </c>
      <c r="D1685" s="1029">
        <v>0.18</v>
      </c>
      <c r="E1685" s="1029">
        <v>0.1</v>
      </c>
      <c r="F1685" s="1029">
        <v>0.28000000000000003</v>
      </c>
    </row>
    <row r="1686" spans="1:6" ht="24.95" customHeight="1">
      <c r="A1686" s="1023" t="s">
        <v>8008</v>
      </c>
      <c r="B1686" s="441" t="s">
        <v>8009</v>
      </c>
      <c r="C1686" s="1033" t="s">
        <v>4857</v>
      </c>
      <c r="D1686" s="1029">
        <v>259.89999999999998</v>
      </c>
      <c r="E1686" s="1029">
        <v>3.74</v>
      </c>
      <c r="F1686" s="1029">
        <v>263.64</v>
      </c>
    </row>
    <row r="1687" spans="1:6" ht="24.95" customHeight="1">
      <c r="A1687" s="1023" t="s">
        <v>8010</v>
      </c>
      <c r="B1687" s="441" t="s">
        <v>8011</v>
      </c>
      <c r="C1687" s="1033" t="s">
        <v>4857</v>
      </c>
      <c r="D1687" s="1029">
        <v>297.92</v>
      </c>
      <c r="E1687" s="1029">
        <v>3.74</v>
      </c>
      <c r="F1687" s="1029">
        <v>301.66000000000003</v>
      </c>
    </row>
    <row r="1688" spans="1:6" ht="11.45" customHeight="1">
      <c r="A1688" s="1015" t="s">
        <v>4737</v>
      </c>
      <c r="B1688" s="1016" t="s">
        <v>4738</v>
      </c>
      <c r="C1688" s="1032" t="s">
        <v>4739</v>
      </c>
      <c r="D1688" s="1017" t="s">
        <v>4740</v>
      </c>
      <c r="E1688" s="1018" t="s">
        <v>4741</v>
      </c>
      <c r="F1688" s="1015" t="s">
        <v>4742</v>
      </c>
    </row>
    <row r="1689" spans="1:6" ht="34.5" customHeight="1">
      <c r="A1689" s="1023" t="s">
        <v>8012</v>
      </c>
      <c r="B1689" s="1023" t="s">
        <v>8013</v>
      </c>
      <c r="C1689" s="1033" t="s">
        <v>4857</v>
      </c>
      <c r="D1689" s="1029">
        <v>158.84</v>
      </c>
      <c r="E1689" s="1029">
        <v>3.74</v>
      </c>
      <c r="F1689" s="1029">
        <v>162.58000000000001</v>
      </c>
    </row>
    <row r="1690" spans="1:6" ht="34.5" customHeight="1">
      <c r="A1690" s="1026" t="s">
        <v>8014</v>
      </c>
      <c r="B1690" s="441" t="s">
        <v>8015</v>
      </c>
      <c r="C1690" s="1036" t="s">
        <v>4857</v>
      </c>
      <c r="D1690" s="1030">
        <v>134.30000000000001</v>
      </c>
      <c r="E1690" s="1030">
        <v>3.74</v>
      </c>
      <c r="F1690" s="1030">
        <v>138.04</v>
      </c>
    </row>
    <row r="1691" spans="1:6" ht="12.6" customHeight="1">
      <c r="A1691" s="1020" t="s">
        <v>8016</v>
      </c>
      <c r="B1691" s="1020" t="s">
        <v>8017</v>
      </c>
      <c r="C1691" s="1022"/>
      <c r="D1691" s="1022"/>
      <c r="E1691" s="1022"/>
      <c r="F1691" s="1022"/>
    </row>
    <row r="1692" spans="1:6" ht="24.95" customHeight="1">
      <c r="A1692" s="1023" t="s">
        <v>8018</v>
      </c>
      <c r="B1692" s="441" t="s">
        <v>8019</v>
      </c>
      <c r="C1692" s="1034" t="s">
        <v>4799</v>
      </c>
      <c r="D1692" s="1029">
        <v>10.16</v>
      </c>
      <c r="E1692" s="1029">
        <v>2.5299999999999998</v>
      </c>
      <c r="F1692" s="1029">
        <v>12.69</v>
      </c>
    </row>
    <row r="1693" spans="1:6" ht="24.95" customHeight="1">
      <c r="A1693" s="1023" t="s">
        <v>8020</v>
      </c>
      <c r="B1693" s="441" t="s">
        <v>8021</v>
      </c>
      <c r="C1693" s="1034" t="s">
        <v>4799</v>
      </c>
      <c r="D1693" s="1029">
        <v>16.12</v>
      </c>
      <c r="E1693" s="1029">
        <v>2.5299999999999998</v>
      </c>
      <c r="F1693" s="1029">
        <v>18.649999999999999</v>
      </c>
    </row>
    <row r="1694" spans="1:6" ht="12.6" customHeight="1">
      <c r="A1694" s="1023" t="s">
        <v>8022</v>
      </c>
      <c r="B1694" s="1023" t="s">
        <v>8023</v>
      </c>
      <c r="C1694" s="1033" t="s">
        <v>4857</v>
      </c>
      <c r="D1694" s="1029">
        <v>52.5</v>
      </c>
      <c r="E1694" s="1029">
        <v>17.38</v>
      </c>
      <c r="F1694" s="1029">
        <v>69.88</v>
      </c>
    </row>
    <row r="1695" spans="1:6" ht="12.6" customHeight="1">
      <c r="A1695" s="1023" t="s">
        <v>8024</v>
      </c>
      <c r="B1695" s="1023" t="s">
        <v>8025</v>
      </c>
      <c r="C1695" s="1033" t="s">
        <v>4857</v>
      </c>
      <c r="D1695" s="1029">
        <v>107.52</v>
      </c>
      <c r="E1695" s="1029">
        <v>17.38</v>
      </c>
      <c r="F1695" s="1029">
        <v>124.9</v>
      </c>
    </row>
    <row r="1696" spans="1:6" ht="24.95" customHeight="1">
      <c r="A1696" s="1023" t="s">
        <v>8026</v>
      </c>
      <c r="B1696" s="441" t="s">
        <v>8027</v>
      </c>
      <c r="C1696" s="1033" t="s">
        <v>4857</v>
      </c>
      <c r="D1696" s="1029">
        <v>166.52</v>
      </c>
      <c r="E1696" s="443"/>
      <c r="F1696" s="1029">
        <v>166.52</v>
      </c>
    </row>
    <row r="1697" spans="1:6" ht="24.95" customHeight="1">
      <c r="A1697" s="1023" t="s">
        <v>8028</v>
      </c>
      <c r="B1697" s="441" t="s">
        <v>8029</v>
      </c>
      <c r="C1697" s="1033" t="s">
        <v>4857</v>
      </c>
      <c r="D1697" s="1029">
        <v>351.48</v>
      </c>
      <c r="E1697" s="443"/>
      <c r="F1697" s="1029">
        <v>351.48</v>
      </c>
    </row>
    <row r="1698" spans="1:6" ht="24.95" customHeight="1">
      <c r="A1698" s="1023" t="s">
        <v>8030</v>
      </c>
      <c r="B1698" s="441" t="s">
        <v>8031</v>
      </c>
      <c r="C1698" s="1033" t="s">
        <v>4857</v>
      </c>
      <c r="D1698" s="1029">
        <v>744.51</v>
      </c>
      <c r="E1698" s="1029">
        <v>8.44</v>
      </c>
      <c r="F1698" s="1029">
        <v>752.95</v>
      </c>
    </row>
    <row r="1699" spans="1:6" ht="24.95" customHeight="1">
      <c r="A1699" s="1023" t="s">
        <v>8032</v>
      </c>
      <c r="B1699" s="441" t="s">
        <v>8033</v>
      </c>
      <c r="C1699" s="1033" t="s">
        <v>4857</v>
      </c>
      <c r="D1699" s="1025">
        <v>1104.1500000000001</v>
      </c>
      <c r="E1699" s="1029">
        <v>8.44</v>
      </c>
      <c r="F1699" s="1025">
        <v>1112.5899999999999</v>
      </c>
    </row>
    <row r="1700" spans="1:6" ht="12.6" customHeight="1">
      <c r="A1700" s="1023" t="s">
        <v>8034</v>
      </c>
      <c r="B1700" s="1023" t="s">
        <v>8035</v>
      </c>
      <c r="C1700" s="1033" t="s">
        <v>4857</v>
      </c>
      <c r="D1700" s="1029">
        <v>249.53</v>
      </c>
      <c r="E1700" s="442"/>
      <c r="F1700" s="1029">
        <v>249.53</v>
      </c>
    </row>
    <row r="1701" spans="1:6" ht="12.6" customHeight="1">
      <c r="A1701" s="1020" t="s">
        <v>8036</v>
      </c>
      <c r="B1701" s="1020" t="s">
        <v>8037</v>
      </c>
      <c r="C1701" s="1022"/>
      <c r="D1701" s="1022"/>
      <c r="E1701" s="1022"/>
      <c r="F1701" s="1022"/>
    </row>
    <row r="1702" spans="1:6" ht="12.6" customHeight="1">
      <c r="A1702" s="1023" t="s">
        <v>8038</v>
      </c>
      <c r="B1702" s="1023" t="s">
        <v>8039</v>
      </c>
      <c r="C1702" s="1033" t="s">
        <v>5315</v>
      </c>
      <c r="D1702" s="1029">
        <v>12</v>
      </c>
      <c r="E1702" s="1029">
        <v>11.22</v>
      </c>
      <c r="F1702" s="1029">
        <v>23.22</v>
      </c>
    </row>
    <row r="1703" spans="1:6" ht="12.6" customHeight="1">
      <c r="A1703" s="1023" t="s">
        <v>8040</v>
      </c>
      <c r="B1703" s="1023" t="s">
        <v>8041</v>
      </c>
      <c r="C1703" s="1034" t="s">
        <v>8042</v>
      </c>
      <c r="D1703" s="1029">
        <v>130.03</v>
      </c>
      <c r="E1703" s="1029">
        <v>7.48</v>
      </c>
      <c r="F1703" s="1029">
        <v>137.51</v>
      </c>
    </row>
    <row r="1704" spans="1:6" ht="12.6" customHeight="1">
      <c r="A1704" s="1020" t="s">
        <v>8043</v>
      </c>
      <c r="B1704" s="1020" t="s">
        <v>8044</v>
      </c>
      <c r="C1704" s="1022"/>
      <c r="D1704" s="1022"/>
      <c r="E1704" s="1022"/>
      <c r="F1704" s="1022"/>
    </row>
    <row r="1705" spans="1:6" ht="24.95" customHeight="1">
      <c r="A1705" s="1023" t="s">
        <v>8045</v>
      </c>
      <c r="B1705" s="441" t="s">
        <v>8046</v>
      </c>
      <c r="C1705" s="1033" t="s">
        <v>4857</v>
      </c>
      <c r="D1705" s="1029">
        <v>4.33</v>
      </c>
      <c r="E1705" s="1029">
        <v>2.2799999999999998</v>
      </c>
      <c r="F1705" s="1029">
        <v>6.61</v>
      </c>
    </row>
    <row r="1706" spans="1:6" ht="24.95" customHeight="1">
      <c r="A1706" s="1023" t="s">
        <v>8047</v>
      </c>
      <c r="B1706" s="441" t="s">
        <v>8048</v>
      </c>
      <c r="C1706" s="1033" t="s">
        <v>4857</v>
      </c>
      <c r="D1706" s="1029">
        <v>8.68</v>
      </c>
      <c r="E1706" s="1029">
        <v>4.55</v>
      </c>
      <c r="F1706" s="1029">
        <v>13.23</v>
      </c>
    </row>
    <row r="1707" spans="1:6" ht="24.95" customHeight="1">
      <c r="A1707" s="1023" t="s">
        <v>8049</v>
      </c>
      <c r="B1707" s="441" t="s">
        <v>8050</v>
      </c>
      <c r="C1707" s="1033" t="s">
        <v>4857</v>
      </c>
      <c r="D1707" s="1029">
        <v>13.04</v>
      </c>
      <c r="E1707" s="1029">
        <v>6.83</v>
      </c>
      <c r="F1707" s="1029">
        <v>19.87</v>
      </c>
    </row>
    <row r="1708" spans="1:6" ht="24.95" customHeight="1">
      <c r="A1708" s="1023" t="s">
        <v>8051</v>
      </c>
      <c r="B1708" s="441" t="s">
        <v>8052</v>
      </c>
      <c r="C1708" s="1033" t="s">
        <v>4857</v>
      </c>
      <c r="D1708" s="1029">
        <v>17.38</v>
      </c>
      <c r="E1708" s="1029">
        <v>9.11</v>
      </c>
      <c r="F1708" s="1029">
        <v>26.49</v>
      </c>
    </row>
    <row r="1709" spans="1:6" ht="24.95" customHeight="1">
      <c r="A1709" s="1023" t="s">
        <v>8053</v>
      </c>
      <c r="B1709" s="441" t="s">
        <v>8054</v>
      </c>
      <c r="C1709" s="1033" t="s">
        <v>4857</v>
      </c>
      <c r="D1709" s="1029">
        <v>26.1</v>
      </c>
      <c r="E1709" s="1029">
        <v>13.68</v>
      </c>
      <c r="F1709" s="1029">
        <v>39.78</v>
      </c>
    </row>
    <row r="1710" spans="1:6" ht="24.95" customHeight="1">
      <c r="A1710" s="1023" t="s">
        <v>8055</v>
      </c>
      <c r="B1710" s="441" t="s">
        <v>8056</v>
      </c>
      <c r="C1710" s="1033" t="s">
        <v>4857</v>
      </c>
      <c r="D1710" s="1029">
        <v>25.25</v>
      </c>
      <c r="E1710" s="1029">
        <v>1.41</v>
      </c>
      <c r="F1710" s="1029">
        <v>26.66</v>
      </c>
    </row>
    <row r="1711" spans="1:6" ht="24.95" customHeight="1">
      <c r="A1711" s="1023" t="s">
        <v>8057</v>
      </c>
      <c r="B1711" s="441" t="s">
        <v>8058</v>
      </c>
      <c r="C1711" s="1033" t="s">
        <v>4857</v>
      </c>
      <c r="D1711" s="1029">
        <v>45.54</v>
      </c>
      <c r="E1711" s="1029">
        <v>1.97</v>
      </c>
      <c r="F1711" s="1029">
        <v>47.51</v>
      </c>
    </row>
    <row r="1712" spans="1:6" ht="24.95" customHeight="1">
      <c r="A1712" s="1023" t="s">
        <v>8059</v>
      </c>
      <c r="B1712" s="441" t="s">
        <v>8060</v>
      </c>
      <c r="C1712" s="1033" t="s">
        <v>4857</v>
      </c>
      <c r="D1712" s="1029">
        <v>68.86</v>
      </c>
      <c r="E1712" s="1029">
        <v>2.5299999999999998</v>
      </c>
      <c r="F1712" s="1029">
        <v>71.39</v>
      </c>
    </row>
    <row r="1713" spans="1:6" ht="12.6" customHeight="1">
      <c r="A1713" s="1020" t="s">
        <v>8061</v>
      </c>
      <c r="B1713" s="1020" t="s">
        <v>8062</v>
      </c>
      <c r="C1713" s="1022"/>
      <c r="D1713" s="1022"/>
      <c r="E1713" s="1022"/>
      <c r="F1713" s="1022"/>
    </row>
    <row r="1714" spans="1:6" ht="12.6" customHeight="1">
      <c r="A1714" s="1023" t="s">
        <v>8063</v>
      </c>
      <c r="B1714" s="1023" t="s">
        <v>8064</v>
      </c>
      <c r="C1714" s="1034" t="s">
        <v>4799</v>
      </c>
      <c r="D1714" s="1029">
        <v>34.909999999999997</v>
      </c>
      <c r="E1714" s="1029">
        <v>9.5399999999999991</v>
      </c>
      <c r="F1714" s="1029">
        <v>44.45</v>
      </c>
    </row>
    <row r="1715" spans="1:6" ht="24.95" customHeight="1">
      <c r="A1715" s="1023" t="s">
        <v>8065</v>
      </c>
      <c r="B1715" s="441" t="s">
        <v>8066</v>
      </c>
      <c r="C1715" s="1033" t="s">
        <v>4857</v>
      </c>
      <c r="D1715" s="1029">
        <v>1.24</v>
      </c>
      <c r="E1715" s="1029">
        <v>9.5399999999999991</v>
      </c>
      <c r="F1715" s="1029">
        <v>10.78</v>
      </c>
    </row>
    <row r="1716" spans="1:6" ht="24.95" customHeight="1">
      <c r="A1716" s="1023" t="s">
        <v>8067</v>
      </c>
      <c r="B1716" s="441" t="s">
        <v>8068</v>
      </c>
      <c r="C1716" s="1033" t="s">
        <v>4857</v>
      </c>
      <c r="D1716" s="1029">
        <v>1.56</v>
      </c>
      <c r="E1716" s="1029">
        <v>9.5399999999999991</v>
      </c>
      <c r="F1716" s="1029">
        <v>11.1</v>
      </c>
    </row>
    <row r="1717" spans="1:6" ht="24.95" customHeight="1">
      <c r="A1717" s="1023" t="s">
        <v>8069</v>
      </c>
      <c r="B1717" s="441" t="s">
        <v>8070</v>
      </c>
      <c r="C1717" s="1033" t="s">
        <v>4857</v>
      </c>
      <c r="D1717" s="1029">
        <v>2.2400000000000002</v>
      </c>
      <c r="E1717" s="1029">
        <v>9.5399999999999991</v>
      </c>
      <c r="F1717" s="1029">
        <v>11.78</v>
      </c>
    </row>
    <row r="1718" spans="1:6" ht="24.95" customHeight="1">
      <c r="A1718" s="1023" t="s">
        <v>8071</v>
      </c>
      <c r="B1718" s="441" t="s">
        <v>8072</v>
      </c>
      <c r="C1718" s="1033" t="s">
        <v>4857</v>
      </c>
      <c r="D1718" s="1029">
        <v>2.36</v>
      </c>
      <c r="E1718" s="1029">
        <v>9.5399999999999991</v>
      </c>
      <c r="F1718" s="1029">
        <v>11.9</v>
      </c>
    </row>
    <row r="1719" spans="1:6" ht="24.95" customHeight="1">
      <c r="A1719" s="1023" t="s">
        <v>8073</v>
      </c>
      <c r="B1719" s="441" t="s">
        <v>8074</v>
      </c>
      <c r="C1719" s="1033" t="s">
        <v>4857</v>
      </c>
      <c r="D1719" s="1029">
        <v>4.78</v>
      </c>
      <c r="E1719" s="1029">
        <v>9.5399999999999991</v>
      </c>
      <c r="F1719" s="1029">
        <v>14.32</v>
      </c>
    </row>
    <row r="1720" spans="1:6" ht="24.95" customHeight="1">
      <c r="A1720" s="1023" t="s">
        <v>8075</v>
      </c>
      <c r="B1720" s="441" t="s">
        <v>8076</v>
      </c>
      <c r="C1720" s="1033" t="s">
        <v>4857</v>
      </c>
      <c r="D1720" s="1029">
        <v>4.43</v>
      </c>
      <c r="E1720" s="1029">
        <v>9.5399999999999991</v>
      </c>
      <c r="F1720" s="1029">
        <v>13.97</v>
      </c>
    </row>
    <row r="1721" spans="1:6" ht="11.45" customHeight="1">
      <c r="A1721" s="1015" t="s">
        <v>4737</v>
      </c>
      <c r="B1721" s="1016" t="s">
        <v>4738</v>
      </c>
      <c r="C1721" s="1016" t="s">
        <v>4739</v>
      </c>
      <c r="D1721" s="1017" t="s">
        <v>4740</v>
      </c>
      <c r="E1721" s="1018" t="s">
        <v>4741</v>
      </c>
      <c r="F1721" s="1015" t="s">
        <v>4742</v>
      </c>
    </row>
    <row r="1722" spans="1:6" ht="24.95" customHeight="1">
      <c r="A1722" s="1023" t="s">
        <v>8077</v>
      </c>
      <c r="B1722" s="441" t="s">
        <v>8078</v>
      </c>
      <c r="C1722" s="1024" t="s">
        <v>4857</v>
      </c>
      <c r="D1722" s="1029">
        <v>6.33</v>
      </c>
      <c r="E1722" s="1029">
        <v>9.5399999999999991</v>
      </c>
      <c r="F1722" s="1029">
        <v>15.87</v>
      </c>
    </row>
    <row r="1723" spans="1:6" ht="24.95" customHeight="1">
      <c r="A1723" s="1023" t="s">
        <v>8079</v>
      </c>
      <c r="B1723" s="441" t="s">
        <v>8080</v>
      </c>
      <c r="C1723" s="1024" t="s">
        <v>4857</v>
      </c>
      <c r="D1723" s="1029">
        <v>6.67</v>
      </c>
      <c r="E1723" s="1029">
        <v>9.5399999999999991</v>
      </c>
      <c r="F1723" s="1029">
        <v>16.21</v>
      </c>
    </row>
    <row r="1724" spans="1:6" ht="24.95" customHeight="1">
      <c r="A1724" s="1023" t="s">
        <v>8081</v>
      </c>
      <c r="B1724" s="441" t="s">
        <v>8082</v>
      </c>
      <c r="C1724" s="1024" t="s">
        <v>4857</v>
      </c>
      <c r="D1724" s="1029">
        <v>7.65</v>
      </c>
      <c r="E1724" s="1029">
        <v>9.5399999999999991</v>
      </c>
      <c r="F1724" s="1029">
        <v>17.190000000000001</v>
      </c>
    </row>
    <row r="1725" spans="1:6" ht="24.95" customHeight="1">
      <c r="A1725" s="1023" t="s">
        <v>8083</v>
      </c>
      <c r="B1725" s="441" t="s">
        <v>8084</v>
      </c>
      <c r="C1725" s="1024" t="s">
        <v>4857</v>
      </c>
      <c r="D1725" s="1029">
        <v>8.61</v>
      </c>
      <c r="E1725" s="1029">
        <v>9.5399999999999991</v>
      </c>
      <c r="F1725" s="1029">
        <v>18.149999999999999</v>
      </c>
    </row>
    <row r="1726" spans="1:6" ht="24.95" customHeight="1">
      <c r="A1726" s="1023" t="s">
        <v>8085</v>
      </c>
      <c r="B1726" s="441" t="s">
        <v>8086</v>
      </c>
      <c r="C1726" s="1024" t="s">
        <v>4857</v>
      </c>
      <c r="D1726" s="1029">
        <v>20.27</v>
      </c>
      <c r="E1726" s="1029">
        <v>9.5399999999999991</v>
      </c>
      <c r="F1726" s="1029">
        <v>29.81</v>
      </c>
    </row>
    <row r="1727" spans="1:6" ht="24.95" customHeight="1">
      <c r="A1727" s="1023" t="s">
        <v>8087</v>
      </c>
      <c r="B1727" s="441" t="s">
        <v>8088</v>
      </c>
      <c r="C1727" s="1024" t="s">
        <v>4857</v>
      </c>
      <c r="D1727" s="1029">
        <v>24.82</v>
      </c>
      <c r="E1727" s="1029">
        <v>9.5399999999999991</v>
      </c>
      <c r="F1727" s="1029">
        <v>34.36</v>
      </c>
    </row>
    <row r="1728" spans="1:6" ht="24.95" customHeight="1">
      <c r="A1728" s="1023" t="s">
        <v>8089</v>
      </c>
      <c r="B1728" s="441" t="s">
        <v>8090</v>
      </c>
      <c r="C1728" s="1024" t="s">
        <v>4857</v>
      </c>
      <c r="D1728" s="1029">
        <v>28.56</v>
      </c>
      <c r="E1728" s="1029">
        <v>9.5399999999999991</v>
      </c>
      <c r="F1728" s="1029">
        <v>38.1</v>
      </c>
    </row>
    <row r="1729" spans="1:6" ht="24.95" customHeight="1">
      <c r="A1729" s="1023" t="s">
        <v>8091</v>
      </c>
      <c r="B1729" s="441" t="s">
        <v>8092</v>
      </c>
      <c r="C1729" s="1024" t="s">
        <v>4857</v>
      </c>
      <c r="D1729" s="1029">
        <v>32.43</v>
      </c>
      <c r="E1729" s="1029">
        <v>9.5399999999999991</v>
      </c>
      <c r="F1729" s="1029">
        <v>41.97</v>
      </c>
    </row>
    <row r="1730" spans="1:6" ht="24.95" customHeight="1">
      <c r="A1730" s="1023" t="s">
        <v>8093</v>
      </c>
      <c r="B1730" s="441" t="s">
        <v>8094</v>
      </c>
      <c r="C1730" s="1024" t="s">
        <v>4857</v>
      </c>
      <c r="D1730" s="1029">
        <v>35.659999999999997</v>
      </c>
      <c r="E1730" s="1029">
        <v>9.5399999999999991</v>
      </c>
      <c r="F1730" s="1029">
        <v>45.2</v>
      </c>
    </row>
    <row r="1731" spans="1:6" ht="24.95" customHeight="1">
      <c r="A1731" s="1023" t="s">
        <v>8095</v>
      </c>
      <c r="B1731" s="441" t="s">
        <v>8096</v>
      </c>
      <c r="C1731" s="1024" t="s">
        <v>4857</v>
      </c>
      <c r="D1731" s="1029">
        <v>39.58</v>
      </c>
      <c r="E1731" s="1029">
        <v>9.5399999999999991</v>
      </c>
      <c r="F1731" s="1029">
        <v>49.12</v>
      </c>
    </row>
    <row r="1732" spans="1:6" ht="24.95" customHeight="1">
      <c r="A1732" s="1023" t="s">
        <v>8097</v>
      </c>
      <c r="B1732" s="441" t="s">
        <v>8098</v>
      </c>
      <c r="C1732" s="1024" t="s">
        <v>4857</v>
      </c>
      <c r="D1732" s="1029">
        <v>48.54</v>
      </c>
      <c r="E1732" s="1029">
        <v>9.5399999999999991</v>
      </c>
      <c r="F1732" s="1029">
        <v>58.08</v>
      </c>
    </row>
    <row r="1733" spans="1:6" ht="24.95" customHeight="1">
      <c r="A1733" s="1023" t="s">
        <v>8099</v>
      </c>
      <c r="B1733" s="441" t="s">
        <v>8100</v>
      </c>
      <c r="C1733" s="1024" t="s">
        <v>4857</v>
      </c>
      <c r="D1733" s="1029">
        <v>54</v>
      </c>
      <c r="E1733" s="1029">
        <v>9.5399999999999991</v>
      </c>
      <c r="F1733" s="1029">
        <v>63.54</v>
      </c>
    </row>
    <row r="1734" spans="1:6" ht="24.95" customHeight="1">
      <c r="A1734" s="1023" t="s">
        <v>8101</v>
      </c>
      <c r="B1734" s="441" t="s">
        <v>8102</v>
      </c>
      <c r="C1734" s="1024" t="s">
        <v>4857</v>
      </c>
      <c r="D1734" s="1029">
        <v>76.72</v>
      </c>
      <c r="E1734" s="1029">
        <v>9.5399999999999991</v>
      </c>
      <c r="F1734" s="1029">
        <v>86.26</v>
      </c>
    </row>
    <row r="1735" spans="1:6" ht="24.95" customHeight="1">
      <c r="A1735" s="1023" t="s">
        <v>8103</v>
      </c>
      <c r="B1735" s="441" t="s">
        <v>8104</v>
      </c>
      <c r="C1735" s="1024" t="s">
        <v>4857</v>
      </c>
      <c r="D1735" s="1029">
        <v>96.02</v>
      </c>
      <c r="E1735" s="1029">
        <v>9.5399999999999991</v>
      </c>
      <c r="F1735" s="1029">
        <v>105.56</v>
      </c>
    </row>
    <row r="1736" spans="1:6" ht="24.95" customHeight="1">
      <c r="A1736" s="1023" t="s">
        <v>8105</v>
      </c>
      <c r="B1736" s="441" t="s">
        <v>8106</v>
      </c>
      <c r="C1736" s="1024" t="s">
        <v>4857</v>
      </c>
      <c r="D1736" s="1029">
        <v>124.99</v>
      </c>
      <c r="E1736" s="1029">
        <v>9.5399999999999991</v>
      </c>
      <c r="F1736" s="1029">
        <v>134.53</v>
      </c>
    </row>
    <row r="1737" spans="1:6" ht="24.95" customHeight="1">
      <c r="A1737" s="1023" t="s">
        <v>8107</v>
      </c>
      <c r="B1737" s="441" t="s">
        <v>8108</v>
      </c>
      <c r="C1737" s="1024" t="s">
        <v>4799</v>
      </c>
      <c r="D1737" s="1029">
        <v>186.42</v>
      </c>
      <c r="E1737" s="1029">
        <v>17.5</v>
      </c>
      <c r="F1737" s="1029">
        <v>203.92</v>
      </c>
    </row>
    <row r="1738" spans="1:6" ht="24.95" customHeight="1">
      <c r="A1738" s="1023" t="s">
        <v>8109</v>
      </c>
      <c r="B1738" s="441" t="s">
        <v>8110</v>
      </c>
      <c r="C1738" s="1024" t="s">
        <v>4857</v>
      </c>
      <c r="D1738" s="1029">
        <v>14.54</v>
      </c>
      <c r="E1738" s="1029">
        <v>9.5399999999999991</v>
      </c>
      <c r="F1738" s="1029">
        <v>24.08</v>
      </c>
    </row>
    <row r="1739" spans="1:6" ht="24.95" customHeight="1">
      <c r="A1739" s="1023" t="s">
        <v>8111</v>
      </c>
      <c r="B1739" s="441" t="s">
        <v>8112</v>
      </c>
      <c r="C1739" s="1024" t="s">
        <v>4857</v>
      </c>
      <c r="D1739" s="1029">
        <v>17.600000000000001</v>
      </c>
      <c r="E1739" s="1029">
        <v>9.5399999999999991</v>
      </c>
      <c r="F1739" s="1029">
        <v>27.14</v>
      </c>
    </row>
    <row r="1740" spans="1:6" ht="12.6" customHeight="1">
      <c r="A1740" s="1020" t="s">
        <v>8113</v>
      </c>
      <c r="B1740" s="1020" t="s">
        <v>8114</v>
      </c>
      <c r="C1740" s="1022"/>
      <c r="D1740" s="1022"/>
      <c r="E1740" s="1022"/>
      <c r="F1740" s="1022"/>
    </row>
    <row r="1741" spans="1:6" ht="24.95" customHeight="1">
      <c r="A1741" s="1023" t="s">
        <v>8115</v>
      </c>
      <c r="B1741" s="441" t="s">
        <v>8116</v>
      </c>
      <c r="C1741" s="1024" t="s">
        <v>4799</v>
      </c>
      <c r="D1741" s="1029">
        <v>56.94</v>
      </c>
      <c r="E1741" s="1029">
        <v>16.28</v>
      </c>
      <c r="F1741" s="1029">
        <v>73.22</v>
      </c>
    </row>
    <row r="1742" spans="1:6" ht="24.95" customHeight="1">
      <c r="A1742" s="1023" t="s">
        <v>8117</v>
      </c>
      <c r="B1742" s="441" t="s">
        <v>8118</v>
      </c>
      <c r="C1742" s="1024" t="s">
        <v>4799</v>
      </c>
      <c r="D1742" s="1029">
        <v>62.29</v>
      </c>
      <c r="E1742" s="1029">
        <v>16.28</v>
      </c>
      <c r="F1742" s="1029">
        <v>78.569999999999993</v>
      </c>
    </row>
    <row r="1743" spans="1:6" ht="24.95" customHeight="1">
      <c r="A1743" s="1023" t="s">
        <v>8119</v>
      </c>
      <c r="B1743" s="441" t="s">
        <v>8120</v>
      </c>
      <c r="C1743" s="1024" t="s">
        <v>4799</v>
      </c>
      <c r="D1743" s="1029">
        <v>163.61000000000001</v>
      </c>
      <c r="E1743" s="1029">
        <v>20.5</v>
      </c>
      <c r="F1743" s="1029">
        <v>184.11</v>
      </c>
    </row>
    <row r="1744" spans="1:6" ht="34.5" customHeight="1">
      <c r="A1744" s="1026" t="s">
        <v>8121</v>
      </c>
      <c r="B1744" s="1023" t="s">
        <v>8122</v>
      </c>
      <c r="C1744" s="1027" t="s">
        <v>4799</v>
      </c>
      <c r="D1744" s="1030">
        <v>135.37</v>
      </c>
      <c r="E1744" s="1030">
        <v>20.5</v>
      </c>
      <c r="F1744" s="1030">
        <v>155.87</v>
      </c>
    </row>
    <row r="1745" spans="1:6" ht="23.1" customHeight="1">
      <c r="A1745" s="1023" t="s">
        <v>8123</v>
      </c>
      <c r="B1745" s="1023" t="s">
        <v>8124</v>
      </c>
      <c r="C1745" s="1024" t="s">
        <v>4799</v>
      </c>
      <c r="D1745" s="1029">
        <v>113.27</v>
      </c>
      <c r="E1745" s="443"/>
      <c r="F1745" s="1029">
        <v>113.27</v>
      </c>
    </row>
    <row r="1746" spans="1:6" ht="12.6" customHeight="1">
      <c r="A1746" s="1020" t="s">
        <v>8125</v>
      </c>
      <c r="B1746" s="1020" t="s">
        <v>8126</v>
      </c>
      <c r="C1746" s="1022"/>
      <c r="D1746" s="1022"/>
      <c r="E1746" s="1022"/>
      <c r="F1746" s="1022"/>
    </row>
    <row r="1747" spans="1:6" ht="24.95" customHeight="1">
      <c r="A1747" s="1023" t="s">
        <v>8127</v>
      </c>
      <c r="B1747" s="441" t="s">
        <v>8128</v>
      </c>
      <c r="C1747" s="1024" t="s">
        <v>4799</v>
      </c>
      <c r="D1747" s="1029">
        <v>10.029999999999999</v>
      </c>
      <c r="E1747" s="1029">
        <v>6.75</v>
      </c>
      <c r="F1747" s="1029">
        <v>16.78</v>
      </c>
    </row>
    <row r="1748" spans="1:6" ht="24.95" customHeight="1">
      <c r="A1748" s="1023" t="s">
        <v>8129</v>
      </c>
      <c r="B1748" s="441" t="s">
        <v>8130</v>
      </c>
      <c r="C1748" s="1024" t="s">
        <v>4799</v>
      </c>
      <c r="D1748" s="1029">
        <v>7.02</v>
      </c>
      <c r="E1748" s="1029">
        <v>6.75</v>
      </c>
      <c r="F1748" s="1029">
        <v>13.77</v>
      </c>
    </row>
    <row r="1749" spans="1:6" ht="24.95" customHeight="1">
      <c r="A1749" s="1023" t="s">
        <v>8131</v>
      </c>
      <c r="B1749" s="441" t="s">
        <v>8132</v>
      </c>
      <c r="C1749" s="1024" t="s">
        <v>4799</v>
      </c>
      <c r="D1749" s="1029">
        <v>45.48</v>
      </c>
      <c r="E1749" s="1029">
        <v>6.75</v>
      </c>
      <c r="F1749" s="1029">
        <v>52.23</v>
      </c>
    </row>
    <row r="1750" spans="1:6" ht="24.95" customHeight="1">
      <c r="A1750" s="1023" t="s">
        <v>8133</v>
      </c>
      <c r="B1750" s="441" t="s">
        <v>8134</v>
      </c>
      <c r="C1750" s="1024" t="s">
        <v>4799</v>
      </c>
      <c r="D1750" s="1029">
        <v>66.16</v>
      </c>
      <c r="E1750" s="1029">
        <v>18.71</v>
      </c>
      <c r="F1750" s="1029">
        <v>84.87</v>
      </c>
    </row>
    <row r="1751" spans="1:6" ht="11.45" customHeight="1">
      <c r="A1751" s="1015" t="s">
        <v>4737</v>
      </c>
      <c r="B1751" s="1016" t="s">
        <v>4738</v>
      </c>
      <c r="C1751" s="1016" t="s">
        <v>4739</v>
      </c>
      <c r="D1751" s="1017" t="s">
        <v>4740</v>
      </c>
      <c r="E1751" s="1018" t="s">
        <v>4741</v>
      </c>
      <c r="F1751" s="1015" t="s">
        <v>4742</v>
      </c>
    </row>
    <row r="1752" spans="1:6" ht="23.1" customHeight="1">
      <c r="A1752" s="1023" t="s">
        <v>8135</v>
      </c>
      <c r="B1752" s="1023" t="s">
        <v>8136</v>
      </c>
      <c r="C1752" s="1024" t="s">
        <v>4799</v>
      </c>
      <c r="D1752" s="1029">
        <v>49.13</v>
      </c>
      <c r="E1752" s="1029">
        <v>6.75</v>
      </c>
      <c r="F1752" s="1029">
        <v>55.88</v>
      </c>
    </row>
    <row r="1753" spans="1:6" ht="24.95" customHeight="1">
      <c r="A1753" s="1023" t="s">
        <v>8137</v>
      </c>
      <c r="B1753" s="441" t="s">
        <v>8138</v>
      </c>
      <c r="C1753" s="1024" t="s">
        <v>4799</v>
      </c>
      <c r="D1753" s="1029">
        <v>71.27</v>
      </c>
      <c r="E1753" s="1029">
        <v>18.71</v>
      </c>
      <c r="F1753" s="1029">
        <v>89.98</v>
      </c>
    </row>
    <row r="1754" spans="1:6" ht="24.95" customHeight="1">
      <c r="A1754" s="1023" t="s">
        <v>8139</v>
      </c>
      <c r="B1754" s="441" t="s">
        <v>8140</v>
      </c>
      <c r="C1754" s="1024" t="s">
        <v>4799</v>
      </c>
      <c r="D1754" s="1029">
        <v>35.51</v>
      </c>
      <c r="E1754" s="1029">
        <v>22.08</v>
      </c>
      <c r="F1754" s="1029">
        <v>57.59</v>
      </c>
    </row>
    <row r="1755" spans="1:6" ht="12.6" customHeight="1">
      <c r="A1755" s="1020" t="s">
        <v>8141</v>
      </c>
      <c r="B1755" s="1020" t="s">
        <v>8142</v>
      </c>
      <c r="C1755" s="1022"/>
      <c r="D1755" s="1022"/>
      <c r="E1755" s="1022"/>
      <c r="F1755" s="1022"/>
    </row>
    <row r="1756" spans="1:6" ht="23.1" customHeight="1">
      <c r="A1756" s="1023" t="s">
        <v>8143</v>
      </c>
      <c r="B1756" s="1023" t="s">
        <v>8144</v>
      </c>
      <c r="C1756" s="1024" t="s">
        <v>4882</v>
      </c>
      <c r="D1756" s="1029">
        <v>440.35</v>
      </c>
      <c r="E1756" s="1029">
        <v>291.88</v>
      </c>
      <c r="F1756" s="1029">
        <v>732.23</v>
      </c>
    </row>
    <row r="1757" spans="1:6" ht="24.95" customHeight="1">
      <c r="A1757" s="1023" t="s">
        <v>8145</v>
      </c>
      <c r="B1757" s="441" t="s">
        <v>8146</v>
      </c>
      <c r="C1757" s="1024" t="s">
        <v>4882</v>
      </c>
      <c r="D1757" s="1029">
        <v>446.8</v>
      </c>
      <c r="E1757" s="443"/>
      <c r="F1757" s="1029">
        <v>446.8</v>
      </c>
    </row>
    <row r="1758" spans="1:6" ht="24.95" customHeight="1">
      <c r="A1758" s="1023" t="s">
        <v>8147</v>
      </c>
      <c r="B1758" s="441" t="s">
        <v>8148</v>
      </c>
      <c r="C1758" s="1024" t="s">
        <v>4799</v>
      </c>
      <c r="D1758" s="1029">
        <v>5.24</v>
      </c>
      <c r="E1758" s="1029">
        <v>7.11</v>
      </c>
      <c r="F1758" s="1029">
        <v>12.35</v>
      </c>
    </row>
    <row r="1759" spans="1:6" ht="24.95" customHeight="1">
      <c r="A1759" s="1023" t="s">
        <v>8149</v>
      </c>
      <c r="B1759" s="441" t="s">
        <v>8150</v>
      </c>
      <c r="C1759" s="1024" t="s">
        <v>4799</v>
      </c>
      <c r="D1759" s="1029">
        <v>12.97</v>
      </c>
      <c r="E1759" s="1029">
        <v>14.23</v>
      </c>
      <c r="F1759" s="1029">
        <v>27.2</v>
      </c>
    </row>
    <row r="1760" spans="1:6" ht="24.95" customHeight="1">
      <c r="A1760" s="1023" t="s">
        <v>8151</v>
      </c>
      <c r="B1760" s="441" t="s">
        <v>8152</v>
      </c>
      <c r="C1760" s="1024" t="s">
        <v>4799</v>
      </c>
      <c r="D1760" s="1029">
        <v>50.79</v>
      </c>
      <c r="E1760" s="1029">
        <v>7.11</v>
      </c>
      <c r="F1760" s="1029">
        <v>57.9</v>
      </c>
    </row>
    <row r="1761" spans="1:6" ht="12.6" customHeight="1">
      <c r="A1761" s="1020" t="s">
        <v>8153</v>
      </c>
      <c r="B1761" s="1020" t="s">
        <v>8154</v>
      </c>
      <c r="C1761" s="1022"/>
      <c r="D1761" s="1022"/>
      <c r="E1761" s="1022"/>
      <c r="F1761" s="1022"/>
    </row>
    <row r="1762" spans="1:6" ht="12.6" customHeight="1">
      <c r="A1762" s="1023" t="s">
        <v>8155</v>
      </c>
      <c r="B1762" s="1023" t="s">
        <v>8156</v>
      </c>
      <c r="C1762" s="1024" t="s">
        <v>4882</v>
      </c>
      <c r="D1762" s="442"/>
      <c r="E1762" s="1029">
        <v>67.48</v>
      </c>
      <c r="F1762" s="1029">
        <v>67.48</v>
      </c>
    </row>
    <row r="1763" spans="1:6" ht="12.6" customHeight="1">
      <c r="A1763" s="1023" t="s">
        <v>8157</v>
      </c>
      <c r="B1763" s="1023" t="s">
        <v>8158</v>
      </c>
      <c r="C1763" s="1024" t="s">
        <v>4799</v>
      </c>
      <c r="D1763" s="1029">
        <v>4.18</v>
      </c>
      <c r="E1763" s="1029">
        <v>3.37</v>
      </c>
      <c r="F1763" s="1029">
        <v>7.55</v>
      </c>
    </row>
    <row r="1764" spans="1:6" ht="23.1" customHeight="1">
      <c r="A1764" s="1023" t="s">
        <v>8159</v>
      </c>
      <c r="B1764" s="1023" t="s">
        <v>8160</v>
      </c>
      <c r="C1764" s="1024" t="s">
        <v>4799</v>
      </c>
      <c r="D1764" s="1029">
        <v>2.2200000000000002</v>
      </c>
      <c r="E1764" s="1029">
        <v>3.37</v>
      </c>
      <c r="F1764" s="1029">
        <v>5.59</v>
      </c>
    </row>
    <row r="1765" spans="1:6" ht="24.95" customHeight="1">
      <c r="A1765" s="1023" t="s">
        <v>8161</v>
      </c>
      <c r="B1765" s="441" t="s">
        <v>8162</v>
      </c>
      <c r="C1765" s="1024" t="s">
        <v>4799</v>
      </c>
      <c r="D1765" s="1029">
        <v>12.91</v>
      </c>
      <c r="E1765" s="1029">
        <v>3.37</v>
      </c>
      <c r="F1765" s="1029">
        <v>16.28</v>
      </c>
    </row>
    <row r="1766" spans="1:6" ht="12.6" customHeight="1">
      <c r="A1766" s="1031">
        <v>33</v>
      </c>
      <c r="B1766" s="1020" t="s">
        <v>8163</v>
      </c>
      <c r="C1766" s="1022"/>
      <c r="D1766" s="1022"/>
      <c r="E1766" s="1022"/>
      <c r="F1766" s="1022"/>
    </row>
    <row r="1767" spans="1:6" ht="12.6" customHeight="1">
      <c r="A1767" s="1020" t="s">
        <v>8164</v>
      </c>
      <c r="B1767" s="1020" t="s">
        <v>8165</v>
      </c>
      <c r="C1767" s="1022"/>
      <c r="D1767" s="1022"/>
      <c r="E1767" s="1022"/>
      <c r="F1767" s="1022"/>
    </row>
    <row r="1768" spans="1:6" ht="12.6" customHeight="1">
      <c r="A1768" s="1023" t="s">
        <v>8166</v>
      </c>
      <c r="B1768" s="1023" t="s">
        <v>8167</v>
      </c>
      <c r="C1768" s="1024" t="s">
        <v>4799</v>
      </c>
      <c r="D1768" s="1029">
        <v>7.21</v>
      </c>
      <c r="E1768" s="1029">
        <v>28.97</v>
      </c>
      <c r="F1768" s="1029">
        <v>36.18</v>
      </c>
    </row>
    <row r="1769" spans="1:6" ht="12.6" customHeight="1">
      <c r="A1769" s="1023" t="s">
        <v>8168</v>
      </c>
      <c r="B1769" s="1023" t="s">
        <v>8169</v>
      </c>
      <c r="C1769" s="1024" t="s">
        <v>4799</v>
      </c>
      <c r="D1769" s="1029">
        <v>4.24</v>
      </c>
      <c r="E1769" s="1029">
        <v>28.97</v>
      </c>
      <c r="F1769" s="1029">
        <v>33.21</v>
      </c>
    </row>
    <row r="1770" spans="1:6" ht="12.6" customHeight="1">
      <c r="A1770" s="1023" t="s">
        <v>8170</v>
      </c>
      <c r="B1770" s="1023" t="s">
        <v>8171</v>
      </c>
      <c r="C1770" s="1024" t="s">
        <v>4799</v>
      </c>
      <c r="D1770" s="1029">
        <v>5.92</v>
      </c>
      <c r="E1770" s="1029">
        <v>7.38</v>
      </c>
      <c r="F1770" s="1029">
        <v>13.3</v>
      </c>
    </row>
    <row r="1771" spans="1:6" ht="12.6" customHeight="1">
      <c r="A1771" s="1023" t="s">
        <v>8172</v>
      </c>
      <c r="B1771" s="1023" t="s">
        <v>8173</v>
      </c>
      <c r="C1771" s="1024" t="s">
        <v>4857</v>
      </c>
      <c r="D1771" s="1029">
        <v>25.23</v>
      </c>
      <c r="E1771" s="1029">
        <v>20.74</v>
      </c>
      <c r="F1771" s="1029">
        <v>45.97</v>
      </c>
    </row>
    <row r="1772" spans="1:6" ht="12.6" customHeight="1">
      <c r="A1772" s="1023" t="s">
        <v>8174</v>
      </c>
      <c r="B1772" s="1023" t="s">
        <v>8175</v>
      </c>
      <c r="C1772" s="1024" t="s">
        <v>4799</v>
      </c>
      <c r="D1772" s="1029">
        <v>7.19</v>
      </c>
      <c r="E1772" s="1029">
        <v>7.92</v>
      </c>
      <c r="F1772" s="1029">
        <v>15.11</v>
      </c>
    </row>
    <row r="1773" spans="1:6" ht="12.6" customHeight="1">
      <c r="A1773" s="1020" t="s">
        <v>8176</v>
      </c>
      <c r="B1773" s="1020" t="s">
        <v>8177</v>
      </c>
      <c r="C1773" s="1022"/>
      <c r="D1773" s="1022"/>
      <c r="E1773" s="1022"/>
      <c r="F1773" s="1022"/>
    </row>
    <row r="1774" spans="1:6" ht="12.6" customHeight="1">
      <c r="A1774" s="1023" t="s">
        <v>8178</v>
      </c>
      <c r="B1774" s="1023" t="s">
        <v>8179</v>
      </c>
      <c r="C1774" s="1024" t="s">
        <v>4799</v>
      </c>
      <c r="D1774" s="1029">
        <v>2.57</v>
      </c>
      <c r="E1774" s="1029">
        <v>9.98</v>
      </c>
      <c r="F1774" s="1029">
        <v>12.55</v>
      </c>
    </row>
    <row r="1775" spans="1:6" ht="12.6" customHeight="1">
      <c r="A1775" s="1023" t="s">
        <v>8180</v>
      </c>
      <c r="B1775" s="1023" t="s">
        <v>8181</v>
      </c>
      <c r="C1775" s="1024" t="s">
        <v>4799</v>
      </c>
      <c r="D1775" s="1029">
        <v>4.8600000000000003</v>
      </c>
      <c r="E1775" s="1029">
        <v>9.98</v>
      </c>
      <c r="F1775" s="1029">
        <v>14.84</v>
      </c>
    </row>
    <row r="1776" spans="1:6" ht="12.6" customHeight="1">
      <c r="A1776" s="1020" t="s">
        <v>8182</v>
      </c>
      <c r="B1776" s="1020" t="s">
        <v>8183</v>
      </c>
      <c r="C1776" s="1022"/>
      <c r="D1776" s="1022"/>
      <c r="E1776" s="1022"/>
      <c r="F1776" s="1022"/>
    </row>
    <row r="1777" spans="1:6" ht="12.6" customHeight="1">
      <c r="A1777" s="1023" t="s">
        <v>8184</v>
      </c>
      <c r="B1777" s="1023" t="s">
        <v>8185</v>
      </c>
      <c r="C1777" s="1024" t="s">
        <v>4799</v>
      </c>
      <c r="D1777" s="1029">
        <v>5.46</v>
      </c>
      <c r="E1777" s="1029">
        <v>21.97</v>
      </c>
      <c r="F1777" s="1029">
        <v>27.43</v>
      </c>
    </row>
    <row r="1778" spans="1:6" ht="12.6" customHeight="1">
      <c r="A1778" s="1023" t="s">
        <v>8186</v>
      </c>
      <c r="B1778" s="1023" t="s">
        <v>8187</v>
      </c>
      <c r="C1778" s="1024" t="s">
        <v>4799</v>
      </c>
      <c r="D1778" s="1029">
        <v>7.58</v>
      </c>
      <c r="E1778" s="1029">
        <v>18.66</v>
      </c>
      <c r="F1778" s="1029">
        <v>26.24</v>
      </c>
    </row>
    <row r="1779" spans="1:6" ht="12.6" customHeight="1">
      <c r="A1779" s="1023" t="s">
        <v>8188</v>
      </c>
      <c r="B1779" s="1023" t="s">
        <v>8189</v>
      </c>
      <c r="C1779" s="1024" t="s">
        <v>4799</v>
      </c>
      <c r="D1779" s="1029">
        <v>14.81</v>
      </c>
      <c r="E1779" s="1029">
        <v>10.37</v>
      </c>
      <c r="F1779" s="1029">
        <v>25.18</v>
      </c>
    </row>
    <row r="1780" spans="1:6" ht="12.6" customHeight="1">
      <c r="A1780" s="1023" t="s">
        <v>8190</v>
      </c>
      <c r="B1780" s="1023" t="s">
        <v>8191</v>
      </c>
      <c r="C1780" s="1024" t="s">
        <v>4799</v>
      </c>
      <c r="D1780" s="1029">
        <v>17.329999999999998</v>
      </c>
      <c r="E1780" s="1029">
        <v>17.82</v>
      </c>
      <c r="F1780" s="1029">
        <v>35.15</v>
      </c>
    </row>
    <row r="1781" spans="1:6" ht="24.95" customHeight="1">
      <c r="A1781" s="1023" t="s">
        <v>8192</v>
      </c>
      <c r="B1781" s="441" t="s">
        <v>8193</v>
      </c>
      <c r="C1781" s="1024" t="s">
        <v>4799</v>
      </c>
      <c r="D1781" s="1029">
        <v>8.3800000000000008</v>
      </c>
      <c r="E1781" s="1029">
        <v>13.21</v>
      </c>
      <c r="F1781" s="1029">
        <v>21.59</v>
      </c>
    </row>
    <row r="1782" spans="1:6" ht="24.95" customHeight="1">
      <c r="A1782" s="1023" t="s">
        <v>8194</v>
      </c>
      <c r="B1782" s="441" t="s">
        <v>8195</v>
      </c>
      <c r="C1782" s="1024" t="s">
        <v>4799</v>
      </c>
      <c r="D1782" s="1029">
        <v>36.22</v>
      </c>
      <c r="E1782" s="1029">
        <v>13.21</v>
      </c>
      <c r="F1782" s="1029">
        <v>49.43</v>
      </c>
    </row>
    <row r="1783" spans="1:6" ht="12.6" customHeight="1">
      <c r="A1783" s="1023" t="s">
        <v>8196</v>
      </c>
      <c r="B1783" s="1023" t="s">
        <v>8197</v>
      </c>
      <c r="C1783" s="1024" t="s">
        <v>4799</v>
      </c>
      <c r="D1783" s="1029">
        <v>21.03</v>
      </c>
      <c r="E1783" s="1029">
        <v>17.82</v>
      </c>
      <c r="F1783" s="1029">
        <v>38.85</v>
      </c>
    </row>
    <row r="1784" spans="1:6" ht="12.6" customHeight="1">
      <c r="A1784" s="1020" t="s">
        <v>8198</v>
      </c>
      <c r="B1784" s="1020" t="s">
        <v>8199</v>
      </c>
      <c r="C1784" s="1022"/>
      <c r="D1784" s="1022"/>
      <c r="E1784" s="1022"/>
      <c r="F1784" s="1022"/>
    </row>
    <row r="1785" spans="1:6" ht="12.6" customHeight="1">
      <c r="A1785" s="1023" t="s">
        <v>8200</v>
      </c>
      <c r="B1785" s="1023" t="s">
        <v>8201</v>
      </c>
      <c r="C1785" s="1024" t="s">
        <v>4799</v>
      </c>
      <c r="D1785" s="1029">
        <v>7.02</v>
      </c>
      <c r="E1785" s="1029">
        <v>13.21</v>
      </c>
      <c r="F1785" s="1029">
        <v>20.23</v>
      </c>
    </row>
    <row r="1786" spans="1:6" ht="12.6" customHeight="1">
      <c r="A1786" s="1023" t="s">
        <v>8202</v>
      </c>
      <c r="B1786" s="1023" t="s">
        <v>8203</v>
      </c>
      <c r="C1786" s="1024" t="s">
        <v>4857</v>
      </c>
      <c r="D1786" s="1029">
        <v>2.73</v>
      </c>
      <c r="E1786" s="1029">
        <v>2.46</v>
      </c>
      <c r="F1786" s="1029">
        <v>5.19</v>
      </c>
    </row>
    <row r="1787" spans="1:6" ht="12.6" customHeight="1">
      <c r="A1787" s="1023" t="s">
        <v>8204</v>
      </c>
      <c r="B1787" s="1023" t="s">
        <v>8205</v>
      </c>
      <c r="C1787" s="1024" t="s">
        <v>4799</v>
      </c>
      <c r="D1787" s="1029">
        <v>9.34</v>
      </c>
      <c r="E1787" s="1029">
        <v>14.9</v>
      </c>
      <c r="F1787" s="1029">
        <v>24.24</v>
      </c>
    </row>
    <row r="1788" spans="1:6" ht="12.6" customHeight="1">
      <c r="A1788" s="1023" t="s">
        <v>8206</v>
      </c>
      <c r="B1788" s="1023" t="s">
        <v>8207</v>
      </c>
      <c r="C1788" s="1024" t="s">
        <v>4857</v>
      </c>
      <c r="D1788" s="1029">
        <v>2.4700000000000002</v>
      </c>
      <c r="E1788" s="1029">
        <v>1.97</v>
      </c>
      <c r="F1788" s="1029">
        <v>4.4400000000000004</v>
      </c>
    </row>
    <row r="1789" spans="1:6" ht="12.6" customHeight="1">
      <c r="A1789" s="1020" t="s">
        <v>8208</v>
      </c>
      <c r="B1789" s="1020" t="s">
        <v>8209</v>
      </c>
      <c r="C1789" s="1022"/>
      <c r="D1789" s="1022"/>
      <c r="E1789" s="1022"/>
      <c r="F1789" s="1022"/>
    </row>
    <row r="1790" spans="1:6" ht="12.6" customHeight="1">
      <c r="A1790" s="1023" t="s">
        <v>8210</v>
      </c>
      <c r="B1790" s="1023" t="s">
        <v>8211</v>
      </c>
      <c r="C1790" s="1024" t="s">
        <v>4799</v>
      </c>
      <c r="D1790" s="1029">
        <v>3.84</v>
      </c>
      <c r="E1790" s="1029">
        <v>17.82</v>
      </c>
      <c r="F1790" s="1029">
        <v>21.66</v>
      </c>
    </row>
    <row r="1791" spans="1:6" ht="12.6" customHeight="1">
      <c r="A1791" s="1020" t="s">
        <v>8212</v>
      </c>
      <c r="B1791" s="1020" t="s">
        <v>8213</v>
      </c>
      <c r="C1791" s="1022"/>
      <c r="D1791" s="1022"/>
      <c r="E1791" s="1022"/>
      <c r="F1791" s="1022"/>
    </row>
    <row r="1792" spans="1:6" ht="12.6" customHeight="1">
      <c r="A1792" s="1023" t="s">
        <v>8214</v>
      </c>
      <c r="B1792" s="1023" t="s">
        <v>8215</v>
      </c>
      <c r="C1792" s="1024" t="s">
        <v>4799</v>
      </c>
      <c r="D1792" s="1029">
        <v>10.36</v>
      </c>
      <c r="E1792" s="1029">
        <v>33.18</v>
      </c>
      <c r="F1792" s="1029">
        <v>43.54</v>
      </c>
    </row>
    <row r="1793" spans="1:6" ht="12.6" customHeight="1">
      <c r="A1793" s="1023" t="s">
        <v>8216</v>
      </c>
      <c r="B1793" s="1023" t="s">
        <v>8217</v>
      </c>
      <c r="C1793" s="1024" t="s">
        <v>5315</v>
      </c>
      <c r="D1793" s="1029">
        <v>4.3600000000000003</v>
      </c>
      <c r="E1793" s="442"/>
      <c r="F1793" s="1029">
        <v>4.3600000000000003</v>
      </c>
    </row>
    <row r="1794" spans="1:6" ht="12.6" customHeight="1">
      <c r="A1794" s="1023" t="s">
        <v>8218</v>
      </c>
      <c r="B1794" s="1023" t="s">
        <v>8219</v>
      </c>
      <c r="C1794" s="1024" t="s">
        <v>5315</v>
      </c>
      <c r="D1794" s="1029">
        <v>2.96</v>
      </c>
      <c r="E1794" s="442"/>
      <c r="F1794" s="1029">
        <v>2.96</v>
      </c>
    </row>
    <row r="1795" spans="1:6" ht="11.45" customHeight="1">
      <c r="A1795" s="1015" t="s">
        <v>4737</v>
      </c>
      <c r="B1795" s="1016" t="s">
        <v>4738</v>
      </c>
      <c r="C1795" s="1016" t="s">
        <v>4739</v>
      </c>
      <c r="D1795" s="1017" t="s">
        <v>4740</v>
      </c>
      <c r="E1795" s="1018" t="s">
        <v>4741</v>
      </c>
      <c r="F1795" s="1015" t="s">
        <v>4742</v>
      </c>
    </row>
    <row r="1796" spans="1:6" ht="34.5" customHeight="1">
      <c r="A1796" s="1023" t="s">
        <v>8220</v>
      </c>
      <c r="B1796" s="441" t="s">
        <v>8221</v>
      </c>
      <c r="C1796" s="1024" t="s">
        <v>4799</v>
      </c>
      <c r="D1796" s="1029">
        <v>151.63</v>
      </c>
      <c r="E1796" s="1029">
        <v>164.82</v>
      </c>
      <c r="F1796" s="1029">
        <v>316.45</v>
      </c>
    </row>
    <row r="1797" spans="1:6" ht="34.5" customHeight="1">
      <c r="A1797" s="1026" t="s">
        <v>8222</v>
      </c>
      <c r="B1797" s="441" t="s">
        <v>8223</v>
      </c>
      <c r="C1797" s="1027" t="s">
        <v>4799</v>
      </c>
      <c r="D1797" s="1030">
        <v>727.36</v>
      </c>
      <c r="E1797" s="1030">
        <v>191.08</v>
      </c>
      <c r="F1797" s="1030">
        <v>918.44</v>
      </c>
    </row>
    <row r="1798" spans="1:6" ht="12.6" customHeight="1">
      <c r="A1798" s="1020" t="s">
        <v>8224</v>
      </c>
      <c r="B1798" s="1020" t="s">
        <v>8225</v>
      </c>
      <c r="C1798" s="1022"/>
      <c r="D1798" s="1022"/>
      <c r="E1798" s="1022"/>
      <c r="F1798" s="1022"/>
    </row>
    <row r="1799" spans="1:6" ht="12.6" customHeight="1">
      <c r="A1799" s="1023" t="s">
        <v>8226</v>
      </c>
      <c r="B1799" s="1023" t="s">
        <v>8227</v>
      </c>
      <c r="C1799" s="1024" t="s">
        <v>4857</v>
      </c>
      <c r="D1799" s="1029">
        <v>1.46</v>
      </c>
      <c r="E1799" s="1029">
        <v>1.35</v>
      </c>
      <c r="F1799" s="1029">
        <v>2.81</v>
      </c>
    </row>
    <row r="1800" spans="1:6" ht="12.6" customHeight="1">
      <c r="A1800" s="1023" t="s">
        <v>8228</v>
      </c>
      <c r="B1800" s="1023" t="s">
        <v>8229</v>
      </c>
      <c r="C1800" s="1024" t="s">
        <v>4857</v>
      </c>
      <c r="D1800" s="1029">
        <v>0.94</v>
      </c>
      <c r="E1800" s="1029">
        <v>2.67</v>
      </c>
      <c r="F1800" s="1029">
        <v>3.61</v>
      </c>
    </row>
    <row r="1801" spans="1:6" ht="23.1" customHeight="1">
      <c r="A1801" s="1020" t="s">
        <v>8230</v>
      </c>
      <c r="B1801" s="1020" t="s">
        <v>8231</v>
      </c>
      <c r="C1801" s="1021"/>
      <c r="D1801" s="1021"/>
      <c r="E1801" s="1021"/>
      <c r="F1801" s="1021"/>
    </row>
    <row r="1802" spans="1:6" ht="12.6" customHeight="1">
      <c r="A1802" s="1023" t="s">
        <v>8232</v>
      </c>
      <c r="B1802" s="1023" t="s">
        <v>8233</v>
      </c>
      <c r="C1802" s="1024" t="s">
        <v>4799</v>
      </c>
      <c r="D1802" s="1029">
        <v>6.76</v>
      </c>
      <c r="E1802" s="1029">
        <v>17.82</v>
      </c>
      <c r="F1802" s="1029">
        <v>24.58</v>
      </c>
    </row>
    <row r="1803" spans="1:6" ht="12.6" customHeight="1">
      <c r="A1803" s="1023" t="s">
        <v>8234</v>
      </c>
      <c r="B1803" s="1023" t="s">
        <v>8235</v>
      </c>
      <c r="C1803" s="1024" t="s">
        <v>4799</v>
      </c>
      <c r="D1803" s="1029">
        <v>8.34</v>
      </c>
      <c r="E1803" s="1029">
        <v>17.82</v>
      </c>
      <c r="F1803" s="1029">
        <v>26.16</v>
      </c>
    </row>
    <row r="1804" spans="1:6" ht="12.6" customHeight="1">
      <c r="A1804" s="1023" t="s">
        <v>8236</v>
      </c>
      <c r="B1804" s="1023" t="s">
        <v>8237</v>
      </c>
      <c r="C1804" s="1024" t="s">
        <v>4799</v>
      </c>
      <c r="D1804" s="1029">
        <v>9.9600000000000009</v>
      </c>
      <c r="E1804" s="1029">
        <v>17.82</v>
      </c>
      <c r="F1804" s="1029">
        <v>27.78</v>
      </c>
    </row>
    <row r="1805" spans="1:6" ht="12.6" customHeight="1">
      <c r="A1805" s="1023" t="s">
        <v>8238</v>
      </c>
      <c r="B1805" s="1023" t="s">
        <v>8239</v>
      </c>
      <c r="C1805" s="1024" t="s">
        <v>4799</v>
      </c>
      <c r="D1805" s="1029">
        <v>12.37</v>
      </c>
      <c r="E1805" s="1029">
        <v>17.82</v>
      </c>
      <c r="F1805" s="1029">
        <v>30.19</v>
      </c>
    </row>
    <row r="1806" spans="1:6" ht="12.6" customHeight="1">
      <c r="A1806" s="1023" t="s">
        <v>8240</v>
      </c>
      <c r="B1806" s="1023" t="s">
        <v>8241</v>
      </c>
      <c r="C1806" s="1024" t="s">
        <v>4799</v>
      </c>
      <c r="D1806" s="1029">
        <v>9.69</v>
      </c>
      <c r="E1806" s="1029">
        <v>17.82</v>
      </c>
      <c r="F1806" s="1029">
        <v>27.51</v>
      </c>
    </row>
    <row r="1807" spans="1:6" ht="12.6" customHeight="1">
      <c r="A1807" s="1023" t="s">
        <v>8242</v>
      </c>
      <c r="B1807" s="1023" t="s">
        <v>8243</v>
      </c>
      <c r="C1807" s="1024" t="s">
        <v>4799</v>
      </c>
      <c r="D1807" s="1029">
        <v>63.93</v>
      </c>
      <c r="E1807" s="1029">
        <v>37.32</v>
      </c>
      <c r="F1807" s="1029">
        <v>101.25</v>
      </c>
    </row>
    <row r="1808" spans="1:6" ht="12.6" customHeight="1">
      <c r="A1808" s="1023" t="s">
        <v>8244</v>
      </c>
      <c r="B1808" s="1023" t="s">
        <v>8245</v>
      </c>
      <c r="C1808" s="1024" t="s">
        <v>4799</v>
      </c>
      <c r="D1808" s="1029">
        <v>16.89</v>
      </c>
      <c r="E1808" s="1029">
        <v>17.82</v>
      </c>
      <c r="F1808" s="1029">
        <v>34.71</v>
      </c>
    </row>
    <row r="1809" spans="1:6" ht="12.6" customHeight="1">
      <c r="A1809" s="1023" t="s">
        <v>8246</v>
      </c>
      <c r="B1809" s="1023" t="s">
        <v>8247</v>
      </c>
      <c r="C1809" s="1024" t="s">
        <v>4799</v>
      </c>
      <c r="D1809" s="1029">
        <v>13.48</v>
      </c>
      <c r="E1809" s="1029">
        <v>24.88</v>
      </c>
      <c r="F1809" s="1029">
        <v>38.36</v>
      </c>
    </row>
    <row r="1810" spans="1:6" ht="34.5" customHeight="1">
      <c r="A1810" s="1026" t="s">
        <v>8248</v>
      </c>
      <c r="B1810" s="441" t="s">
        <v>8249</v>
      </c>
      <c r="C1810" s="1027" t="s">
        <v>4799</v>
      </c>
      <c r="D1810" s="1030">
        <v>210.93</v>
      </c>
      <c r="E1810" s="441"/>
      <c r="F1810" s="1030">
        <v>210.93</v>
      </c>
    </row>
    <row r="1811" spans="1:6" ht="34.5" customHeight="1">
      <c r="A1811" s="1026" t="s">
        <v>8250</v>
      </c>
      <c r="B1811" s="441" t="s">
        <v>8251</v>
      </c>
      <c r="C1811" s="1027" t="s">
        <v>4799</v>
      </c>
      <c r="D1811" s="1030">
        <v>418.22</v>
      </c>
      <c r="E1811" s="441"/>
      <c r="F1811" s="1030">
        <v>418.22</v>
      </c>
    </row>
    <row r="1812" spans="1:6" ht="12.6" customHeight="1">
      <c r="A1812" s="1020" t="s">
        <v>8252</v>
      </c>
      <c r="B1812" s="1020" t="s">
        <v>8253</v>
      </c>
      <c r="C1812" s="1022"/>
      <c r="D1812" s="1022"/>
      <c r="E1812" s="1022"/>
      <c r="F1812" s="1022"/>
    </row>
    <row r="1813" spans="1:6" ht="12.6" customHeight="1">
      <c r="A1813" s="1023" t="s">
        <v>8254</v>
      </c>
      <c r="B1813" s="1023" t="s">
        <v>8255</v>
      </c>
      <c r="C1813" s="1024" t="s">
        <v>4799</v>
      </c>
      <c r="D1813" s="1029">
        <v>15.8</v>
      </c>
      <c r="E1813" s="1029">
        <v>24.88</v>
      </c>
      <c r="F1813" s="1029">
        <v>40.68</v>
      </c>
    </row>
    <row r="1814" spans="1:6" ht="12.6" customHeight="1">
      <c r="A1814" s="1020" t="s">
        <v>8256</v>
      </c>
      <c r="B1814" s="1020" t="s">
        <v>8257</v>
      </c>
      <c r="C1814" s="1022"/>
      <c r="D1814" s="1022"/>
      <c r="E1814" s="1022"/>
      <c r="F1814" s="1022"/>
    </row>
    <row r="1815" spans="1:6" ht="12.6" customHeight="1">
      <c r="A1815" s="1023" t="s">
        <v>8258</v>
      </c>
      <c r="B1815" s="1023" t="s">
        <v>8259</v>
      </c>
      <c r="C1815" s="1024" t="s">
        <v>4799</v>
      </c>
      <c r="D1815" s="1029">
        <v>16.149999999999999</v>
      </c>
      <c r="E1815" s="1029">
        <v>24.88</v>
      </c>
      <c r="F1815" s="1029">
        <v>41.03</v>
      </c>
    </row>
    <row r="1816" spans="1:6" ht="12.6" customHeight="1">
      <c r="A1816" s="1031">
        <v>34</v>
      </c>
      <c r="B1816" s="1020" t="s">
        <v>8260</v>
      </c>
      <c r="C1816" s="1022"/>
      <c r="D1816" s="1022"/>
      <c r="E1816" s="1022"/>
      <c r="F1816" s="1022"/>
    </row>
    <row r="1817" spans="1:6" ht="12.6" customHeight="1">
      <c r="A1817" s="1020" t="s">
        <v>8261</v>
      </c>
      <c r="B1817" s="1020" t="s">
        <v>8262</v>
      </c>
      <c r="C1817" s="1022"/>
      <c r="D1817" s="1022"/>
      <c r="E1817" s="1022"/>
      <c r="F1817" s="1022"/>
    </row>
    <row r="1818" spans="1:6" ht="12.6" customHeight="1">
      <c r="A1818" s="1023" t="s">
        <v>8263</v>
      </c>
      <c r="B1818" s="1023" t="s">
        <v>8264</v>
      </c>
      <c r="C1818" s="1024" t="s">
        <v>4882</v>
      </c>
      <c r="D1818" s="1029">
        <v>136.94999999999999</v>
      </c>
      <c r="E1818" s="1029">
        <v>42.18</v>
      </c>
      <c r="F1818" s="1029">
        <v>179.13</v>
      </c>
    </row>
    <row r="1819" spans="1:6" ht="23.1" customHeight="1">
      <c r="A1819" s="1023" t="s">
        <v>8265</v>
      </c>
      <c r="B1819" s="1023" t="s">
        <v>8266</v>
      </c>
      <c r="C1819" s="1024" t="s">
        <v>4799</v>
      </c>
      <c r="D1819" s="443"/>
      <c r="E1819" s="1029">
        <v>1.69</v>
      </c>
      <c r="F1819" s="1029">
        <v>1.69</v>
      </c>
    </row>
    <row r="1820" spans="1:6" ht="12.6" customHeight="1">
      <c r="A1820" s="1020" t="s">
        <v>8267</v>
      </c>
      <c r="B1820" s="1020" t="s">
        <v>8268</v>
      </c>
      <c r="C1820" s="1022"/>
      <c r="D1820" s="1022"/>
      <c r="E1820" s="1022"/>
      <c r="F1820" s="1022"/>
    </row>
    <row r="1821" spans="1:6" ht="12.6" customHeight="1">
      <c r="A1821" s="1023" t="s">
        <v>8269</v>
      </c>
      <c r="B1821" s="1023" t="s">
        <v>8270</v>
      </c>
      <c r="C1821" s="1024" t="s">
        <v>4799</v>
      </c>
      <c r="D1821" s="1029">
        <v>8.86</v>
      </c>
      <c r="E1821" s="1029">
        <v>2.84</v>
      </c>
      <c r="F1821" s="1029">
        <v>11.7</v>
      </c>
    </row>
    <row r="1822" spans="1:6" ht="12.6" customHeight="1">
      <c r="A1822" s="1023" t="s">
        <v>8271</v>
      </c>
      <c r="B1822" s="1023" t="s">
        <v>8272</v>
      </c>
      <c r="C1822" s="1024" t="s">
        <v>4799</v>
      </c>
      <c r="D1822" s="1029">
        <v>8.0299999999999994</v>
      </c>
      <c r="E1822" s="1029">
        <v>4.2699999999999996</v>
      </c>
      <c r="F1822" s="1029">
        <v>12.3</v>
      </c>
    </row>
    <row r="1823" spans="1:6" ht="12.6" customHeight="1">
      <c r="A1823" s="1023" t="s">
        <v>8273</v>
      </c>
      <c r="B1823" s="1023" t="s">
        <v>8274</v>
      </c>
      <c r="C1823" s="1024" t="s">
        <v>4799</v>
      </c>
      <c r="D1823" s="1029">
        <v>59.98</v>
      </c>
      <c r="E1823" s="1029">
        <v>5.42</v>
      </c>
      <c r="F1823" s="1029">
        <v>65.400000000000006</v>
      </c>
    </row>
    <row r="1824" spans="1:6" ht="12.6" customHeight="1">
      <c r="A1824" s="1023" t="s">
        <v>8275</v>
      </c>
      <c r="B1824" s="1023" t="s">
        <v>8276</v>
      </c>
      <c r="C1824" s="1024" t="s">
        <v>4799</v>
      </c>
      <c r="D1824" s="1029">
        <v>16.86</v>
      </c>
      <c r="E1824" s="1029">
        <v>4.2699999999999996</v>
      </c>
      <c r="F1824" s="1029">
        <v>21.13</v>
      </c>
    </row>
    <row r="1825" spans="1:6" ht="12.6" customHeight="1">
      <c r="A1825" s="1023" t="s">
        <v>8277</v>
      </c>
      <c r="B1825" s="1023" t="s">
        <v>8278</v>
      </c>
      <c r="C1825" s="1024" t="s">
        <v>4799</v>
      </c>
      <c r="D1825" s="1029">
        <v>40</v>
      </c>
      <c r="E1825" s="1029">
        <v>5.42</v>
      </c>
      <c r="F1825" s="1029">
        <v>45.42</v>
      </c>
    </row>
    <row r="1826" spans="1:6" ht="12.6" customHeight="1">
      <c r="A1826" s="1023" t="s">
        <v>8279</v>
      </c>
      <c r="B1826" s="1023" t="s">
        <v>8280</v>
      </c>
      <c r="C1826" s="1024" t="s">
        <v>4799</v>
      </c>
      <c r="D1826" s="1029">
        <v>8.59</v>
      </c>
      <c r="E1826" s="1029">
        <v>4.2699999999999996</v>
      </c>
      <c r="F1826" s="1029">
        <v>12.86</v>
      </c>
    </row>
    <row r="1827" spans="1:6" ht="12.6" customHeight="1">
      <c r="A1827" s="1023" t="s">
        <v>8281</v>
      </c>
      <c r="B1827" s="1023" t="s">
        <v>8282</v>
      </c>
      <c r="C1827" s="1024" t="s">
        <v>4799</v>
      </c>
      <c r="D1827" s="1029">
        <v>41.96</v>
      </c>
      <c r="E1827" s="1029">
        <v>5.42</v>
      </c>
      <c r="F1827" s="1029">
        <v>47.38</v>
      </c>
    </row>
    <row r="1828" spans="1:6" ht="12.6" customHeight="1">
      <c r="A1828" s="1023" t="s">
        <v>8283</v>
      </c>
      <c r="B1828" s="1023" t="s">
        <v>8284</v>
      </c>
      <c r="C1828" s="1024" t="s">
        <v>4799</v>
      </c>
      <c r="D1828" s="1029">
        <v>7.44</v>
      </c>
      <c r="E1828" s="442"/>
      <c r="F1828" s="1029">
        <v>7.44</v>
      </c>
    </row>
    <row r="1829" spans="1:6" ht="12.6" customHeight="1">
      <c r="A1829" s="1020" t="s">
        <v>8285</v>
      </c>
      <c r="B1829" s="1020" t="s">
        <v>8286</v>
      </c>
      <c r="C1829" s="1022"/>
      <c r="D1829" s="1022"/>
      <c r="E1829" s="1022"/>
      <c r="F1829" s="1022"/>
    </row>
    <row r="1830" spans="1:6" ht="12.6" customHeight="1">
      <c r="A1830" s="1023" t="s">
        <v>8287</v>
      </c>
      <c r="B1830" s="1023" t="s">
        <v>8288</v>
      </c>
      <c r="C1830" s="1024" t="s">
        <v>4748</v>
      </c>
      <c r="D1830" s="1029">
        <v>42.76</v>
      </c>
      <c r="E1830" s="1029">
        <v>3.13</v>
      </c>
      <c r="F1830" s="1029">
        <v>45.89</v>
      </c>
    </row>
    <row r="1831" spans="1:6" ht="12.6" customHeight="1">
      <c r="A1831" s="1023" t="s">
        <v>8289</v>
      </c>
      <c r="B1831" s="1023" t="s">
        <v>8290</v>
      </c>
      <c r="C1831" s="1024" t="s">
        <v>4748</v>
      </c>
      <c r="D1831" s="1029">
        <v>30.54</v>
      </c>
      <c r="E1831" s="1029">
        <v>3.13</v>
      </c>
      <c r="F1831" s="1029">
        <v>33.67</v>
      </c>
    </row>
    <row r="1832" spans="1:6" ht="12.6" customHeight="1">
      <c r="A1832" s="1023" t="s">
        <v>8291</v>
      </c>
      <c r="B1832" s="1023" t="s">
        <v>8292</v>
      </c>
      <c r="C1832" s="1024" t="s">
        <v>4748</v>
      </c>
      <c r="D1832" s="1029">
        <v>30.74</v>
      </c>
      <c r="E1832" s="1029">
        <v>3.13</v>
      </c>
      <c r="F1832" s="1029">
        <v>33.869999999999997</v>
      </c>
    </row>
    <row r="1833" spans="1:6" ht="12.6" customHeight="1">
      <c r="A1833" s="1023" t="s">
        <v>8293</v>
      </c>
      <c r="B1833" s="1023" t="s">
        <v>8294</v>
      </c>
      <c r="C1833" s="1024" t="s">
        <v>4748</v>
      </c>
      <c r="D1833" s="1029">
        <v>43.67</v>
      </c>
      <c r="E1833" s="1029">
        <v>3.13</v>
      </c>
      <c r="F1833" s="1029">
        <v>46.8</v>
      </c>
    </row>
    <row r="1834" spans="1:6" ht="12.6" customHeight="1">
      <c r="A1834" s="1020" t="s">
        <v>8295</v>
      </c>
      <c r="B1834" s="1020" t="s">
        <v>8296</v>
      </c>
      <c r="C1834" s="1022"/>
      <c r="D1834" s="1022"/>
      <c r="E1834" s="1022"/>
      <c r="F1834" s="1022"/>
    </row>
    <row r="1835" spans="1:6" ht="12.6" customHeight="1">
      <c r="A1835" s="1023" t="s">
        <v>8297</v>
      </c>
      <c r="B1835" s="1023" t="s">
        <v>8298</v>
      </c>
      <c r="C1835" s="1024" t="s">
        <v>4748</v>
      </c>
      <c r="D1835" s="1029">
        <v>67.58</v>
      </c>
      <c r="E1835" s="1029">
        <v>27.14</v>
      </c>
      <c r="F1835" s="1029">
        <v>94.72</v>
      </c>
    </row>
    <row r="1836" spans="1:6" ht="12.6" customHeight="1">
      <c r="A1836" s="1023" t="s">
        <v>8299</v>
      </c>
      <c r="B1836" s="1023" t="s">
        <v>8300</v>
      </c>
      <c r="C1836" s="1024" t="s">
        <v>4748</v>
      </c>
      <c r="D1836" s="1029">
        <v>79.75</v>
      </c>
      <c r="E1836" s="1029">
        <v>27.14</v>
      </c>
      <c r="F1836" s="1029">
        <v>106.89</v>
      </c>
    </row>
    <row r="1837" spans="1:6" ht="12.6" customHeight="1">
      <c r="A1837" s="1023" t="s">
        <v>8301</v>
      </c>
      <c r="B1837" s="1023" t="s">
        <v>8302</v>
      </c>
      <c r="C1837" s="1024" t="s">
        <v>4748</v>
      </c>
      <c r="D1837" s="1029">
        <v>101.86</v>
      </c>
      <c r="E1837" s="1029">
        <v>27.14</v>
      </c>
      <c r="F1837" s="1029">
        <v>129</v>
      </c>
    </row>
    <row r="1838" spans="1:6" ht="12.6" customHeight="1">
      <c r="A1838" s="1023" t="s">
        <v>8303</v>
      </c>
      <c r="B1838" s="1023" t="s">
        <v>8304</v>
      </c>
      <c r="C1838" s="1024" t="s">
        <v>4748</v>
      </c>
      <c r="D1838" s="1029">
        <v>195.74</v>
      </c>
      <c r="E1838" s="1029">
        <v>3.06</v>
      </c>
      <c r="F1838" s="1029">
        <v>198.8</v>
      </c>
    </row>
    <row r="1839" spans="1:6" ht="12.6" customHeight="1">
      <c r="A1839" s="1023" t="s">
        <v>8305</v>
      </c>
      <c r="B1839" s="1023" t="s">
        <v>8306</v>
      </c>
      <c r="C1839" s="1024" t="s">
        <v>4748</v>
      </c>
      <c r="D1839" s="1029">
        <v>92.61</v>
      </c>
      <c r="E1839" s="1029">
        <v>3.06</v>
      </c>
      <c r="F1839" s="1029">
        <v>95.67</v>
      </c>
    </row>
    <row r="1840" spans="1:6" ht="12.6" customHeight="1">
      <c r="A1840" s="1023" t="s">
        <v>8307</v>
      </c>
      <c r="B1840" s="1023" t="s">
        <v>8308</v>
      </c>
      <c r="C1840" s="1024" t="s">
        <v>4748</v>
      </c>
      <c r="D1840" s="1029">
        <v>117.29</v>
      </c>
      <c r="E1840" s="1029">
        <v>27.14</v>
      </c>
      <c r="F1840" s="1029">
        <v>144.43</v>
      </c>
    </row>
    <row r="1841" spans="1:6" ht="12.6" customHeight="1">
      <c r="A1841" s="1023" t="s">
        <v>8309</v>
      </c>
      <c r="B1841" s="1023" t="s">
        <v>8310</v>
      </c>
      <c r="C1841" s="1024" t="s">
        <v>4748</v>
      </c>
      <c r="D1841" s="1029">
        <v>254.25</v>
      </c>
      <c r="E1841" s="1029">
        <v>27.14</v>
      </c>
      <c r="F1841" s="1029">
        <v>281.39</v>
      </c>
    </row>
    <row r="1842" spans="1:6" ht="11.45" customHeight="1">
      <c r="A1842" s="1015" t="s">
        <v>4737</v>
      </c>
      <c r="B1842" s="1016" t="s">
        <v>4738</v>
      </c>
      <c r="C1842" s="1016" t="s">
        <v>4739</v>
      </c>
      <c r="D1842" s="1017" t="s">
        <v>4740</v>
      </c>
      <c r="E1842" s="1018" t="s">
        <v>4741</v>
      </c>
      <c r="F1842" s="1015" t="s">
        <v>4742</v>
      </c>
    </row>
    <row r="1843" spans="1:6" ht="24.95" customHeight="1">
      <c r="A1843" s="1023" t="s">
        <v>8311</v>
      </c>
      <c r="B1843" s="441" t="s">
        <v>8312</v>
      </c>
      <c r="C1843" s="1024" t="s">
        <v>4748</v>
      </c>
      <c r="D1843" s="1029">
        <v>50.55</v>
      </c>
      <c r="E1843" s="1029">
        <v>27.14</v>
      </c>
      <c r="F1843" s="1029">
        <v>77.69</v>
      </c>
    </row>
    <row r="1844" spans="1:6" ht="12.6" customHeight="1">
      <c r="A1844" s="1020" t="s">
        <v>8313</v>
      </c>
      <c r="B1844" s="1020" t="s">
        <v>8314</v>
      </c>
      <c r="C1844" s="1022"/>
      <c r="D1844" s="1022"/>
      <c r="E1844" s="1022"/>
      <c r="F1844" s="1022"/>
    </row>
    <row r="1845" spans="1:6" ht="12.6" customHeight="1">
      <c r="A1845" s="1023" t="s">
        <v>8315</v>
      </c>
      <c r="B1845" s="1023" t="s">
        <v>8316</v>
      </c>
      <c r="C1845" s="1024" t="s">
        <v>4857</v>
      </c>
      <c r="D1845" s="1029">
        <v>28.76</v>
      </c>
      <c r="E1845" s="1029">
        <v>27.14</v>
      </c>
      <c r="F1845" s="1029">
        <v>55.9</v>
      </c>
    </row>
    <row r="1846" spans="1:6" ht="23.1" customHeight="1">
      <c r="A1846" s="1023" t="s">
        <v>8317</v>
      </c>
      <c r="B1846" s="1023" t="s">
        <v>8318</v>
      </c>
      <c r="C1846" s="1024" t="s">
        <v>4857</v>
      </c>
      <c r="D1846" s="1029">
        <v>39.65</v>
      </c>
      <c r="E1846" s="1029">
        <v>27.14</v>
      </c>
      <c r="F1846" s="1029">
        <v>66.790000000000006</v>
      </c>
    </row>
    <row r="1847" spans="1:6" ht="24.95" customHeight="1">
      <c r="A1847" s="1023" t="s">
        <v>8319</v>
      </c>
      <c r="B1847" s="441" t="s">
        <v>8320</v>
      </c>
      <c r="C1847" s="1024" t="s">
        <v>4857</v>
      </c>
      <c r="D1847" s="1029">
        <v>45.03</v>
      </c>
      <c r="E1847" s="1029">
        <v>27.14</v>
      </c>
      <c r="F1847" s="1029">
        <v>72.17</v>
      </c>
    </row>
    <row r="1848" spans="1:6" ht="24.95" customHeight="1">
      <c r="A1848" s="1023" t="s">
        <v>8321</v>
      </c>
      <c r="B1848" s="441" t="s">
        <v>8322</v>
      </c>
      <c r="C1848" s="1024" t="s">
        <v>4857</v>
      </c>
      <c r="D1848" s="1029">
        <v>171.17</v>
      </c>
      <c r="E1848" s="1029">
        <v>43.53</v>
      </c>
      <c r="F1848" s="1029">
        <v>214.7</v>
      </c>
    </row>
    <row r="1849" spans="1:6" ht="24.95" customHeight="1">
      <c r="A1849" s="1023" t="s">
        <v>8323</v>
      </c>
      <c r="B1849" s="441" t="s">
        <v>8324</v>
      </c>
      <c r="C1849" s="1024" t="s">
        <v>4799</v>
      </c>
      <c r="D1849" s="1029">
        <v>225.52</v>
      </c>
      <c r="E1849" s="443"/>
      <c r="F1849" s="1029">
        <v>225.52</v>
      </c>
    </row>
    <row r="1850" spans="1:6" ht="24.95" customHeight="1">
      <c r="A1850" s="1023" t="s">
        <v>8325</v>
      </c>
      <c r="B1850" s="441" t="s">
        <v>8326</v>
      </c>
      <c r="C1850" s="1024" t="s">
        <v>4799</v>
      </c>
      <c r="D1850" s="1029">
        <v>231.17</v>
      </c>
      <c r="E1850" s="443"/>
      <c r="F1850" s="1029">
        <v>231.17</v>
      </c>
    </row>
    <row r="1851" spans="1:6" ht="24.95" customHeight="1">
      <c r="A1851" s="1023" t="s">
        <v>8327</v>
      </c>
      <c r="B1851" s="441" t="s">
        <v>8328</v>
      </c>
      <c r="C1851" s="1024" t="s">
        <v>4799</v>
      </c>
      <c r="D1851" s="1029">
        <v>233.41</v>
      </c>
      <c r="E1851" s="443"/>
      <c r="F1851" s="1029">
        <v>233.41</v>
      </c>
    </row>
    <row r="1852" spans="1:6" ht="12.6" customHeight="1">
      <c r="A1852" s="1023" t="s">
        <v>8329</v>
      </c>
      <c r="B1852" s="1023" t="s">
        <v>8330</v>
      </c>
      <c r="C1852" s="1024" t="s">
        <v>4857</v>
      </c>
      <c r="D1852" s="1029">
        <v>36.11</v>
      </c>
      <c r="E1852" s="442"/>
      <c r="F1852" s="1029">
        <v>36.11</v>
      </c>
    </row>
    <row r="1853" spans="1:6" ht="34.5" customHeight="1">
      <c r="A1853" s="1026" t="s">
        <v>8331</v>
      </c>
      <c r="B1853" s="1023" t="s">
        <v>8332</v>
      </c>
      <c r="C1853" s="1027" t="s">
        <v>4799</v>
      </c>
      <c r="D1853" s="1030">
        <v>246.01</v>
      </c>
      <c r="E1853" s="441"/>
      <c r="F1853" s="1030">
        <v>246.01</v>
      </c>
    </row>
    <row r="1854" spans="1:6" ht="24.95" customHeight="1">
      <c r="A1854" s="1023" t="s">
        <v>8333</v>
      </c>
      <c r="B1854" s="441" t="s">
        <v>8334</v>
      </c>
      <c r="C1854" s="1024" t="s">
        <v>4799</v>
      </c>
      <c r="D1854" s="1029">
        <v>446.82</v>
      </c>
      <c r="E1854" s="1029">
        <v>55.99</v>
      </c>
      <c r="F1854" s="1029">
        <v>502.81</v>
      </c>
    </row>
    <row r="1855" spans="1:6" ht="23.1" customHeight="1">
      <c r="A1855" s="1023" t="s">
        <v>8335</v>
      </c>
      <c r="B1855" s="1023" t="s">
        <v>8336</v>
      </c>
      <c r="C1855" s="1024" t="s">
        <v>4799</v>
      </c>
      <c r="D1855" s="1029">
        <v>246.7</v>
      </c>
      <c r="E1855" s="443"/>
      <c r="F1855" s="1029">
        <v>246.7</v>
      </c>
    </row>
    <row r="1856" spans="1:6" ht="24.95" customHeight="1">
      <c r="A1856" s="1023" t="s">
        <v>8337</v>
      </c>
      <c r="B1856" s="441" t="s">
        <v>8338</v>
      </c>
      <c r="C1856" s="1024" t="s">
        <v>4799</v>
      </c>
      <c r="D1856" s="1025">
        <v>2038.44</v>
      </c>
      <c r="E1856" s="1029">
        <v>83.6</v>
      </c>
      <c r="F1856" s="1025">
        <v>2122.04</v>
      </c>
    </row>
    <row r="1857" spans="1:6" ht="24.95" customHeight="1">
      <c r="A1857" s="1023" t="s">
        <v>8339</v>
      </c>
      <c r="B1857" s="441" t="s">
        <v>8340</v>
      </c>
      <c r="C1857" s="1024" t="s">
        <v>4799</v>
      </c>
      <c r="D1857" s="1025">
        <v>1252.32</v>
      </c>
      <c r="E1857" s="1029">
        <v>83.6</v>
      </c>
      <c r="F1857" s="1025">
        <v>1335.92</v>
      </c>
    </row>
    <row r="1858" spans="1:6" ht="12.6" customHeight="1">
      <c r="A1858" s="1023" t="s">
        <v>8341</v>
      </c>
      <c r="B1858" s="1023" t="s">
        <v>8342</v>
      </c>
      <c r="C1858" s="1024" t="s">
        <v>4799</v>
      </c>
      <c r="D1858" s="1029">
        <v>583.55999999999995</v>
      </c>
      <c r="E1858" s="1029">
        <v>32.840000000000003</v>
      </c>
      <c r="F1858" s="1029">
        <v>616.4</v>
      </c>
    </row>
    <row r="1859" spans="1:6" ht="12.6" customHeight="1">
      <c r="A1859" s="1023" t="s">
        <v>8343</v>
      </c>
      <c r="B1859" s="1023" t="s">
        <v>8344</v>
      </c>
      <c r="C1859" s="1024" t="s">
        <v>4799</v>
      </c>
      <c r="D1859" s="1029">
        <v>809.44</v>
      </c>
      <c r="E1859" s="1029">
        <v>28.48</v>
      </c>
      <c r="F1859" s="1029">
        <v>837.92</v>
      </c>
    </row>
    <row r="1860" spans="1:6" ht="12.6" customHeight="1">
      <c r="A1860" s="1023" t="s">
        <v>8345</v>
      </c>
      <c r="B1860" s="1023" t="s">
        <v>8346</v>
      </c>
      <c r="C1860" s="1024" t="s">
        <v>4799</v>
      </c>
      <c r="D1860" s="1025">
        <v>1359.21</v>
      </c>
      <c r="E1860" s="1029">
        <v>67.459999999999994</v>
      </c>
      <c r="F1860" s="1025">
        <v>1426.67</v>
      </c>
    </row>
    <row r="1861" spans="1:6" ht="12.6" customHeight="1">
      <c r="A1861" s="1023" t="s">
        <v>8347</v>
      </c>
      <c r="B1861" s="1023" t="s">
        <v>8348</v>
      </c>
      <c r="C1861" s="1024" t="s">
        <v>4799</v>
      </c>
      <c r="D1861" s="1029">
        <v>130.16</v>
      </c>
      <c r="E1861" s="1029">
        <v>82.49</v>
      </c>
      <c r="F1861" s="1029">
        <v>212.65</v>
      </c>
    </row>
    <row r="1862" spans="1:6" ht="12.6" customHeight="1">
      <c r="A1862" s="1023" t="s">
        <v>8349</v>
      </c>
      <c r="B1862" s="1023" t="s">
        <v>8350</v>
      </c>
      <c r="C1862" s="1024" t="s">
        <v>4857</v>
      </c>
      <c r="D1862" s="1029">
        <v>132.57</v>
      </c>
      <c r="E1862" s="1029">
        <v>43.84</v>
      </c>
      <c r="F1862" s="1029">
        <v>176.41</v>
      </c>
    </row>
    <row r="1863" spans="1:6" ht="12.6" customHeight="1">
      <c r="A1863" s="1020" t="s">
        <v>8351</v>
      </c>
      <c r="B1863" s="1020" t="s">
        <v>8352</v>
      </c>
      <c r="C1863" s="1022"/>
      <c r="D1863" s="1022"/>
      <c r="E1863" s="1022"/>
      <c r="F1863" s="1022"/>
    </row>
    <row r="1864" spans="1:6" ht="24.95" customHeight="1">
      <c r="A1864" s="1023" t="s">
        <v>8353</v>
      </c>
      <c r="B1864" s="441" t="s">
        <v>8354</v>
      </c>
      <c r="C1864" s="1024" t="s">
        <v>4748</v>
      </c>
      <c r="D1864" s="1029">
        <v>143.94</v>
      </c>
      <c r="E1864" s="1029">
        <v>131.68</v>
      </c>
      <c r="F1864" s="1029">
        <v>275.62</v>
      </c>
    </row>
    <row r="1865" spans="1:6" ht="24.95" customHeight="1">
      <c r="A1865" s="1023" t="s">
        <v>8355</v>
      </c>
      <c r="B1865" s="441" t="s">
        <v>8356</v>
      </c>
      <c r="C1865" s="1024" t="s">
        <v>4748</v>
      </c>
      <c r="D1865" s="1029">
        <v>601.41</v>
      </c>
      <c r="E1865" s="1029">
        <v>162.13999999999999</v>
      </c>
      <c r="F1865" s="1029">
        <v>763.55</v>
      </c>
    </row>
    <row r="1866" spans="1:6" ht="24.95" customHeight="1">
      <c r="A1866" s="1023" t="s">
        <v>8357</v>
      </c>
      <c r="B1866" s="441" t="s">
        <v>8358</v>
      </c>
      <c r="C1866" s="1024" t="s">
        <v>4748</v>
      </c>
      <c r="D1866" s="1025">
        <v>1808.68</v>
      </c>
      <c r="E1866" s="1029">
        <v>293.82</v>
      </c>
      <c r="F1866" s="1025">
        <v>2102.5</v>
      </c>
    </row>
    <row r="1867" spans="1:6" ht="24.95" customHeight="1">
      <c r="A1867" s="1023" t="s">
        <v>8359</v>
      </c>
      <c r="B1867" s="441" t="s">
        <v>8360</v>
      </c>
      <c r="C1867" s="1024" t="s">
        <v>4748</v>
      </c>
      <c r="D1867" s="1025">
        <v>2644.69</v>
      </c>
      <c r="E1867" s="1029">
        <v>796.64</v>
      </c>
      <c r="F1867" s="1025">
        <v>3441.33</v>
      </c>
    </row>
    <row r="1868" spans="1:6" ht="24.95" customHeight="1">
      <c r="A1868" s="1023" t="s">
        <v>8361</v>
      </c>
      <c r="B1868" s="441" t="s">
        <v>8362</v>
      </c>
      <c r="C1868" s="1024" t="s">
        <v>4748</v>
      </c>
      <c r="D1868" s="1025">
        <v>5319.8</v>
      </c>
      <c r="E1868" s="1025">
        <v>1593.28</v>
      </c>
      <c r="F1868" s="1025">
        <v>6913.08</v>
      </c>
    </row>
    <row r="1869" spans="1:6" ht="24.95" customHeight="1">
      <c r="A1869" s="1023" t="s">
        <v>8363</v>
      </c>
      <c r="B1869" s="441" t="s">
        <v>8364</v>
      </c>
      <c r="C1869" s="1024" t="s">
        <v>4748</v>
      </c>
      <c r="D1869" s="1025">
        <v>7834.27</v>
      </c>
      <c r="E1869" s="1025">
        <v>1850.08</v>
      </c>
      <c r="F1869" s="1025">
        <v>9684.35</v>
      </c>
    </row>
    <row r="1870" spans="1:6" ht="12.6" customHeight="1">
      <c r="A1870" s="1020" t="s">
        <v>8365</v>
      </c>
      <c r="B1870" s="1020" t="s">
        <v>8366</v>
      </c>
      <c r="C1870" s="1022"/>
      <c r="D1870" s="1022"/>
      <c r="E1870" s="1022"/>
      <c r="F1870" s="1022"/>
    </row>
    <row r="1871" spans="1:6" ht="23.1" customHeight="1">
      <c r="A1871" s="1023" t="s">
        <v>8367</v>
      </c>
      <c r="B1871" s="1023" t="s">
        <v>8368</v>
      </c>
      <c r="C1871" s="1024" t="s">
        <v>4799</v>
      </c>
      <c r="D1871" s="1029">
        <v>9.82</v>
      </c>
      <c r="E1871" s="1029">
        <v>6.58</v>
      </c>
      <c r="F1871" s="1029">
        <v>16.399999999999999</v>
      </c>
    </row>
    <row r="1872" spans="1:6" ht="24.95" customHeight="1">
      <c r="A1872" s="1023" t="s">
        <v>8369</v>
      </c>
      <c r="B1872" s="441" t="s">
        <v>8370</v>
      </c>
      <c r="C1872" s="1024" t="s">
        <v>4799</v>
      </c>
      <c r="D1872" s="1029">
        <v>76.12</v>
      </c>
      <c r="E1872" s="1029">
        <v>9.11</v>
      </c>
      <c r="F1872" s="1029">
        <v>85.23</v>
      </c>
    </row>
    <row r="1873" spans="1:6" ht="12.6" customHeight="1">
      <c r="A1873" s="1023" t="s">
        <v>8371</v>
      </c>
      <c r="B1873" s="1023" t="s">
        <v>8372</v>
      </c>
      <c r="C1873" s="1024" t="s">
        <v>4857</v>
      </c>
      <c r="D1873" s="1029">
        <v>14.53</v>
      </c>
      <c r="E1873" s="442"/>
      <c r="F1873" s="1029">
        <v>14.53</v>
      </c>
    </row>
    <row r="1874" spans="1:6" ht="12.6" customHeight="1">
      <c r="A1874" s="1023" t="s">
        <v>8373</v>
      </c>
      <c r="B1874" s="1023" t="s">
        <v>8374</v>
      </c>
      <c r="C1874" s="1024" t="s">
        <v>4799</v>
      </c>
      <c r="D1874" s="1029">
        <v>2.2999999999999998</v>
      </c>
      <c r="E1874" s="1029">
        <v>13.8</v>
      </c>
      <c r="F1874" s="1029">
        <v>16.100000000000001</v>
      </c>
    </row>
    <row r="1875" spans="1:6" ht="12.6" customHeight="1">
      <c r="A1875" s="1023" t="s">
        <v>8375</v>
      </c>
      <c r="B1875" s="1023" t="s">
        <v>8376</v>
      </c>
      <c r="C1875" s="1024" t="s">
        <v>4799</v>
      </c>
      <c r="D1875" s="1029">
        <v>2.38</v>
      </c>
      <c r="E1875" s="1029">
        <v>18.489999999999998</v>
      </c>
      <c r="F1875" s="1029">
        <v>20.87</v>
      </c>
    </row>
    <row r="1876" spans="1:6" ht="24.95" customHeight="1">
      <c r="A1876" s="1023" t="s">
        <v>8377</v>
      </c>
      <c r="B1876" s="441" t="s">
        <v>8378</v>
      </c>
      <c r="C1876" s="1024" t="s">
        <v>4748</v>
      </c>
      <c r="D1876" s="1029">
        <v>489.34</v>
      </c>
      <c r="E1876" s="1029">
        <v>150.26</v>
      </c>
      <c r="F1876" s="1029">
        <v>639.6</v>
      </c>
    </row>
    <row r="1877" spans="1:6" ht="12.6" customHeight="1">
      <c r="A1877" s="1023" t="s">
        <v>8379</v>
      </c>
      <c r="B1877" s="1023" t="s">
        <v>8380</v>
      </c>
      <c r="C1877" s="1024" t="s">
        <v>4799</v>
      </c>
      <c r="D1877" s="1029">
        <v>838.57</v>
      </c>
      <c r="E1877" s="1029">
        <v>18.71</v>
      </c>
      <c r="F1877" s="1029">
        <v>857.28</v>
      </c>
    </row>
    <row r="1878" spans="1:6" ht="11.45" customHeight="1">
      <c r="A1878" s="1015" t="s">
        <v>4737</v>
      </c>
      <c r="B1878" s="1016" t="s">
        <v>4738</v>
      </c>
      <c r="C1878" s="1016" t="s">
        <v>4739</v>
      </c>
      <c r="D1878" s="1017" t="s">
        <v>4740</v>
      </c>
      <c r="E1878" s="1018" t="s">
        <v>4741</v>
      </c>
      <c r="F1878" s="1015" t="s">
        <v>4742</v>
      </c>
    </row>
    <row r="1879" spans="1:6" ht="12.6" customHeight="1">
      <c r="A1879" s="1031">
        <v>35</v>
      </c>
      <c r="B1879" s="1020" t="s">
        <v>8381</v>
      </c>
      <c r="C1879" s="1021"/>
      <c r="D1879" s="1021"/>
      <c r="E1879" s="1021"/>
      <c r="F1879" s="1021"/>
    </row>
    <row r="1880" spans="1:6" ht="12.6" customHeight="1">
      <c r="A1880" s="1020" t="s">
        <v>8382</v>
      </c>
      <c r="B1880" s="1020" t="s">
        <v>8383</v>
      </c>
      <c r="C1880" s="1022"/>
      <c r="D1880" s="1022"/>
      <c r="E1880" s="1022"/>
      <c r="F1880" s="1022"/>
    </row>
    <row r="1881" spans="1:6" ht="12.6" customHeight="1">
      <c r="A1881" s="1023" t="s">
        <v>8384</v>
      </c>
      <c r="B1881" s="1023" t="s">
        <v>8385</v>
      </c>
      <c r="C1881" s="1024" t="s">
        <v>4799</v>
      </c>
      <c r="D1881" s="1029">
        <v>50.17</v>
      </c>
      <c r="E1881" s="1029">
        <v>5.61</v>
      </c>
      <c r="F1881" s="1029">
        <v>55.78</v>
      </c>
    </row>
    <row r="1882" spans="1:6" ht="12.6" customHeight="1">
      <c r="A1882" s="1023" t="s">
        <v>8386</v>
      </c>
      <c r="B1882" s="1023" t="s">
        <v>8387</v>
      </c>
      <c r="C1882" s="1024" t="s">
        <v>5060</v>
      </c>
      <c r="D1882" s="1025">
        <v>1709.59</v>
      </c>
      <c r="E1882" s="1029">
        <v>134.63999999999999</v>
      </c>
      <c r="F1882" s="1025">
        <v>1844.23</v>
      </c>
    </row>
    <row r="1883" spans="1:6" ht="12.6" customHeight="1">
      <c r="A1883" s="1023" t="s">
        <v>8388</v>
      </c>
      <c r="B1883" s="1023" t="s">
        <v>8389</v>
      </c>
      <c r="C1883" s="1024" t="s">
        <v>4748</v>
      </c>
      <c r="D1883" s="1025">
        <v>2207.67</v>
      </c>
      <c r="E1883" s="1025">
        <v>1695.81</v>
      </c>
      <c r="F1883" s="1025">
        <v>3903.48</v>
      </c>
    </row>
    <row r="1884" spans="1:6" ht="12.6" customHeight="1">
      <c r="A1884" s="1023" t="s">
        <v>8390</v>
      </c>
      <c r="B1884" s="1023" t="s">
        <v>8391</v>
      </c>
      <c r="C1884" s="1024" t="s">
        <v>5060</v>
      </c>
      <c r="D1884" s="1025">
        <v>1378.69</v>
      </c>
      <c r="E1884" s="1029">
        <v>134.63999999999999</v>
      </c>
      <c r="F1884" s="1025">
        <v>1513.33</v>
      </c>
    </row>
    <row r="1885" spans="1:6" ht="24.95" customHeight="1">
      <c r="A1885" s="1023" t="s">
        <v>8392</v>
      </c>
      <c r="B1885" s="441" t="s">
        <v>8393</v>
      </c>
      <c r="C1885" s="1024" t="s">
        <v>4799</v>
      </c>
      <c r="D1885" s="1029">
        <v>134.08000000000001</v>
      </c>
      <c r="E1885" s="1029">
        <v>27.7</v>
      </c>
      <c r="F1885" s="1029">
        <v>161.78</v>
      </c>
    </row>
    <row r="1886" spans="1:6" ht="12.6" customHeight="1">
      <c r="A1886" s="1020" t="s">
        <v>8394</v>
      </c>
      <c r="B1886" s="1020" t="s">
        <v>8395</v>
      </c>
      <c r="C1886" s="1022"/>
      <c r="D1886" s="1022"/>
      <c r="E1886" s="1022"/>
      <c r="F1886" s="1022"/>
    </row>
    <row r="1887" spans="1:6" ht="23.1" customHeight="1">
      <c r="A1887" s="1023" t="s">
        <v>8396</v>
      </c>
      <c r="B1887" s="1023" t="s">
        <v>8397</v>
      </c>
      <c r="C1887" s="1024" t="s">
        <v>4748</v>
      </c>
      <c r="D1887" s="1025">
        <v>3542.66</v>
      </c>
      <c r="E1887" s="1029">
        <v>79.63</v>
      </c>
      <c r="F1887" s="1025">
        <v>3622.29</v>
      </c>
    </row>
    <row r="1888" spans="1:6" ht="12.6" customHeight="1">
      <c r="A1888" s="1020" t="s">
        <v>8398</v>
      </c>
      <c r="B1888" s="1020" t="s">
        <v>8399</v>
      </c>
      <c r="C1888" s="1022"/>
      <c r="D1888" s="1022"/>
      <c r="E1888" s="1022"/>
      <c r="F1888" s="1022"/>
    </row>
    <row r="1889" spans="1:6" ht="12.6" customHeight="1">
      <c r="A1889" s="1023" t="s">
        <v>8400</v>
      </c>
      <c r="B1889" s="1023" t="s">
        <v>8401</v>
      </c>
      <c r="C1889" s="1024" t="s">
        <v>4857</v>
      </c>
      <c r="D1889" s="1029">
        <v>135.03</v>
      </c>
      <c r="E1889" s="1029">
        <v>81.19</v>
      </c>
      <c r="F1889" s="1029">
        <v>216.22</v>
      </c>
    </row>
    <row r="1890" spans="1:6" ht="12.6" customHeight="1">
      <c r="A1890" s="1023" t="s">
        <v>8402</v>
      </c>
      <c r="B1890" s="1023" t="s">
        <v>8403</v>
      </c>
      <c r="C1890" s="1024" t="s">
        <v>4748</v>
      </c>
      <c r="D1890" s="1029">
        <v>475.22</v>
      </c>
      <c r="E1890" s="1029">
        <v>18.079999999999998</v>
      </c>
      <c r="F1890" s="1029">
        <v>493.3</v>
      </c>
    </row>
    <row r="1891" spans="1:6" ht="12.6" customHeight="1">
      <c r="A1891" s="1023" t="s">
        <v>8404</v>
      </c>
      <c r="B1891" s="1023" t="s">
        <v>8405</v>
      </c>
      <c r="C1891" s="1024" t="s">
        <v>4799</v>
      </c>
      <c r="D1891" s="1029">
        <v>202.97</v>
      </c>
      <c r="E1891" s="1029">
        <v>50.61</v>
      </c>
      <c r="F1891" s="1029">
        <v>253.58</v>
      </c>
    </row>
    <row r="1892" spans="1:6" ht="23.1" customHeight="1">
      <c r="A1892" s="1023" t="s">
        <v>8406</v>
      </c>
      <c r="B1892" s="1023" t="s">
        <v>8407</v>
      </c>
      <c r="C1892" s="1024" t="s">
        <v>4748</v>
      </c>
      <c r="D1892" s="1029">
        <v>496.9</v>
      </c>
      <c r="E1892" s="1029">
        <v>25.41</v>
      </c>
      <c r="F1892" s="1029">
        <v>522.30999999999995</v>
      </c>
    </row>
    <row r="1893" spans="1:6" ht="12.6" customHeight="1">
      <c r="A1893" s="1023" t="s">
        <v>8408</v>
      </c>
      <c r="B1893" s="1023" t="s">
        <v>8409</v>
      </c>
      <c r="C1893" s="1024" t="s">
        <v>4748</v>
      </c>
      <c r="D1893" s="1029">
        <v>777.4</v>
      </c>
      <c r="E1893" s="1029">
        <v>38.130000000000003</v>
      </c>
      <c r="F1893" s="1029">
        <v>815.53</v>
      </c>
    </row>
    <row r="1894" spans="1:6" ht="12.6" customHeight="1">
      <c r="A1894" s="1020" t="s">
        <v>8410</v>
      </c>
      <c r="B1894" s="1020" t="s">
        <v>8411</v>
      </c>
      <c r="C1894" s="1022"/>
      <c r="D1894" s="1022"/>
      <c r="E1894" s="1022"/>
      <c r="F1894" s="1022"/>
    </row>
    <row r="1895" spans="1:6" ht="12.6" customHeight="1">
      <c r="A1895" s="1023" t="s">
        <v>8412</v>
      </c>
      <c r="B1895" s="1023" t="s">
        <v>8413</v>
      </c>
      <c r="C1895" s="1024" t="s">
        <v>5060</v>
      </c>
      <c r="D1895" s="1025">
        <v>4686.68</v>
      </c>
      <c r="E1895" s="1029">
        <v>179.52</v>
      </c>
      <c r="F1895" s="1025">
        <v>4866.2</v>
      </c>
    </row>
    <row r="1896" spans="1:6" ht="12.6" customHeight="1">
      <c r="A1896" s="1023" t="s">
        <v>8414</v>
      </c>
      <c r="B1896" s="1023" t="s">
        <v>8415</v>
      </c>
      <c r="C1896" s="1024" t="s">
        <v>5060</v>
      </c>
      <c r="D1896" s="1025">
        <v>1417.3</v>
      </c>
      <c r="E1896" s="1029">
        <v>179.52</v>
      </c>
      <c r="F1896" s="1025">
        <v>1596.82</v>
      </c>
    </row>
    <row r="1897" spans="1:6" ht="12.6" customHeight="1">
      <c r="A1897" s="1023" t="s">
        <v>8416</v>
      </c>
      <c r="B1897" s="1023" t="s">
        <v>8417</v>
      </c>
      <c r="C1897" s="1024" t="s">
        <v>5060</v>
      </c>
      <c r="D1897" s="1025">
        <v>1166.98</v>
      </c>
      <c r="E1897" s="1029">
        <v>179.52</v>
      </c>
      <c r="F1897" s="1025">
        <v>1346.5</v>
      </c>
    </row>
    <row r="1898" spans="1:6" ht="12.6" customHeight="1">
      <c r="A1898" s="1023" t="s">
        <v>8418</v>
      </c>
      <c r="B1898" s="1023" t="s">
        <v>8419</v>
      </c>
      <c r="C1898" s="1024" t="s">
        <v>5060</v>
      </c>
      <c r="D1898" s="1025">
        <v>1543.42</v>
      </c>
      <c r="E1898" s="1029">
        <v>179.52</v>
      </c>
      <c r="F1898" s="1025">
        <v>1722.94</v>
      </c>
    </row>
    <row r="1899" spans="1:6" ht="12.6" customHeight="1">
      <c r="A1899" s="1020" t="s">
        <v>8420</v>
      </c>
      <c r="B1899" s="1020" t="s">
        <v>8421</v>
      </c>
      <c r="C1899" s="1022"/>
      <c r="D1899" s="1022"/>
      <c r="E1899" s="1022"/>
      <c r="F1899" s="1022"/>
    </row>
    <row r="1900" spans="1:6" ht="12.6" customHeight="1">
      <c r="A1900" s="1023" t="s">
        <v>8422</v>
      </c>
      <c r="B1900" s="1023" t="s">
        <v>8423</v>
      </c>
      <c r="C1900" s="1024" t="s">
        <v>5060</v>
      </c>
      <c r="D1900" s="1025">
        <v>5398.95</v>
      </c>
      <c r="E1900" s="1029">
        <v>285.36</v>
      </c>
      <c r="F1900" s="1025">
        <v>5684.31</v>
      </c>
    </row>
    <row r="1901" spans="1:6" ht="12.6" customHeight="1">
      <c r="A1901" s="1023" t="s">
        <v>8424</v>
      </c>
      <c r="B1901" s="1023" t="s">
        <v>8425</v>
      </c>
      <c r="C1901" s="1024" t="s">
        <v>5060</v>
      </c>
      <c r="D1901" s="1025">
        <v>11026.54</v>
      </c>
      <c r="E1901" s="1029">
        <v>285.36</v>
      </c>
      <c r="F1901" s="1025">
        <v>11311.9</v>
      </c>
    </row>
    <row r="1902" spans="1:6" ht="12.6" customHeight="1">
      <c r="A1902" s="1023" t="s">
        <v>8426</v>
      </c>
      <c r="B1902" s="1023" t="s">
        <v>8427</v>
      </c>
      <c r="C1902" s="1024" t="s">
        <v>4748</v>
      </c>
      <c r="D1902" s="1025">
        <v>3651.82</v>
      </c>
      <c r="E1902" s="1029">
        <v>42.14</v>
      </c>
      <c r="F1902" s="1025">
        <v>3693.96</v>
      </c>
    </row>
    <row r="1903" spans="1:6" ht="12.6" customHeight="1">
      <c r="A1903" s="1023" t="s">
        <v>8428</v>
      </c>
      <c r="B1903" s="1023" t="s">
        <v>8429</v>
      </c>
      <c r="C1903" s="1024" t="s">
        <v>4748</v>
      </c>
      <c r="D1903" s="1025">
        <v>1776</v>
      </c>
      <c r="E1903" s="1029">
        <v>42.14</v>
      </c>
      <c r="F1903" s="1025">
        <v>1818.14</v>
      </c>
    </row>
    <row r="1904" spans="1:6" ht="12.6" customHeight="1">
      <c r="A1904" s="1020" t="s">
        <v>8430</v>
      </c>
      <c r="B1904" s="1020" t="s">
        <v>8431</v>
      </c>
      <c r="C1904" s="1022"/>
      <c r="D1904" s="1022"/>
      <c r="E1904" s="1022"/>
      <c r="F1904" s="1022"/>
    </row>
    <row r="1905" spans="1:6" ht="12.6" customHeight="1">
      <c r="A1905" s="1023" t="s">
        <v>8432</v>
      </c>
      <c r="B1905" s="1023" t="s">
        <v>8433</v>
      </c>
      <c r="C1905" s="1024" t="s">
        <v>4799</v>
      </c>
      <c r="D1905" s="1029">
        <v>10.89</v>
      </c>
      <c r="E1905" s="442"/>
      <c r="F1905" s="1029">
        <v>10.89</v>
      </c>
    </row>
    <row r="1906" spans="1:6" ht="24.95" customHeight="1">
      <c r="A1906" s="1023" t="s">
        <v>8434</v>
      </c>
      <c r="B1906" s="441" t="s">
        <v>8435</v>
      </c>
      <c r="C1906" s="1024" t="s">
        <v>4748</v>
      </c>
      <c r="D1906" s="1025">
        <v>1128.3499999999999</v>
      </c>
      <c r="E1906" s="1029">
        <v>28.05</v>
      </c>
      <c r="F1906" s="1025">
        <v>1156.4000000000001</v>
      </c>
    </row>
    <row r="1907" spans="1:6" ht="12.6" customHeight="1">
      <c r="A1907" s="1031">
        <v>36</v>
      </c>
      <c r="B1907" s="1020" t="s">
        <v>8436</v>
      </c>
      <c r="C1907" s="1022"/>
      <c r="D1907" s="1022"/>
      <c r="E1907" s="1022"/>
      <c r="F1907" s="1022"/>
    </row>
    <row r="1908" spans="1:6" ht="12.6" customHeight="1">
      <c r="A1908" s="1020" t="s">
        <v>8437</v>
      </c>
      <c r="B1908" s="1020" t="s">
        <v>8438</v>
      </c>
      <c r="C1908" s="1022"/>
      <c r="D1908" s="1022"/>
      <c r="E1908" s="1022"/>
      <c r="F1908" s="1022"/>
    </row>
    <row r="1909" spans="1:6" ht="12.6" customHeight="1">
      <c r="A1909" s="1023" t="s">
        <v>8439</v>
      </c>
      <c r="B1909" s="1023" t="s">
        <v>8440</v>
      </c>
      <c r="C1909" s="1024" t="s">
        <v>5060</v>
      </c>
      <c r="D1909" s="1025">
        <v>148041.35999999999</v>
      </c>
      <c r="E1909" s="1029">
        <v>219.91</v>
      </c>
      <c r="F1909" s="1025">
        <v>148261.26999999999</v>
      </c>
    </row>
    <row r="1910" spans="1:6" ht="12.6" customHeight="1">
      <c r="A1910" s="1023" t="s">
        <v>8441</v>
      </c>
      <c r="B1910" s="1023" t="s">
        <v>8442</v>
      </c>
      <c r="C1910" s="1024" t="s">
        <v>5060</v>
      </c>
      <c r="D1910" s="1025">
        <v>119269.84</v>
      </c>
      <c r="E1910" s="1029">
        <v>219.91</v>
      </c>
      <c r="F1910" s="1025">
        <v>119489.75</v>
      </c>
    </row>
    <row r="1911" spans="1:6" ht="12.6" customHeight="1">
      <c r="A1911" s="1023" t="s">
        <v>8443</v>
      </c>
      <c r="B1911" s="1023" t="s">
        <v>8444</v>
      </c>
      <c r="C1911" s="1024" t="s">
        <v>5060</v>
      </c>
      <c r="D1911" s="1025">
        <v>137414.5</v>
      </c>
      <c r="E1911" s="1029">
        <v>439.82</v>
      </c>
      <c r="F1911" s="1025">
        <v>137854.32</v>
      </c>
    </row>
    <row r="1912" spans="1:6" ht="12.6" customHeight="1">
      <c r="A1912" s="1020" t="s">
        <v>8445</v>
      </c>
      <c r="B1912" s="1020" t="s">
        <v>8446</v>
      </c>
      <c r="C1912" s="1022"/>
      <c r="D1912" s="1022"/>
      <c r="E1912" s="1022"/>
      <c r="F1912" s="1022"/>
    </row>
    <row r="1913" spans="1:6" ht="23.1" customHeight="1">
      <c r="A1913" s="1023" t="s">
        <v>8447</v>
      </c>
      <c r="B1913" s="1023" t="s">
        <v>8448</v>
      </c>
      <c r="C1913" s="1024" t="s">
        <v>4748</v>
      </c>
      <c r="D1913" s="1029">
        <v>167.76</v>
      </c>
      <c r="E1913" s="1029">
        <v>143.69999999999999</v>
      </c>
      <c r="F1913" s="1029">
        <v>311.45999999999998</v>
      </c>
    </row>
    <row r="1914" spans="1:6" ht="23.1" customHeight="1">
      <c r="A1914" s="1023" t="s">
        <v>8449</v>
      </c>
      <c r="B1914" s="1023" t="s">
        <v>8450</v>
      </c>
      <c r="C1914" s="1024" t="s">
        <v>4748</v>
      </c>
      <c r="D1914" s="1029">
        <v>272.83999999999997</v>
      </c>
      <c r="E1914" s="1029">
        <v>143.69999999999999</v>
      </c>
      <c r="F1914" s="1029">
        <v>416.54</v>
      </c>
    </row>
    <row r="1915" spans="1:6" ht="24.95" customHeight="1">
      <c r="A1915" s="1023" t="s">
        <v>8451</v>
      </c>
      <c r="B1915" s="441" t="s">
        <v>8452</v>
      </c>
      <c r="C1915" s="1024" t="s">
        <v>4748</v>
      </c>
      <c r="D1915" s="1025">
        <v>1069.98</v>
      </c>
      <c r="E1915" s="1029">
        <v>165.88</v>
      </c>
      <c r="F1915" s="1025">
        <v>1235.8599999999999</v>
      </c>
    </row>
    <row r="1916" spans="1:6" ht="24.95" customHeight="1">
      <c r="A1916" s="1023" t="s">
        <v>8453</v>
      </c>
      <c r="B1916" s="441" t="s">
        <v>8454</v>
      </c>
      <c r="C1916" s="1024" t="s">
        <v>4748</v>
      </c>
      <c r="D1916" s="1025">
        <v>2727.55</v>
      </c>
      <c r="E1916" s="1029">
        <v>165.88</v>
      </c>
      <c r="F1916" s="1025">
        <v>2893.43</v>
      </c>
    </row>
    <row r="1917" spans="1:6" ht="24.95" customHeight="1">
      <c r="A1917" s="1023" t="s">
        <v>8455</v>
      </c>
      <c r="B1917" s="441" t="s">
        <v>8456</v>
      </c>
      <c r="C1917" s="1024" t="s">
        <v>4748</v>
      </c>
      <c r="D1917" s="1025">
        <v>1625.13</v>
      </c>
      <c r="E1917" s="1029">
        <v>165.88</v>
      </c>
      <c r="F1917" s="1025">
        <v>1791.01</v>
      </c>
    </row>
    <row r="1918" spans="1:6" ht="24.95" customHeight="1">
      <c r="A1918" s="1023" t="s">
        <v>8457</v>
      </c>
      <c r="B1918" s="441" t="s">
        <v>8458</v>
      </c>
      <c r="C1918" s="1024" t="s">
        <v>4748</v>
      </c>
      <c r="D1918" s="1029">
        <v>648.36</v>
      </c>
      <c r="E1918" s="1029">
        <v>124.41</v>
      </c>
      <c r="F1918" s="1029">
        <v>772.77</v>
      </c>
    </row>
    <row r="1919" spans="1:6" ht="24.95" customHeight="1">
      <c r="A1919" s="1023" t="s">
        <v>8459</v>
      </c>
      <c r="B1919" s="441" t="s">
        <v>8460</v>
      </c>
      <c r="C1919" s="1024" t="s">
        <v>4748</v>
      </c>
      <c r="D1919" s="1025">
        <v>2664.26</v>
      </c>
      <c r="E1919" s="1029">
        <v>172.87</v>
      </c>
      <c r="F1919" s="1025">
        <v>2837.13</v>
      </c>
    </row>
    <row r="1920" spans="1:6" ht="24.95" customHeight="1">
      <c r="A1920" s="1023" t="s">
        <v>8461</v>
      </c>
      <c r="B1920" s="441" t="s">
        <v>8462</v>
      </c>
      <c r="C1920" s="1024" t="s">
        <v>4748</v>
      </c>
      <c r="D1920" s="1025">
        <v>1001.44</v>
      </c>
      <c r="E1920" s="1029">
        <v>165.88</v>
      </c>
      <c r="F1920" s="1025">
        <v>1167.32</v>
      </c>
    </row>
    <row r="1921" spans="1:6" ht="24.95" customHeight="1">
      <c r="A1921" s="1023" t="s">
        <v>8463</v>
      </c>
      <c r="B1921" s="441" t="s">
        <v>8464</v>
      </c>
      <c r="C1921" s="1024" t="s">
        <v>4748</v>
      </c>
      <c r="D1921" s="1029">
        <v>128.63</v>
      </c>
      <c r="E1921" s="1029">
        <v>82.94</v>
      </c>
      <c r="F1921" s="1029">
        <v>211.57</v>
      </c>
    </row>
    <row r="1922" spans="1:6" ht="11.45" customHeight="1">
      <c r="A1922" s="1015" t="s">
        <v>4737</v>
      </c>
      <c r="B1922" s="1016" t="s">
        <v>4738</v>
      </c>
      <c r="C1922" s="1016" t="s">
        <v>4739</v>
      </c>
      <c r="D1922" s="1017" t="s">
        <v>4740</v>
      </c>
      <c r="E1922" s="1018" t="s">
        <v>4741</v>
      </c>
      <c r="F1922" s="1015" t="s">
        <v>4742</v>
      </c>
    </row>
    <row r="1923" spans="1:6" ht="23.1" customHeight="1">
      <c r="A1923" s="1023" t="s">
        <v>8465</v>
      </c>
      <c r="B1923" s="1023" t="s">
        <v>8466</v>
      </c>
      <c r="C1923" s="1024" t="s">
        <v>4748</v>
      </c>
      <c r="D1923" s="1029">
        <v>249.42</v>
      </c>
      <c r="E1923" s="1029">
        <v>143.69999999999999</v>
      </c>
      <c r="F1923" s="1029">
        <v>393.12</v>
      </c>
    </row>
    <row r="1924" spans="1:6" ht="12.6" customHeight="1">
      <c r="A1924" s="1023" t="s">
        <v>8467</v>
      </c>
      <c r="B1924" s="1023" t="s">
        <v>8468</v>
      </c>
      <c r="C1924" s="1024" t="s">
        <v>4748</v>
      </c>
      <c r="D1924" s="1029">
        <v>753.56</v>
      </c>
      <c r="E1924" s="1029">
        <v>165.88</v>
      </c>
      <c r="F1924" s="1029">
        <v>919.44</v>
      </c>
    </row>
    <row r="1925" spans="1:6" ht="12.6" customHeight="1">
      <c r="A1925" s="1020" t="s">
        <v>8469</v>
      </c>
      <c r="B1925" s="1020" t="s">
        <v>8470</v>
      </c>
      <c r="C1925" s="1022"/>
      <c r="D1925" s="1022"/>
      <c r="E1925" s="1022"/>
      <c r="F1925" s="1022"/>
    </row>
    <row r="1926" spans="1:6" ht="12.6" customHeight="1">
      <c r="A1926" s="1023" t="s">
        <v>8471</v>
      </c>
      <c r="B1926" s="1023" t="s">
        <v>8472</v>
      </c>
      <c r="C1926" s="1024" t="s">
        <v>4748</v>
      </c>
      <c r="D1926" s="1029">
        <v>29.99</v>
      </c>
      <c r="E1926" s="1029">
        <v>12.44</v>
      </c>
      <c r="F1926" s="1029">
        <v>42.43</v>
      </c>
    </row>
    <row r="1927" spans="1:6" ht="12.6" customHeight="1">
      <c r="A1927" s="1023" t="s">
        <v>8473</v>
      </c>
      <c r="B1927" s="1023" t="s">
        <v>8474</v>
      </c>
      <c r="C1927" s="1024" t="s">
        <v>4748</v>
      </c>
      <c r="D1927" s="1029">
        <v>38.950000000000003</v>
      </c>
      <c r="E1927" s="1029">
        <v>12.44</v>
      </c>
      <c r="F1927" s="1029">
        <v>51.39</v>
      </c>
    </row>
    <row r="1928" spans="1:6" ht="12.6" customHeight="1">
      <c r="A1928" s="1023" t="s">
        <v>8475</v>
      </c>
      <c r="B1928" s="1023" t="s">
        <v>8476</v>
      </c>
      <c r="C1928" s="1024" t="s">
        <v>4748</v>
      </c>
      <c r="D1928" s="1029">
        <v>62.03</v>
      </c>
      <c r="E1928" s="1029">
        <v>12.44</v>
      </c>
      <c r="F1928" s="1029">
        <v>74.47</v>
      </c>
    </row>
    <row r="1929" spans="1:6" ht="12.6" customHeight="1">
      <c r="A1929" s="1023" t="s">
        <v>8477</v>
      </c>
      <c r="B1929" s="1023" t="s">
        <v>8478</v>
      </c>
      <c r="C1929" s="1024" t="s">
        <v>4748</v>
      </c>
      <c r="D1929" s="1029">
        <v>82.5</v>
      </c>
      <c r="E1929" s="1029">
        <v>12.44</v>
      </c>
      <c r="F1929" s="1029">
        <v>94.94</v>
      </c>
    </row>
    <row r="1930" spans="1:6" ht="12.6" customHeight="1">
      <c r="A1930" s="1020" t="s">
        <v>8479</v>
      </c>
      <c r="B1930" s="1020" t="s">
        <v>8480</v>
      </c>
      <c r="C1930" s="1022"/>
      <c r="D1930" s="1022"/>
      <c r="E1930" s="1022"/>
      <c r="F1930" s="1022"/>
    </row>
    <row r="1931" spans="1:6" ht="12.6" customHeight="1">
      <c r="A1931" s="1023" t="s">
        <v>8481</v>
      </c>
      <c r="B1931" s="1023" t="s">
        <v>8482</v>
      </c>
      <c r="C1931" s="1024" t="s">
        <v>4748</v>
      </c>
      <c r="D1931" s="1029">
        <v>39</v>
      </c>
      <c r="E1931" s="1029">
        <v>8.2899999999999991</v>
      </c>
      <c r="F1931" s="1029">
        <v>47.29</v>
      </c>
    </row>
    <row r="1932" spans="1:6" ht="12.6" customHeight="1">
      <c r="A1932" s="1023" t="s">
        <v>8483</v>
      </c>
      <c r="B1932" s="1023" t="s">
        <v>8484</v>
      </c>
      <c r="C1932" s="1024" t="s">
        <v>4748</v>
      </c>
      <c r="D1932" s="1029">
        <v>79.849999999999994</v>
      </c>
      <c r="E1932" s="1029">
        <v>8.2899999999999991</v>
      </c>
      <c r="F1932" s="1029">
        <v>88.14</v>
      </c>
    </row>
    <row r="1933" spans="1:6" ht="12.6" customHeight="1">
      <c r="A1933" s="1023" t="s">
        <v>8485</v>
      </c>
      <c r="B1933" s="1023" t="s">
        <v>8486</v>
      </c>
      <c r="C1933" s="1024" t="s">
        <v>4748</v>
      </c>
      <c r="D1933" s="1029">
        <v>56.57</v>
      </c>
      <c r="E1933" s="1029">
        <v>31.1</v>
      </c>
      <c r="F1933" s="1029">
        <v>87.67</v>
      </c>
    </row>
    <row r="1934" spans="1:6" ht="12.6" customHeight="1">
      <c r="A1934" s="1023" t="s">
        <v>8487</v>
      </c>
      <c r="B1934" s="1023" t="s">
        <v>8488</v>
      </c>
      <c r="C1934" s="1024" t="s">
        <v>4748</v>
      </c>
      <c r="D1934" s="1029">
        <v>118.25</v>
      </c>
      <c r="E1934" s="1029">
        <v>8.2899999999999991</v>
      </c>
      <c r="F1934" s="1029">
        <v>126.54</v>
      </c>
    </row>
    <row r="1935" spans="1:6" ht="12.6" customHeight="1">
      <c r="A1935" s="1023" t="s">
        <v>8489</v>
      </c>
      <c r="B1935" s="1023" t="s">
        <v>8490</v>
      </c>
      <c r="C1935" s="1024" t="s">
        <v>4748</v>
      </c>
      <c r="D1935" s="1029">
        <v>161.1</v>
      </c>
      <c r="E1935" s="1029">
        <v>8.2899999999999991</v>
      </c>
      <c r="F1935" s="1029">
        <v>169.39</v>
      </c>
    </row>
    <row r="1936" spans="1:6" ht="12.6" customHeight="1">
      <c r="A1936" s="1020" t="s">
        <v>8491</v>
      </c>
      <c r="B1936" s="1020" t="s">
        <v>8492</v>
      </c>
      <c r="C1936" s="1022"/>
      <c r="D1936" s="1022"/>
      <c r="E1936" s="1022"/>
      <c r="F1936" s="1022"/>
    </row>
    <row r="1937" spans="1:6" ht="23.1" customHeight="1">
      <c r="A1937" s="1023" t="s">
        <v>8493</v>
      </c>
      <c r="B1937" s="1023" t="s">
        <v>8494</v>
      </c>
      <c r="C1937" s="1024" t="s">
        <v>5060</v>
      </c>
      <c r="D1937" s="1029">
        <v>526.17999999999995</v>
      </c>
      <c r="E1937" s="1029">
        <v>20.74</v>
      </c>
      <c r="F1937" s="1029">
        <v>546.91999999999996</v>
      </c>
    </row>
    <row r="1938" spans="1:6" ht="23.1" customHeight="1">
      <c r="A1938" s="1023" t="s">
        <v>8495</v>
      </c>
      <c r="B1938" s="1023" t="s">
        <v>8496</v>
      </c>
      <c r="C1938" s="1024" t="s">
        <v>5060</v>
      </c>
      <c r="D1938" s="1029">
        <v>482.92</v>
      </c>
      <c r="E1938" s="1029">
        <v>20.74</v>
      </c>
      <c r="F1938" s="1029">
        <v>503.66</v>
      </c>
    </row>
    <row r="1939" spans="1:6" ht="12.6" customHeight="1">
      <c r="A1939" s="1020" t="s">
        <v>8497</v>
      </c>
      <c r="B1939" s="1020" t="s">
        <v>8498</v>
      </c>
      <c r="C1939" s="1022"/>
      <c r="D1939" s="1022"/>
      <c r="E1939" s="1022"/>
      <c r="F1939" s="1022"/>
    </row>
    <row r="1940" spans="1:6" ht="24.95" customHeight="1">
      <c r="A1940" s="1023" t="s">
        <v>8499</v>
      </c>
      <c r="B1940" s="441" t="s">
        <v>8500</v>
      </c>
      <c r="C1940" s="1024" t="s">
        <v>4748</v>
      </c>
      <c r="D1940" s="1029">
        <v>182.55</v>
      </c>
      <c r="E1940" s="1029">
        <v>19.45</v>
      </c>
      <c r="F1940" s="1029">
        <v>202</v>
      </c>
    </row>
    <row r="1941" spans="1:6" ht="24.95" customHeight="1">
      <c r="A1941" s="1023" t="s">
        <v>8501</v>
      </c>
      <c r="B1941" s="441" t="s">
        <v>8502</v>
      </c>
      <c r="C1941" s="1024" t="s">
        <v>4748</v>
      </c>
      <c r="D1941" s="1029">
        <v>194.51</v>
      </c>
      <c r="E1941" s="1029">
        <v>19.45</v>
      </c>
      <c r="F1941" s="1029">
        <v>213.96</v>
      </c>
    </row>
    <row r="1942" spans="1:6" ht="24.95" customHeight="1">
      <c r="A1942" s="1023" t="s">
        <v>8503</v>
      </c>
      <c r="B1942" s="441" t="s">
        <v>8504</v>
      </c>
      <c r="C1942" s="1024" t="s">
        <v>4748</v>
      </c>
      <c r="D1942" s="1029">
        <v>194.79</v>
      </c>
      <c r="E1942" s="1029">
        <v>19.45</v>
      </c>
      <c r="F1942" s="1029">
        <v>214.24</v>
      </c>
    </row>
    <row r="1943" spans="1:6" ht="24.95" customHeight="1">
      <c r="A1943" s="1023" t="s">
        <v>8505</v>
      </c>
      <c r="B1943" s="441" t="s">
        <v>8506</v>
      </c>
      <c r="C1943" s="1024" t="s">
        <v>4748</v>
      </c>
      <c r="D1943" s="1029">
        <v>191.28</v>
      </c>
      <c r="E1943" s="1029">
        <v>19.45</v>
      </c>
      <c r="F1943" s="1029">
        <v>210.73</v>
      </c>
    </row>
    <row r="1944" spans="1:6" ht="12.6" customHeight="1">
      <c r="A1944" s="1020" t="s">
        <v>8507</v>
      </c>
      <c r="B1944" s="1020" t="s">
        <v>8508</v>
      </c>
      <c r="C1944" s="1022"/>
      <c r="D1944" s="1022"/>
      <c r="E1944" s="1022"/>
      <c r="F1944" s="1022"/>
    </row>
    <row r="1945" spans="1:6" ht="24.95" customHeight="1">
      <c r="A1945" s="1023" t="s">
        <v>8509</v>
      </c>
      <c r="B1945" s="441" t="s">
        <v>8510</v>
      </c>
      <c r="C1945" s="1024" t="s">
        <v>4748</v>
      </c>
      <c r="D1945" s="1025">
        <v>198996.28</v>
      </c>
      <c r="E1945" s="1025">
        <v>1599.04</v>
      </c>
      <c r="F1945" s="1025">
        <v>200595.32</v>
      </c>
    </row>
    <row r="1946" spans="1:6" ht="24.95" customHeight="1">
      <c r="A1946" s="1023" t="s">
        <v>8511</v>
      </c>
      <c r="B1946" s="441" t="s">
        <v>8512</v>
      </c>
      <c r="C1946" s="1024" t="s">
        <v>4748</v>
      </c>
      <c r="D1946" s="1025">
        <v>235412.17</v>
      </c>
      <c r="E1946" s="1025">
        <v>1599.04</v>
      </c>
      <c r="F1946" s="1025">
        <v>237011.21</v>
      </c>
    </row>
    <row r="1947" spans="1:6" ht="23.1" customHeight="1">
      <c r="A1947" s="1023" t="s">
        <v>8513</v>
      </c>
      <c r="B1947" s="1023" t="s">
        <v>8514</v>
      </c>
      <c r="C1947" s="1024" t="s">
        <v>4748</v>
      </c>
      <c r="D1947" s="1025">
        <v>89328.41</v>
      </c>
      <c r="E1947" s="1025">
        <v>1599.04</v>
      </c>
      <c r="F1947" s="1025">
        <v>90927.45</v>
      </c>
    </row>
    <row r="1948" spans="1:6" ht="24.95" customHeight="1">
      <c r="A1948" s="1023" t="s">
        <v>8515</v>
      </c>
      <c r="B1948" s="441" t="s">
        <v>8516</v>
      </c>
      <c r="C1948" s="1024" t="s">
        <v>4748</v>
      </c>
      <c r="D1948" s="1025">
        <v>129411.52</v>
      </c>
      <c r="E1948" s="1025">
        <v>1599.04</v>
      </c>
      <c r="F1948" s="1025">
        <v>131010.56</v>
      </c>
    </row>
    <row r="1949" spans="1:6" ht="23.1" customHeight="1">
      <c r="A1949" s="1023" t="s">
        <v>8517</v>
      </c>
      <c r="B1949" s="1023" t="s">
        <v>8518</v>
      </c>
      <c r="C1949" s="1024" t="s">
        <v>4748</v>
      </c>
      <c r="D1949" s="1025">
        <v>81666.820000000007</v>
      </c>
      <c r="E1949" s="1029">
        <v>853.55</v>
      </c>
      <c r="F1949" s="1025">
        <v>82520.37</v>
      </c>
    </row>
    <row r="1950" spans="1:6" ht="24.95" customHeight="1">
      <c r="A1950" s="1023" t="s">
        <v>8519</v>
      </c>
      <c r="B1950" s="441" t="s">
        <v>8520</v>
      </c>
      <c r="C1950" s="1024" t="s">
        <v>4748</v>
      </c>
      <c r="D1950" s="1025">
        <v>141666.78</v>
      </c>
      <c r="E1950" s="1025">
        <v>1599.04</v>
      </c>
      <c r="F1950" s="1025">
        <v>143265.82</v>
      </c>
    </row>
    <row r="1951" spans="1:6" ht="24.95" customHeight="1">
      <c r="A1951" s="1023" t="s">
        <v>8521</v>
      </c>
      <c r="B1951" s="441" t="s">
        <v>8522</v>
      </c>
      <c r="C1951" s="1024" t="s">
        <v>4748</v>
      </c>
      <c r="D1951" s="1025">
        <v>371877.22</v>
      </c>
      <c r="E1951" s="1025">
        <v>1769.75</v>
      </c>
      <c r="F1951" s="1025">
        <v>373646.97</v>
      </c>
    </row>
    <row r="1952" spans="1:6" ht="24.95" customHeight="1">
      <c r="A1952" s="1023" t="s">
        <v>8523</v>
      </c>
      <c r="B1952" s="441" t="s">
        <v>8524</v>
      </c>
      <c r="C1952" s="1024" t="s">
        <v>4748</v>
      </c>
      <c r="D1952" s="1025">
        <v>144553.54999999999</v>
      </c>
      <c r="E1952" s="1025">
        <v>1599.04</v>
      </c>
      <c r="F1952" s="1025">
        <v>146152.59</v>
      </c>
    </row>
    <row r="1953" spans="1:6" ht="24.95" customHeight="1">
      <c r="A1953" s="1023" t="s">
        <v>8525</v>
      </c>
      <c r="B1953" s="441" t="s">
        <v>8526</v>
      </c>
      <c r="C1953" s="1024" t="s">
        <v>4748</v>
      </c>
      <c r="D1953" s="1025">
        <v>382273.5</v>
      </c>
      <c r="E1953" s="1025">
        <v>1753.64</v>
      </c>
      <c r="F1953" s="1025">
        <v>384027.14</v>
      </c>
    </row>
    <row r="1954" spans="1:6" ht="24.95" customHeight="1">
      <c r="A1954" s="1023" t="s">
        <v>8527</v>
      </c>
      <c r="B1954" s="441" t="s">
        <v>8528</v>
      </c>
      <c r="C1954" s="1024" t="s">
        <v>4748</v>
      </c>
      <c r="D1954" s="1025">
        <v>269409.94</v>
      </c>
      <c r="E1954" s="1025">
        <v>1769.75</v>
      </c>
      <c r="F1954" s="1025">
        <v>271179.69</v>
      </c>
    </row>
    <row r="1955" spans="1:6" ht="12.6" customHeight="1">
      <c r="A1955" s="1020" t="s">
        <v>8529</v>
      </c>
      <c r="B1955" s="1020" t="s">
        <v>8530</v>
      </c>
      <c r="C1955" s="1022"/>
      <c r="D1955" s="1022"/>
      <c r="E1955" s="1022"/>
      <c r="F1955" s="1022"/>
    </row>
    <row r="1956" spans="1:6" ht="12.6" customHeight="1">
      <c r="A1956" s="1023" t="s">
        <v>8531</v>
      </c>
      <c r="B1956" s="1023" t="s">
        <v>8532</v>
      </c>
      <c r="C1956" s="1024" t="s">
        <v>4748</v>
      </c>
      <c r="D1956" s="1025">
        <v>31270</v>
      </c>
      <c r="E1956" s="1029">
        <v>853.55</v>
      </c>
      <c r="F1956" s="1025">
        <v>32123.55</v>
      </c>
    </row>
    <row r="1957" spans="1:6" ht="12.6" customHeight="1">
      <c r="A1957" s="1023" t="s">
        <v>8533</v>
      </c>
      <c r="B1957" s="1023" t="s">
        <v>8534</v>
      </c>
      <c r="C1957" s="1024" t="s">
        <v>4748</v>
      </c>
      <c r="D1957" s="1025">
        <v>22880.400000000001</v>
      </c>
      <c r="E1957" s="1029">
        <v>853.55</v>
      </c>
      <c r="F1957" s="1025">
        <v>23733.95</v>
      </c>
    </row>
    <row r="1958" spans="1:6" ht="12.6" customHeight="1">
      <c r="A1958" s="1023" t="s">
        <v>8535</v>
      </c>
      <c r="B1958" s="1023" t="s">
        <v>8536</v>
      </c>
      <c r="C1958" s="1024" t="s">
        <v>4748</v>
      </c>
      <c r="D1958" s="1025">
        <v>56860.37</v>
      </c>
      <c r="E1958" s="1025">
        <v>1365.68</v>
      </c>
      <c r="F1958" s="1025">
        <v>58226.05</v>
      </c>
    </row>
    <row r="1959" spans="1:6" ht="24.95" customHeight="1">
      <c r="A1959" s="1023" t="s">
        <v>8537</v>
      </c>
      <c r="B1959" s="441" t="s">
        <v>8538</v>
      </c>
      <c r="C1959" s="1024" t="s">
        <v>4748</v>
      </c>
      <c r="D1959" s="1025">
        <v>104928.67</v>
      </c>
      <c r="E1959" s="1025">
        <v>1365.68</v>
      </c>
      <c r="F1959" s="1025">
        <v>106294.35</v>
      </c>
    </row>
    <row r="1960" spans="1:6" ht="24.95" customHeight="1">
      <c r="A1960" s="1023" t="s">
        <v>8539</v>
      </c>
      <c r="B1960" s="441" t="s">
        <v>8540</v>
      </c>
      <c r="C1960" s="1024" t="s">
        <v>4748</v>
      </c>
      <c r="D1960" s="1025">
        <v>4610.3100000000004</v>
      </c>
      <c r="E1960" s="1029">
        <v>341.42</v>
      </c>
      <c r="F1960" s="1025">
        <v>4951.7299999999996</v>
      </c>
    </row>
    <row r="1961" spans="1:6" ht="11.45" customHeight="1">
      <c r="A1961" s="1015" t="s">
        <v>4737</v>
      </c>
      <c r="B1961" s="1016" t="s">
        <v>4738</v>
      </c>
      <c r="C1961" s="1016" t="s">
        <v>4739</v>
      </c>
      <c r="D1961" s="1017" t="s">
        <v>4740</v>
      </c>
      <c r="E1961" s="1018" t="s">
        <v>4741</v>
      </c>
      <c r="F1961" s="1015" t="s">
        <v>4742</v>
      </c>
    </row>
    <row r="1962" spans="1:6" ht="24.95" customHeight="1">
      <c r="A1962" s="1023" t="s">
        <v>8541</v>
      </c>
      <c r="B1962" s="441" t="s">
        <v>8542</v>
      </c>
      <c r="C1962" s="1024" t="s">
        <v>4748</v>
      </c>
      <c r="D1962" s="1025">
        <v>5038.38</v>
      </c>
      <c r="E1962" s="1029">
        <v>341.42</v>
      </c>
      <c r="F1962" s="1025">
        <v>5379.8</v>
      </c>
    </row>
    <row r="1963" spans="1:6" ht="12.6" customHeight="1">
      <c r="A1963" s="1023" t="s">
        <v>8543</v>
      </c>
      <c r="B1963" s="1023" t="s">
        <v>8544</v>
      </c>
      <c r="C1963" s="1024" t="s">
        <v>4748</v>
      </c>
      <c r="D1963" s="1025">
        <v>19629.060000000001</v>
      </c>
      <c r="E1963" s="1029">
        <v>853.55</v>
      </c>
      <c r="F1963" s="1025">
        <v>20482.61</v>
      </c>
    </row>
    <row r="1964" spans="1:6" ht="12.6" customHeight="1">
      <c r="A1964" s="1023" t="s">
        <v>8545</v>
      </c>
      <c r="B1964" s="1023" t="s">
        <v>8546</v>
      </c>
      <c r="C1964" s="1024" t="s">
        <v>4748</v>
      </c>
      <c r="D1964" s="1025">
        <v>34567.760000000002</v>
      </c>
      <c r="E1964" s="1029">
        <v>853.55</v>
      </c>
      <c r="F1964" s="1025">
        <v>35421.31</v>
      </c>
    </row>
    <row r="1965" spans="1:6" ht="23.1" customHeight="1">
      <c r="A1965" s="1023" t="s">
        <v>8547</v>
      </c>
      <c r="B1965" s="1023" t="s">
        <v>8548</v>
      </c>
      <c r="C1965" s="1024" t="s">
        <v>4748</v>
      </c>
      <c r="D1965" s="1025">
        <v>16325.74</v>
      </c>
      <c r="E1965" s="1029">
        <v>853.55</v>
      </c>
      <c r="F1965" s="1025">
        <v>17179.29</v>
      </c>
    </row>
    <row r="1966" spans="1:6" ht="24.95" customHeight="1">
      <c r="A1966" s="1023" t="s">
        <v>8549</v>
      </c>
      <c r="B1966" s="441" t="s">
        <v>8550</v>
      </c>
      <c r="C1966" s="1024" t="s">
        <v>4748</v>
      </c>
      <c r="D1966" s="1025">
        <v>72114.320000000007</v>
      </c>
      <c r="E1966" s="1025">
        <v>1365.68</v>
      </c>
      <c r="F1966" s="1025">
        <v>73480</v>
      </c>
    </row>
    <row r="1967" spans="1:6" ht="24.95" customHeight="1">
      <c r="A1967" s="1023" t="s">
        <v>8551</v>
      </c>
      <c r="B1967" s="441" t="s">
        <v>8552</v>
      </c>
      <c r="C1967" s="1024" t="s">
        <v>4748</v>
      </c>
      <c r="D1967" s="1025">
        <v>15456.19</v>
      </c>
      <c r="E1967" s="1029">
        <v>341.42</v>
      </c>
      <c r="F1967" s="1025">
        <v>15797.61</v>
      </c>
    </row>
    <row r="1968" spans="1:6" ht="12.6" customHeight="1">
      <c r="A1968" s="1023" t="s">
        <v>8553</v>
      </c>
      <c r="B1968" s="1023" t="s">
        <v>8554</v>
      </c>
      <c r="C1968" s="1024" t="s">
        <v>4748</v>
      </c>
      <c r="D1968" s="1025">
        <v>54559.88</v>
      </c>
      <c r="E1968" s="1025">
        <v>1365.68</v>
      </c>
      <c r="F1968" s="1025">
        <v>55925.56</v>
      </c>
    </row>
    <row r="1969" spans="1:6" ht="12.6" customHeight="1">
      <c r="A1969" s="1023" t="s">
        <v>8555</v>
      </c>
      <c r="B1969" s="1023" t="s">
        <v>8556</v>
      </c>
      <c r="C1969" s="1024" t="s">
        <v>4748</v>
      </c>
      <c r="D1969" s="1025">
        <v>73307.179999999993</v>
      </c>
      <c r="E1969" s="1025">
        <v>1365.68</v>
      </c>
      <c r="F1969" s="1025">
        <v>74672.86</v>
      </c>
    </row>
    <row r="1970" spans="1:6" ht="12.6" customHeight="1">
      <c r="A1970" s="1023" t="s">
        <v>8557</v>
      </c>
      <c r="B1970" s="1023" t="s">
        <v>8558</v>
      </c>
      <c r="C1970" s="1024" t="s">
        <v>4748</v>
      </c>
      <c r="D1970" s="1025">
        <v>95959.4</v>
      </c>
      <c r="E1970" s="1025">
        <v>1365.68</v>
      </c>
      <c r="F1970" s="1025">
        <v>97325.08</v>
      </c>
    </row>
    <row r="1971" spans="1:6" ht="12.6" customHeight="1">
      <c r="A1971" s="1023" t="s">
        <v>8559</v>
      </c>
      <c r="B1971" s="1023" t="s">
        <v>8560</v>
      </c>
      <c r="C1971" s="1024" t="s">
        <v>4748</v>
      </c>
      <c r="D1971" s="1025">
        <v>61396.1</v>
      </c>
      <c r="E1971" s="1029">
        <v>853.55</v>
      </c>
      <c r="F1971" s="1025">
        <v>62249.65</v>
      </c>
    </row>
    <row r="1972" spans="1:6" ht="12.6" customHeight="1">
      <c r="A1972" s="1023" t="s">
        <v>8561</v>
      </c>
      <c r="B1972" s="1023" t="s">
        <v>8562</v>
      </c>
      <c r="C1972" s="1024" t="s">
        <v>4748</v>
      </c>
      <c r="D1972" s="1025">
        <v>25192.78</v>
      </c>
      <c r="E1972" s="1029">
        <v>853.55</v>
      </c>
      <c r="F1972" s="1025">
        <v>26046.33</v>
      </c>
    </row>
    <row r="1973" spans="1:6" ht="24.95" customHeight="1">
      <c r="A1973" s="1023" t="s">
        <v>8563</v>
      </c>
      <c r="B1973" s="441" t="s">
        <v>8564</v>
      </c>
      <c r="C1973" s="1024" t="s">
        <v>4748</v>
      </c>
      <c r="D1973" s="1025">
        <v>108084.99</v>
      </c>
      <c r="E1973" s="1025">
        <v>1365.68</v>
      </c>
      <c r="F1973" s="1025">
        <v>109450.67</v>
      </c>
    </row>
    <row r="1974" spans="1:6" ht="24.95" customHeight="1">
      <c r="A1974" s="1023" t="s">
        <v>8565</v>
      </c>
      <c r="B1974" s="441" t="s">
        <v>8566</v>
      </c>
      <c r="C1974" s="1024" t="s">
        <v>4748</v>
      </c>
      <c r="D1974" s="1025">
        <v>32322.1</v>
      </c>
      <c r="E1974" s="1029">
        <v>853.55</v>
      </c>
      <c r="F1974" s="1025">
        <v>33175.65</v>
      </c>
    </row>
    <row r="1975" spans="1:6" ht="24.95" customHeight="1">
      <c r="A1975" s="1023" t="s">
        <v>8567</v>
      </c>
      <c r="B1975" s="441" t="s">
        <v>8568</v>
      </c>
      <c r="C1975" s="1024" t="s">
        <v>4748</v>
      </c>
      <c r="D1975" s="1025">
        <v>37182.07</v>
      </c>
      <c r="E1975" s="1029">
        <v>853.55</v>
      </c>
      <c r="F1975" s="1025">
        <v>38035.620000000003</v>
      </c>
    </row>
    <row r="1976" spans="1:6" ht="12.6" customHeight="1">
      <c r="A1976" s="1020" t="s">
        <v>8569</v>
      </c>
      <c r="B1976" s="1020" t="s">
        <v>8570</v>
      </c>
      <c r="C1976" s="1022"/>
      <c r="D1976" s="1022"/>
      <c r="E1976" s="1022"/>
      <c r="F1976" s="1022"/>
    </row>
    <row r="1977" spans="1:6" ht="12.6" customHeight="1">
      <c r="A1977" s="1023" t="s">
        <v>8571</v>
      </c>
      <c r="B1977" s="1023" t="s">
        <v>8572</v>
      </c>
      <c r="C1977" s="1024" t="s">
        <v>4857</v>
      </c>
      <c r="D1977" s="1029">
        <v>75.489999999999995</v>
      </c>
      <c r="E1977" s="1029">
        <v>16.59</v>
      </c>
      <c r="F1977" s="1029">
        <v>92.08</v>
      </c>
    </row>
    <row r="1978" spans="1:6" ht="12.6" customHeight="1">
      <c r="A1978" s="1023" t="s">
        <v>8573</v>
      </c>
      <c r="B1978" s="1023" t="s">
        <v>8574</v>
      </c>
      <c r="C1978" s="1024" t="s">
        <v>4748</v>
      </c>
      <c r="D1978" s="1029">
        <v>48.11</v>
      </c>
      <c r="E1978" s="1029">
        <v>8.2899999999999991</v>
      </c>
      <c r="F1978" s="1029">
        <v>56.4</v>
      </c>
    </row>
    <row r="1979" spans="1:6" ht="12.6" customHeight="1">
      <c r="A1979" s="1023" t="s">
        <v>8575</v>
      </c>
      <c r="B1979" s="1023" t="s">
        <v>8576</v>
      </c>
      <c r="C1979" s="1024" t="s">
        <v>4748</v>
      </c>
      <c r="D1979" s="1025">
        <v>1368.03</v>
      </c>
      <c r="E1979" s="1029">
        <v>54.03</v>
      </c>
      <c r="F1979" s="1025">
        <v>1422.06</v>
      </c>
    </row>
    <row r="1980" spans="1:6" ht="12.6" customHeight="1">
      <c r="A1980" s="1023" t="s">
        <v>8577</v>
      </c>
      <c r="B1980" s="1023" t="s">
        <v>8578</v>
      </c>
      <c r="C1980" s="1024" t="s">
        <v>4748</v>
      </c>
      <c r="D1980" s="1029">
        <v>26.36</v>
      </c>
      <c r="E1980" s="1029">
        <v>8.2899999999999991</v>
      </c>
      <c r="F1980" s="1029">
        <v>34.65</v>
      </c>
    </row>
    <row r="1981" spans="1:6" ht="12.6" customHeight="1">
      <c r="A1981" s="1023" t="s">
        <v>8579</v>
      </c>
      <c r="B1981" s="1023" t="s">
        <v>8580</v>
      </c>
      <c r="C1981" s="1024" t="s">
        <v>4748</v>
      </c>
      <c r="D1981" s="1029">
        <v>3.3</v>
      </c>
      <c r="E1981" s="1029">
        <v>6.22</v>
      </c>
      <c r="F1981" s="1029">
        <v>9.52</v>
      </c>
    </row>
    <row r="1982" spans="1:6" ht="12.6" customHeight="1">
      <c r="A1982" s="1023" t="s">
        <v>8581</v>
      </c>
      <c r="B1982" s="1023" t="s">
        <v>8582</v>
      </c>
      <c r="C1982" s="1024" t="s">
        <v>4748</v>
      </c>
      <c r="D1982" s="1029">
        <v>24.63</v>
      </c>
      <c r="E1982" s="1029">
        <v>8.2899999999999991</v>
      </c>
      <c r="F1982" s="1029">
        <v>32.92</v>
      </c>
    </row>
    <row r="1983" spans="1:6" ht="23.1" customHeight="1">
      <c r="A1983" s="1023" t="s">
        <v>8583</v>
      </c>
      <c r="B1983" s="1023" t="s">
        <v>8584</v>
      </c>
      <c r="C1983" s="1024" t="s">
        <v>4748</v>
      </c>
      <c r="D1983" s="1029">
        <v>600.03</v>
      </c>
      <c r="E1983" s="1029">
        <v>0.84</v>
      </c>
      <c r="F1983" s="1029">
        <v>600.87</v>
      </c>
    </row>
    <row r="1984" spans="1:6" ht="12.6" customHeight="1">
      <c r="A1984" s="1023" t="s">
        <v>8585</v>
      </c>
      <c r="B1984" s="1023" t="s">
        <v>8586</v>
      </c>
      <c r="C1984" s="1024" t="s">
        <v>4748</v>
      </c>
      <c r="D1984" s="1029">
        <v>445.24</v>
      </c>
      <c r="E1984" s="1029">
        <v>20.74</v>
      </c>
      <c r="F1984" s="1029">
        <v>465.98</v>
      </c>
    </row>
    <row r="1985" spans="1:6" ht="12.6" customHeight="1">
      <c r="A1985" s="1023" t="s">
        <v>8587</v>
      </c>
      <c r="B1985" s="1023" t="s">
        <v>8588</v>
      </c>
      <c r="C1985" s="1024" t="s">
        <v>4748</v>
      </c>
      <c r="D1985" s="1029">
        <v>313.73</v>
      </c>
      <c r="E1985" s="1029">
        <v>20.74</v>
      </c>
      <c r="F1985" s="1029">
        <v>334.47</v>
      </c>
    </row>
    <row r="1986" spans="1:6" ht="12.6" customHeight="1">
      <c r="A1986" s="1023" t="s">
        <v>8589</v>
      </c>
      <c r="B1986" s="1023" t="s">
        <v>8590</v>
      </c>
      <c r="C1986" s="1024" t="s">
        <v>4748</v>
      </c>
      <c r="D1986" s="1029">
        <v>241.53</v>
      </c>
      <c r="E1986" s="1029">
        <v>116.68</v>
      </c>
      <c r="F1986" s="1029">
        <v>358.21</v>
      </c>
    </row>
    <row r="1987" spans="1:6" ht="12.6" customHeight="1">
      <c r="A1987" s="1023" t="s">
        <v>8591</v>
      </c>
      <c r="B1987" s="1023" t="s">
        <v>8592</v>
      </c>
      <c r="C1987" s="1024" t="s">
        <v>8593</v>
      </c>
      <c r="D1987" s="1029">
        <v>546.45000000000005</v>
      </c>
      <c r="E1987" s="1029">
        <v>0.84</v>
      </c>
      <c r="F1987" s="1029">
        <v>547.29</v>
      </c>
    </row>
    <row r="1988" spans="1:6" ht="12.6" customHeight="1">
      <c r="A1988" s="1023" t="s">
        <v>8594</v>
      </c>
      <c r="B1988" s="1023" t="s">
        <v>8595</v>
      </c>
      <c r="C1988" s="1024" t="s">
        <v>4748</v>
      </c>
      <c r="D1988" s="1029">
        <v>24.03</v>
      </c>
      <c r="E1988" s="1029">
        <v>41.47</v>
      </c>
      <c r="F1988" s="1029">
        <v>65.5</v>
      </c>
    </row>
    <row r="1989" spans="1:6" ht="12.6" customHeight="1">
      <c r="A1989" s="1023" t="s">
        <v>8596</v>
      </c>
      <c r="B1989" s="1023" t="s">
        <v>8597</v>
      </c>
      <c r="C1989" s="1024" t="s">
        <v>8593</v>
      </c>
      <c r="D1989" s="1029">
        <v>490.33</v>
      </c>
      <c r="E1989" s="1029">
        <v>0.84</v>
      </c>
      <c r="F1989" s="1029">
        <v>491.17</v>
      </c>
    </row>
    <row r="1990" spans="1:6" ht="12.6" customHeight="1">
      <c r="A1990" s="1023" t="s">
        <v>8598</v>
      </c>
      <c r="B1990" s="1023" t="s">
        <v>8599</v>
      </c>
      <c r="C1990" s="1024" t="s">
        <v>4748</v>
      </c>
      <c r="D1990" s="442"/>
      <c r="E1990" s="1029">
        <v>233.36</v>
      </c>
      <c r="F1990" s="1029">
        <v>233.36</v>
      </c>
    </row>
    <row r="1991" spans="1:6" ht="12.6" customHeight="1">
      <c r="A1991" s="1023" t="s">
        <v>8600</v>
      </c>
      <c r="B1991" s="1023" t="s">
        <v>8601</v>
      </c>
      <c r="C1991" s="1024" t="s">
        <v>5582</v>
      </c>
      <c r="D1991" s="1029">
        <v>19.93</v>
      </c>
      <c r="E1991" s="1029">
        <v>0.67</v>
      </c>
      <c r="F1991" s="1029">
        <v>20.6</v>
      </c>
    </row>
    <row r="1992" spans="1:6" ht="12.6" customHeight="1">
      <c r="A1992" s="1023" t="s">
        <v>8602</v>
      </c>
      <c r="B1992" s="1023" t="s">
        <v>8603</v>
      </c>
      <c r="C1992" s="1024" t="s">
        <v>5582</v>
      </c>
      <c r="D1992" s="1029">
        <v>19.93</v>
      </c>
      <c r="E1992" s="1029">
        <v>1.01</v>
      </c>
      <c r="F1992" s="1029">
        <v>20.94</v>
      </c>
    </row>
    <row r="1993" spans="1:6" ht="24.95" customHeight="1">
      <c r="A1993" s="1023" t="s">
        <v>8604</v>
      </c>
      <c r="B1993" s="441" t="s">
        <v>8605</v>
      </c>
      <c r="C1993" s="1024" t="s">
        <v>4799</v>
      </c>
      <c r="D1993" s="1029">
        <v>519.75</v>
      </c>
      <c r="E1993" s="1029">
        <v>8.44</v>
      </c>
      <c r="F1993" s="1029">
        <v>528.19000000000005</v>
      </c>
    </row>
    <row r="1994" spans="1:6" ht="24.95" customHeight="1">
      <c r="A1994" s="1023" t="s">
        <v>8606</v>
      </c>
      <c r="B1994" s="441" t="s">
        <v>8607</v>
      </c>
      <c r="C1994" s="1024" t="s">
        <v>4799</v>
      </c>
      <c r="D1994" s="1029">
        <v>648</v>
      </c>
      <c r="E1994" s="1029">
        <v>8.44</v>
      </c>
      <c r="F1994" s="1029">
        <v>656.44</v>
      </c>
    </row>
    <row r="1995" spans="1:6" ht="12.6" customHeight="1">
      <c r="A1995" s="1023" t="s">
        <v>8608</v>
      </c>
      <c r="B1995" s="1023" t="s">
        <v>8609</v>
      </c>
      <c r="C1995" s="1024" t="s">
        <v>8593</v>
      </c>
      <c r="D1995" s="1029">
        <v>41.26</v>
      </c>
      <c r="E1995" s="1029">
        <v>0.84</v>
      </c>
      <c r="F1995" s="1029">
        <v>42.1</v>
      </c>
    </row>
    <row r="1996" spans="1:6" ht="12.6" customHeight="1">
      <c r="A1996" s="1023" t="s">
        <v>8610</v>
      </c>
      <c r="B1996" s="1023" t="s">
        <v>8611</v>
      </c>
      <c r="C1996" s="1024" t="s">
        <v>4748</v>
      </c>
      <c r="D1996" s="1029">
        <v>15.05</v>
      </c>
      <c r="E1996" s="1029">
        <v>58.34</v>
      </c>
      <c r="F1996" s="1029">
        <v>73.39</v>
      </c>
    </row>
    <row r="1997" spans="1:6" ht="12.6" customHeight="1">
      <c r="A1997" s="1023" t="s">
        <v>8612</v>
      </c>
      <c r="B1997" s="1023" t="s">
        <v>8613</v>
      </c>
      <c r="C1997" s="1024" t="s">
        <v>4748</v>
      </c>
      <c r="D1997" s="1029">
        <v>75.16</v>
      </c>
      <c r="E1997" s="1029">
        <v>0.84</v>
      </c>
      <c r="F1997" s="1029">
        <v>76</v>
      </c>
    </row>
    <row r="1998" spans="1:6" ht="12.6" customHeight="1">
      <c r="A1998" s="1023" t="s">
        <v>8614</v>
      </c>
      <c r="B1998" s="1023" t="s">
        <v>8615</v>
      </c>
      <c r="C1998" s="1024" t="s">
        <v>4748</v>
      </c>
      <c r="D1998" s="1029">
        <v>182.02</v>
      </c>
      <c r="E1998" s="1029">
        <v>116.68</v>
      </c>
      <c r="F1998" s="1029">
        <v>298.7</v>
      </c>
    </row>
    <row r="1999" spans="1:6" ht="12.6" customHeight="1">
      <c r="A1999" s="1023" t="s">
        <v>8616</v>
      </c>
      <c r="B1999" s="1023" t="s">
        <v>8617</v>
      </c>
      <c r="C1999" s="1024" t="s">
        <v>4748</v>
      </c>
      <c r="D1999" s="1029">
        <v>323.83</v>
      </c>
      <c r="E1999" s="1029">
        <v>0.84</v>
      </c>
      <c r="F1999" s="1029">
        <v>324.67</v>
      </c>
    </row>
    <row r="2000" spans="1:6" ht="12.6" customHeight="1">
      <c r="A2000" s="1023" t="s">
        <v>8618</v>
      </c>
      <c r="B2000" s="1023" t="s">
        <v>8619</v>
      </c>
      <c r="C2000" s="1024" t="s">
        <v>4748</v>
      </c>
      <c r="D2000" s="1029">
        <v>564.15</v>
      </c>
      <c r="E2000" s="1029">
        <v>116.68</v>
      </c>
      <c r="F2000" s="1029">
        <v>680.83</v>
      </c>
    </row>
    <row r="2001" spans="1:6" ht="12.6" customHeight="1">
      <c r="A2001" s="1023" t="s">
        <v>8620</v>
      </c>
      <c r="B2001" s="1023" t="s">
        <v>8621</v>
      </c>
      <c r="C2001" s="1024" t="s">
        <v>4748</v>
      </c>
      <c r="D2001" s="1025">
        <v>2395.48</v>
      </c>
      <c r="E2001" s="1029">
        <v>41.47</v>
      </c>
      <c r="F2001" s="1025">
        <v>2436.9499999999998</v>
      </c>
    </row>
    <row r="2002" spans="1:6" ht="12.6" customHeight="1">
      <c r="A2002" s="1023" t="s">
        <v>8622</v>
      </c>
      <c r="B2002" s="1023" t="s">
        <v>8623</v>
      </c>
      <c r="C2002" s="1024" t="s">
        <v>4748</v>
      </c>
      <c r="D2002" s="1025">
        <v>3597.49</v>
      </c>
      <c r="E2002" s="1029">
        <v>41.47</v>
      </c>
      <c r="F2002" s="1025">
        <v>3638.96</v>
      </c>
    </row>
    <row r="2003" spans="1:6" ht="12.6" customHeight="1">
      <c r="A2003" s="1023" t="s">
        <v>8624</v>
      </c>
      <c r="B2003" s="1023" t="s">
        <v>8625</v>
      </c>
      <c r="C2003" s="1024" t="s">
        <v>4748</v>
      </c>
      <c r="D2003" s="1025">
        <v>4653.95</v>
      </c>
      <c r="E2003" s="1029">
        <v>41.47</v>
      </c>
      <c r="F2003" s="1025">
        <v>4695.42</v>
      </c>
    </row>
    <row r="2004" spans="1:6" ht="12.6" customHeight="1">
      <c r="A2004" s="1031">
        <v>37</v>
      </c>
      <c r="B2004" s="1020" t="s">
        <v>8626</v>
      </c>
      <c r="C2004" s="1022"/>
      <c r="D2004" s="1022"/>
      <c r="E2004" s="1022"/>
      <c r="F2004" s="1022"/>
    </row>
    <row r="2005" spans="1:6" ht="12.6" customHeight="1">
      <c r="A2005" s="1020" t="s">
        <v>8627</v>
      </c>
      <c r="B2005" s="1020" t="s">
        <v>8628</v>
      </c>
      <c r="C2005" s="1022"/>
      <c r="D2005" s="1022"/>
      <c r="E2005" s="1022"/>
      <c r="F2005" s="1022"/>
    </row>
    <row r="2006" spans="1:6" ht="12.6" customHeight="1">
      <c r="A2006" s="1023" t="s">
        <v>8629</v>
      </c>
      <c r="B2006" s="1023" t="s">
        <v>8630</v>
      </c>
      <c r="C2006" s="1024" t="s">
        <v>4748</v>
      </c>
      <c r="D2006" s="1029">
        <v>39.590000000000003</v>
      </c>
      <c r="E2006" s="1029">
        <v>71.39</v>
      </c>
      <c r="F2006" s="1029">
        <v>110.98</v>
      </c>
    </row>
    <row r="2007" spans="1:6" ht="12.6" customHeight="1">
      <c r="A2007" s="1023" t="s">
        <v>8631</v>
      </c>
      <c r="B2007" s="1023" t="s">
        <v>8632</v>
      </c>
      <c r="C2007" s="1024" t="s">
        <v>4748</v>
      </c>
      <c r="D2007" s="1029">
        <v>81.13</v>
      </c>
      <c r="E2007" s="1029">
        <v>99.61</v>
      </c>
      <c r="F2007" s="1029">
        <v>180.74</v>
      </c>
    </row>
    <row r="2008" spans="1:6" ht="12.6" customHeight="1">
      <c r="A2008" s="1023" t="s">
        <v>8633</v>
      </c>
      <c r="B2008" s="1023" t="s">
        <v>8634</v>
      </c>
      <c r="C2008" s="1024" t="s">
        <v>4748</v>
      </c>
      <c r="D2008" s="1029">
        <v>143.86000000000001</v>
      </c>
      <c r="E2008" s="1029">
        <v>127.82</v>
      </c>
      <c r="F2008" s="1029">
        <v>271.68</v>
      </c>
    </row>
    <row r="2009" spans="1:6" ht="11.45" customHeight="1">
      <c r="A2009" s="1015" t="s">
        <v>4737</v>
      </c>
      <c r="B2009" s="1016" t="s">
        <v>4738</v>
      </c>
      <c r="C2009" s="1016" t="s">
        <v>4739</v>
      </c>
      <c r="D2009" s="1017" t="s">
        <v>4740</v>
      </c>
      <c r="E2009" s="1018" t="s">
        <v>4741</v>
      </c>
      <c r="F2009" s="1015" t="s">
        <v>4742</v>
      </c>
    </row>
    <row r="2010" spans="1:6" ht="12.6" customHeight="1">
      <c r="A2010" s="1023" t="s">
        <v>8635</v>
      </c>
      <c r="B2010" s="1023" t="s">
        <v>8636</v>
      </c>
      <c r="C2010" s="1024" t="s">
        <v>4748</v>
      </c>
      <c r="D2010" s="1029">
        <v>419.39</v>
      </c>
      <c r="E2010" s="1029">
        <v>158.5</v>
      </c>
      <c r="F2010" s="1029">
        <v>577.89</v>
      </c>
    </row>
    <row r="2011" spans="1:6" ht="12.6" customHeight="1">
      <c r="A2011" s="1023" t="s">
        <v>8637</v>
      </c>
      <c r="B2011" s="1023" t="s">
        <v>8638</v>
      </c>
      <c r="C2011" s="1024" t="s">
        <v>4748</v>
      </c>
      <c r="D2011" s="1029">
        <v>869.43</v>
      </c>
      <c r="E2011" s="1029">
        <v>212.47</v>
      </c>
      <c r="F2011" s="1025">
        <v>1081.9000000000001</v>
      </c>
    </row>
    <row r="2012" spans="1:6" ht="12.6" customHeight="1">
      <c r="A2012" s="1020" t="s">
        <v>8639</v>
      </c>
      <c r="B2012" s="1020" t="s">
        <v>8640</v>
      </c>
      <c r="C2012" s="1022"/>
      <c r="D2012" s="1022"/>
      <c r="E2012" s="1022"/>
      <c r="F2012" s="1022"/>
    </row>
    <row r="2013" spans="1:6" ht="12.6" customHeight="1">
      <c r="A2013" s="1023" t="s">
        <v>8641</v>
      </c>
      <c r="B2013" s="1023" t="s">
        <v>8642</v>
      </c>
      <c r="C2013" s="1024" t="s">
        <v>4748</v>
      </c>
      <c r="D2013" s="1029">
        <v>83.24</v>
      </c>
      <c r="E2013" s="1029">
        <v>62.21</v>
      </c>
      <c r="F2013" s="1029">
        <v>145.44999999999999</v>
      </c>
    </row>
    <row r="2014" spans="1:6" ht="12.6" customHeight="1">
      <c r="A2014" s="1023" t="s">
        <v>8643</v>
      </c>
      <c r="B2014" s="1023" t="s">
        <v>8644</v>
      </c>
      <c r="C2014" s="1024" t="s">
        <v>4748</v>
      </c>
      <c r="D2014" s="1029">
        <v>159.76</v>
      </c>
      <c r="E2014" s="1029">
        <v>82.94</v>
      </c>
      <c r="F2014" s="1029">
        <v>242.7</v>
      </c>
    </row>
    <row r="2015" spans="1:6" ht="12.6" customHeight="1">
      <c r="A2015" s="1023" t="s">
        <v>8645</v>
      </c>
      <c r="B2015" s="1023" t="s">
        <v>8646</v>
      </c>
      <c r="C2015" s="1024" t="s">
        <v>4748</v>
      </c>
      <c r="D2015" s="1029">
        <v>280.75</v>
      </c>
      <c r="E2015" s="1029">
        <v>103.68</v>
      </c>
      <c r="F2015" s="1029">
        <v>384.43</v>
      </c>
    </row>
    <row r="2016" spans="1:6" ht="12.6" customHeight="1">
      <c r="A2016" s="1023" t="s">
        <v>8647</v>
      </c>
      <c r="B2016" s="1023" t="s">
        <v>8648</v>
      </c>
      <c r="C2016" s="1024" t="s">
        <v>4748</v>
      </c>
      <c r="D2016" s="1029">
        <v>433.58</v>
      </c>
      <c r="E2016" s="1029">
        <v>124.41</v>
      </c>
      <c r="F2016" s="1029">
        <v>557.99</v>
      </c>
    </row>
    <row r="2017" spans="1:6" ht="12.6" customHeight="1">
      <c r="A2017" s="1020" t="s">
        <v>8649</v>
      </c>
      <c r="B2017" s="1020" t="s">
        <v>8650</v>
      </c>
      <c r="C2017" s="1022"/>
      <c r="D2017" s="1022"/>
      <c r="E2017" s="1022"/>
      <c r="F2017" s="1022"/>
    </row>
    <row r="2018" spans="1:6" ht="24.95" customHeight="1">
      <c r="A2018" s="1023" t="s">
        <v>8651</v>
      </c>
      <c r="B2018" s="441" t="s">
        <v>8652</v>
      </c>
      <c r="C2018" s="1024" t="s">
        <v>4748</v>
      </c>
      <c r="D2018" s="1029">
        <v>502.37</v>
      </c>
      <c r="E2018" s="1029">
        <v>124</v>
      </c>
      <c r="F2018" s="1029">
        <v>626.37</v>
      </c>
    </row>
    <row r="2019" spans="1:6" ht="24.95" customHeight="1">
      <c r="A2019" s="1023" t="s">
        <v>8653</v>
      </c>
      <c r="B2019" s="441" t="s">
        <v>8654</v>
      </c>
      <c r="C2019" s="1024" t="s">
        <v>4748</v>
      </c>
      <c r="D2019" s="1029">
        <v>496.08</v>
      </c>
      <c r="E2019" s="1029">
        <v>124</v>
      </c>
      <c r="F2019" s="1029">
        <v>620.08000000000004</v>
      </c>
    </row>
    <row r="2020" spans="1:6" ht="24.95" customHeight="1">
      <c r="A2020" s="1023" t="s">
        <v>8655</v>
      </c>
      <c r="B2020" s="441" t="s">
        <v>8656</v>
      </c>
      <c r="C2020" s="1024" t="s">
        <v>4748</v>
      </c>
      <c r="D2020" s="1029">
        <v>619.17999999999995</v>
      </c>
      <c r="E2020" s="1029">
        <v>155.01</v>
      </c>
      <c r="F2020" s="1029">
        <v>774.19</v>
      </c>
    </row>
    <row r="2021" spans="1:6" ht="24.95" customHeight="1">
      <c r="A2021" s="1023" t="s">
        <v>8657</v>
      </c>
      <c r="B2021" s="441" t="s">
        <v>8658</v>
      </c>
      <c r="C2021" s="1024" t="s">
        <v>4748</v>
      </c>
      <c r="D2021" s="1029">
        <v>670.41</v>
      </c>
      <c r="E2021" s="1029">
        <v>155.01</v>
      </c>
      <c r="F2021" s="1029">
        <v>825.42</v>
      </c>
    </row>
    <row r="2022" spans="1:6" ht="24.95" customHeight="1">
      <c r="A2022" s="1023" t="s">
        <v>8659</v>
      </c>
      <c r="B2022" s="441" t="s">
        <v>8660</v>
      </c>
      <c r="C2022" s="1024" t="s">
        <v>4748</v>
      </c>
      <c r="D2022" s="1025">
        <v>1089.3</v>
      </c>
      <c r="E2022" s="1029">
        <v>186</v>
      </c>
      <c r="F2022" s="1025">
        <v>1275.3</v>
      </c>
    </row>
    <row r="2023" spans="1:6" ht="24.95" customHeight="1">
      <c r="A2023" s="1023" t="s">
        <v>8661</v>
      </c>
      <c r="B2023" s="441" t="s">
        <v>8662</v>
      </c>
      <c r="C2023" s="1024" t="s">
        <v>4748</v>
      </c>
      <c r="D2023" s="1025">
        <v>1434.65</v>
      </c>
      <c r="E2023" s="1029">
        <v>186</v>
      </c>
      <c r="F2023" s="1025">
        <v>1620.65</v>
      </c>
    </row>
    <row r="2024" spans="1:6" ht="12.6" customHeight="1">
      <c r="A2024" s="1020" t="s">
        <v>8663</v>
      </c>
      <c r="B2024" s="1020" t="s">
        <v>8664</v>
      </c>
      <c r="C2024" s="1022"/>
      <c r="D2024" s="1022"/>
      <c r="E2024" s="1022"/>
      <c r="F2024" s="1022"/>
    </row>
    <row r="2025" spans="1:6" ht="24.95" customHeight="1">
      <c r="A2025" s="1023" t="s">
        <v>8665</v>
      </c>
      <c r="B2025" s="441" t="s">
        <v>8666</v>
      </c>
      <c r="C2025" s="1024" t="s">
        <v>4748</v>
      </c>
      <c r="D2025" s="1029">
        <v>602.1</v>
      </c>
      <c r="E2025" s="1029">
        <v>93.01</v>
      </c>
      <c r="F2025" s="1029">
        <v>695.11</v>
      </c>
    </row>
    <row r="2026" spans="1:6" ht="24.95" customHeight="1">
      <c r="A2026" s="1023" t="s">
        <v>8667</v>
      </c>
      <c r="B2026" s="441" t="s">
        <v>8668</v>
      </c>
      <c r="C2026" s="1024" t="s">
        <v>4748</v>
      </c>
      <c r="D2026" s="1029">
        <v>699.06</v>
      </c>
      <c r="E2026" s="1029">
        <v>93.01</v>
      </c>
      <c r="F2026" s="1029">
        <v>792.07</v>
      </c>
    </row>
    <row r="2027" spans="1:6" ht="24.95" customHeight="1">
      <c r="A2027" s="1023" t="s">
        <v>8669</v>
      </c>
      <c r="B2027" s="441" t="s">
        <v>8670</v>
      </c>
      <c r="C2027" s="1024" t="s">
        <v>4748</v>
      </c>
      <c r="D2027" s="1029">
        <v>805.16</v>
      </c>
      <c r="E2027" s="1029">
        <v>124</v>
      </c>
      <c r="F2027" s="1029">
        <v>929.16</v>
      </c>
    </row>
    <row r="2028" spans="1:6" ht="24.95" customHeight="1">
      <c r="A2028" s="1023" t="s">
        <v>8671</v>
      </c>
      <c r="B2028" s="441" t="s">
        <v>8672</v>
      </c>
      <c r="C2028" s="1024" t="s">
        <v>4748</v>
      </c>
      <c r="D2028" s="1029">
        <v>854.7</v>
      </c>
      <c r="E2028" s="1029">
        <v>124</v>
      </c>
      <c r="F2028" s="1029">
        <v>978.7</v>
      </c>
    </row>
    <row r="2029" spans="1:6" ht="24.95" customHeight="1">
      <c r="A2029" s="1023" t="s">
        <v>8673</v>
      </c>
      <c r="B2029" s="441" t="s">
        <v>8674</v>
      </c>
      <c r="C2029" s="1024" t="s">
        <v>4748</v>
      </c>
      <c r="D2029" s="1025">
        <v>1246.8699999999999</v>
      </c>
      <c r="E2029" s="1029">
        <v>155.01</v>
      </c>
      <c r="F2029" s="1025">
        <v>1401.88</v>
      </c>
    </row>
    <row r="2030" spans="1:6" ht="24.95" customHeight="1">
      <c r="A2030" s="1023" t="s">
        <v>8675</v>
      </c>
      <c r="B2030" s="441" t="s">
        <v>8676</v>
      </c>
      <c r="C2030" s="1024" t="s">
        <v>4748</v>
      </c>
      <c r="D2030" s="1025">
        <v>1975.42</v>
      </c>
      <c r="E2030" s="1029">
        <v>155.01</v>
      </c>
      <c r="F2030" s="1025">
        <v>2130.4299999999998</v>
      </c>
    </row>
    <row r="2031" spans="1:6" ht="12.6" customHeight="1">
      <c r="A2031" s="1020" t="s">
        <v>8677</v>
      </c>
      <c r="B2031" s="1020" t="s">
        <v>8678</v>
      </c>
      <c r="C2031" s="1022"/>
      <c r="D2031" s="1022"/>
      <c r="E2031" s="1022"/>
      <c r="F2031" s="1022"/>
    </row>
    <row r="2032" spans="1:6" ht="24.95" customHeight="1">
      <c r="A2032" s="1023" t="s">
        <v>8679</v>
      </c>
      <c r="B2032" s="441" t="s">
        <v>8680</v>
      </c>
      <c r="C2032" s="1024" t="s">
        <v>4799</v>
      </c>
      <c r="D2032" s="1025">
        <v>4103.74</v>
      </c>
      <c r="E2032" s="1029">
        <v>109.96</v>
      </c>
      <c r="F2032" s="1025">
        <v>4213.7</v>
      </c>
    </row>
    <row r="2033" spans="1:6" ht="12.6" customHeight="1">
      <c r="A2033" s="1020" t="s">
        <v>8681</v>
      </c>
      <c r="B2033" s="1020" t="s">
        <v>8682</v>
      </c>
      <c r="C2033" s="1022"/>
      <c r="D2033" s="1022"/>
      <c r="E2033" s="1022"/>
      <c r="F2033" s="1022"/>
    </row>
    <row r="2034" spans="1:6" ht="12.6" customHeight="1">
      <c r="A2034" s="1023" t="s">
        <v>8683</v>
      </c>
      <c r="B2034" s="1023" t="s">
        <v>8684</v>
      </c>
      <c r="C2034" s="1024" t="s">
        <v>5315</v>
      </c>
      <c r="D2034" s="1029">
        <v>115.16</v>
      </c>
      <c r="E2034" s="1029">
        <v>7.38</v>
      </c>
      <c r="F2034" s="1029">
        <v>122.54</v>
      </c>
    </row>
    <row r="2035" spans="1:6" ht="12.6" customHeight="1">
      <c r="A2035" s="1020" t="s">
        <v>8685</v>
      </c>
      <c r="B2035" s="1020" t="s">
        <v>8686</v>
      </c>
      <c r="C2035" s="1022"/>
      <c r="D2035" s="1022"/>
      <c r="E2035" s="1022"/>
      <c r="F2035" s="1022"/>
    </row>
    <row r="2036" spans="1:6" ht="12.6" customHeight="1">
      <c r="A2036" s="1023" t="s">
        <v>8687</v>
      </c>
      <c r="B2036" s="1023" t="s">
        <v>8688</v>
      </c>
      <c r="C2036" s="1024" t="s">
        <v>4748</v>
      </c>
      <c r="D2036" s="1029">
        <v>26.61</v>
      </c>
      <c r="E2036" s="1029">
        <v>12.44</v>
      </c>
      <c r="F2036" s="1029">
        <v>39.049999999999997</v>
      </c>
    </row>
    <row r="2037" spans="1:6" ht="12.6" customHeight="1">
      <c r="A2037" s="1023" t="s">
        <v>8689</v>
      </c>
      <c r="B2037" s="1023" t="s">
        <v>8690</v>
      </c>
      <c r="C2037" s="1024" t="s">
        <v>4748</v>
      </c>
      <c r="D2037" s="1029">
        <v>45</v>
      </c>
      <c r="E2037" s="1029">
        <v>20.74</v>
      </c>
      <c r="F2037" s="1029">
        <v>65.739999999999995</v>
      </c>
    </row>
    <row r="2038" spans="1:6" ht="12.6" customHeight="1">
      <c r="A2038" s="1023" t="s">
        <v>8691</v>
      </c>
      <c r="B2038" s="1023" t="s">
        <v>8692</v>
      </c>
      <c r="C2038" s="1024" t="s">
        <v>4748</v>
      </c>
      <c r="D2038" s="1029">
        <v>52.18</v>
      </c>
      <c r="E2038" s="1029">
        <v>41.47</v>
      </c>
      <c r="F2038" s="1029">
        <v>93.65</v>
      </c>
    </row>
    <row r="2039" spans="1:6" ht="12.6" customHeight="1">
      <c r="A2039" s="1023" t="s">
        <v>8693</v>
      </c>
      <c r="B2039" s="1023" t="s">
        <v>8694</v>
      </c>
      <c r="C2039" s="1024" t="s">
        <v>4748</v>
      </c>
      <c r="D2039" s="1029">
        <v>169.61</v>
      </c>
      <c r="E2039" s="1029">
        <v>41.47</v>
      </c>
      <c r="F2039" s="1029">
        <v>211.08</v>
      </c>
    </row>
    <row r="2040" spans="1:6" ht="12.6" customHeight="1">
      <c r="A2040" s="1023" t="s">
        <v>8695</v>
      </c>
      <c r="B2040" s="1023" t="s">
        <v>8696</v>
      </c>
      <c r="C2040" s="1024" t="s">
        <v>4748</v>
      </c>
      <c r="D2040" s="1029">
        <v>241.69</v>
      </c>
      <c r="E2040" s="1029">
        <v>41.47</v>
      </c>
      <c r="F2040" s="1029">
        <v>283.16000000000003</v>
      </c>
    </row>
    <row r="2041" spans="1:6" ht="12.6" customHeight="1">
      <c r="A2041" s="1023" t="s">
        <v>8697</v>
      </c>
      <c r="B2041" s="1023" t="s">
        <v>8698</v>
      </c>
      <c r="C2041" s="1024" t="s">
        <v>4748</v>
      </c>
      <c r="D2041" s="1029">
        <v>815</v>
      </c>
      <c r="E2041" s="1029">
        <v>49.76</v>
      </c>
      <c r="F2041" s="1029">
        <v>864.76</v>
      </c>
    </row>
    <row r="2042" spans="1:6" ht="12.6" customHeight="1">
      <c r="A2042" s="1023" t="s">
        <v>8699</v>
      </c>
      <c r="B2042" s="1023" t="s">
        <v>8700</v>
      </c>
      <c r="C2042" s="1024" t="s">
        <v>4748</v>
      </c>
      <c r="D2042" s="1029">
        <v>312.33999999999997</v>
      </c>
      <c r="E2042" s="1029">
        <v>49.76</v>
      </c>
      <c r="F2042" s="1029">
        <v>362.1</v>
      </c>
    </row>
    <row r="2043" spans="1:6" ht="12.6" customHeight="1">
      <c r="A2043" s="1020" t="s">
        <v>8701</v>
      </c>
      <c r="B2043" s="1020" t="s">
        <v>8702</v>
      </c>
      <c r="C2043" s="1022"/>
      <c r="D2043" s="1022"/>
      <c r="E2043" s="1022"/>
      <c r="F2043" s="1022"/>
    </row>
    <row r="2044" spans="1:6" ht="12.6" customHeight="1">
      <c r="A2044" s="1023" t="s">
        <v>8703</v>
      </c>
      <c r="B2044" s="1023" t="s">
        <v>8704</v>
      </c>
      <c r="C2044" s="1024" t="s">
        <v>4748</v>
      </c>
      <c r="D2044" s="1029">
        <v>23.32</v>
      </c>
      <c r="E2044" s="1029">
        <v>8.2899999999999991</v>
      </c>
      <c r="F2044" s="1029">
        <v>31.61</v>
      </c>
    </row>
    <row r="2045" spans="1:6" ht="12.6" customHeight="1">
      <c r="A2045" s="1023" t="s">
        <v>8705</v>
      </c>
      <c r="B2045" s="1023" t="s">
        <v>8706</v>
      </c>
      <c r="C2045" s="1024" t="s">
        <v>4748</v>
      </c>
      <c r="D2045" s="1029">
        <v>56.98</v>
      </c>
      <c r="E2045" s="1029">
        <v>8.2899999999999991</v>
      </c>
      <c r="F2045" s="1029">
        <v>65.27</v>
      </c>
    </row>
    <row r="2046" spans="1:6" ht="12.6" customHeight="1">
      <c r="A2046" s="1023" t="s">
        <v>8707</v>
      </c>
      <c r="B2046" s="1023" t="s">
        <v>8708</v>
      </c>
      <c r="C2046" s="1024" t="s">
        <v>4748</v>
      </c>
      <c r="D2046" s="1029">
        <v>77.97</v>
      </c>
      <c r="E2046" s="1029">
        <v>8.2899999999999991</v>
      </c>
      <c r="F2046" s="1029">
        <v>86.26</v>
      </c>
    </row>
    <row r="2047" spans="1:6" ht="12.6" customHeight="1">
      <c r="A2047" s="1023" t="s">
        <v>8709</v>
      </c>
      <c r="B2047" s="1023" t="s">
        <v>8710</v>
      </c>
      <c r="C2047" s="1024" t="s">
        <v>4748</v>
      </c>
      <c r="D2047" s="1029">
        <v>112.03</v>
      </c>
      <c r="E2047" s="1029">
        <v>8.2899999999999991</v>
      </c>
      <c r="F2047" s="1029">
        <v>120.32</v>
      </c>
    </row>
    <row r="2048" spans="1:6" ht="12.6" customHeight="1">
      <c r="A2048" s="1023" t="s">
        <v>8711</v>
      </c>
      <c r="B2048" s="1023" t="s">
        <v>8712</v>
      </c>
      <c r="C2048" s="1024" t="s">
        <v>4748</v>
      </c>
      <c r="D2048" s="1029">
        <v>157.66999999999999</v>
      </c>
      <c r="E2048" s="1029">
        <v>8.2899999999999991</v>
      </c>
      <c r="F2048" s="1029">
        <v>165.96</v>
      </c>
    </row>
    <row r="2049" spans="1:6" ht="12.6" customHeight="1">
      <c r="A2049" s="1023" t="s">
        <v>8713</v>
      </c>
      <c r="B2049" s="1023" t="s">
        <v>8714</v>
      </c>
      <c r="C2049" s="1024" t="s">
        <v>4748</v>
      </c>
      <c r="D2049" s="1029">
        <v>327.10000000000002</v>
      </c>
      <c r="E2049" s="1029">
        <v>8.2899999999999991</v>
      </c>
      <c r="F2049" s="1029">
        <v>335.39</v>
      </c>
    </row>
    <row r="2050" spans="1:6" ht="12.6" customHeight="1">
      <c r="A2050" s="1023" t="s">
        <v>8715</v>
      </c>
      <c r="B2050" s="1023" t="s">
        <v>8716</v>
      </c>
      <c r="C2050" s="1024" t="s">
        <v>4748</v>
      </c>
      <c r="D2050" s="1029">
        <v>8.01</v>
      </c>
      <c r="E2050" s="1029">
        <v>8.2899999999999991</v>
      </c>
      <c r="F2050" s="1029">
        <v>16.3</v>
      </c>
    </row>
    <row r="2051" spans="1:6" ht="12.6" customHeight="1">
      <c r="A2051" s="1023" t="s">
        <v>8717</v>
      </c>
      <c r="B2051" s="1023" t="s">
        <v>8718</v>
      </c>
      <c r="C2051" s="1024" t="s">
        <v>4748</v>
      </c>
      <c r="D2051" s="1029">
        <v>10.95</v>
      </c>
      <c r="E2051" s="1029">
        <v>8.2899999999999991</v>
      </c>
      <c r="F2051" s="1029">
        <v>19.239999999999998</v>
      </c>
    </row>
    <row r="2052" spans="1:6" ht="12.6" customHeight="1">
      <c r="A2052" s="1023" t="s">
        <v>8719</v>
      </c>
      <c r="B2052" s="1023" t="s">
        <v>8720</v>
      </c>
      <c r="C2052" s="1024" t="s">
        <v>4748</v>
      </c>
      <c r="D2052" s="1029">
        <v>33.11</v>
      </c>
      <c r="E2052" s="1029">
        <v>2.0699999999999998</v>
      </c>
      <c r="F2052" s="1029">
        <v>35.18</v>
      </c>
    </row>
    <row r="2053" spans="1:6" ht="12.6" customHeight="1">
      <c r="A2053" s="1020" t="s">
        <v>8721</v>
      </c>
      <c r="B2053" s="1020" t="s">
        <v>8722</v>
      </c>
      <c r="C2053" s="1022"/>
      <c r="D2053" s="1022"/>
      <c r="E2053" s="1022"/>
      <c r="F2053" s="1022"/>
    </row>
    <row r="2054" spans="1:6" ht="11.45" customHeight="1">
      <c r="A2054" s="1015" t="s">
        <v>4737</v>
      </c>
      <c r="B2054" s="1016" t="s">
        <v>4738</v>
      </c>
      <c r="C2054" s="1016" t="s">
        <v>4739</v>
      </c>
      <c r="D2054" s="1017" t="s">
        <v>4740</v>
      </c>
      <c r="E2054" s="1018" t="s">
        <v>4741</v>
      </c>
      <c r="F2054" s="1015" t="s">
        <v>4742</v>
      </c>
    </row>
    <row r="2055" spans="1:6" ht="24.95" customHeight="1">
      <c r="A2055" s="1023" t="s">
        <v>8723</v>
      </c>
      <c r="B2055" s="441" t="s">
        <v>8724</v>
      </c>
      <c r="C2055" s="1024" t="s">
        <v>4748</v>
      </c>
      <c r="D2055" s="1025">
        <v>16015.14</v>
      </c>
      <c r="E2055" s="1029">
        <v>260.38</v>
      </c>
      <c r="F2055" s="1025">
        <v>16275.52</v>
      </c>
    </row>
    <row r="2056" spans="1:6" ht="23.1" customHeight="1">
      <c r="A2056" s="1023" t="s">
        <v>8725</v>
      </c>
      <c r="B2056" s="1023" t="s">
        <v>8726</v>
      </c>
      <c r="C2056" s="1024" t="s">
        <v>4748</v>
      </c>
      <c r="D2056" s="1025">
        <v>31998.69</v>
      </c>
      <c r="E2056" s="1029">
        <v>233.36</v>
      </c>
      <c r="F2056" s="1025">
        <v>32232.05</v>
      </c>
    </row>
    <row r="2057" spans="1:6" ht="24.95" customHeight="1">
      <c r="A2057" s="1023" t="s">
        <v>8727</v>
      </c>
      <c r="B2057" s="441" t="s">
        <v>8728</v>
      </c>
      <c r="C2057" s="1024" t="s">
        <v>5060</v>
      </c>
      <c r="D2057" s="1025">
        <v>33911.629999999997</v>
      </c>
      <c r="E2057" s="1029">
        <v>343.99</v>
      </c>
      <c r="F2057" s="1025">
        <v>34255.620000000003</v>
      </c>
    </row>
    <row r="2058" spans="1:6" ht="23.1" customHeight="1">
      <c r="A2058" s="1023" t="s">
        <v>8729</v>
      </c>
      <c r="B2058" s="1023" t="s">
        <v>8730</v>
      </c>
      <c r="C2058" s="1024" t="s">
        <v>4748</v>
      </c>
      <c r="D2058" s="1025">
        <v>69635.289999999994</v>
      </c>
      <c r="E2058" s="1029">
        <v>41.47</v>
      </c>
      <c r="F2058" s="1025">
        <v>69676.759999999995</v>
      </c>
    </row>
    <row r="2059" spans="1:6" ht="23.1" customHeight="1">
      <c r="A2059" s="1023" t="s">
        <v>8731</v>
      </c>
      <c r="B2059" s="1023" t="s">
        <v>8732</v>
      </c>
      <c r="C2059" s="1024" t="s">
        <v>4748</v>
      </c>
      <c r="D2059" s="1025">
        <v>123359.17</v>
      </c>
      <c r="E2059" s="1029">
        <v>41.47</v>
      </c>
      <c r="F2059" s="1025">
        <v>123400.64</v>
      </c>
    </row>
    <row r="2060" spans="1:6" ht="23.1" customHeight="1">
      <c r="A2060" s="1023" t="s">
        <v>8733</v>
      </c>
      <c r="B2060" s="1023" t="s">
        <v>8734</v>
      </c>
      <c r="C2060" s="1024" t="s">
        <v>4748</v>
      </c>
      <c r="D2060" s="1029">
        <v>17.010000000000002</v>
      </c>
      <c r="E2060" s="1029">
        <v>12.44</v>
      </c>
      <c r="F2060" s="1029">
        <v>29.45</v>
      </c>
    </row>
    <row r="2061" spans="1:6" ht="23.1" customHeight="1">
      <c r="A2061" s="1023" t="s">
        <v>8735</v>
      </c>
      <c r="B2061" s="1023" t="s">
        <v>8736</v>
      </c>
      <c r="C2061" s="1024" t="s">
        <v>4748</v>
      </c>
      <c r="D2061" s="1029">
        <v>26.64</v>
      </c>
      <c r="E2061" s="1029">
        <v>12.44</v>
      </c>
      <c r="F2061" s="1029">
        <v>39.08</v>
      </c>
    </row>
    <row r="2062" spans="1:6" ht="23.1" customHeight="1">
      <c r="A2062" s="1023" t="s">
        <v>8737</v>
      </c>
      <c r="B2062" s="1023" t="s">
        <v>8738</v>
      </c>
      <c r="C2062" s="1024" t="s">
        <v>4748</v>
      </c>
      <c r="D2062" s="1029">
        <v>97.85</v>
      </c>
      <c r="E2062" s="1029">
        <v>24.88</v>
      </c>
      <c r="F2062" s="1029">
        <v>122.73</v>
      </c>
    </row>
    <row r="2063" spans="1:6" ht="23.1" customHeight="1">
      <c r="A2063" s="1023" t="s">
        <v>8739</v>
      </c>
      <c r="B2063" s="1023" t="s">
        <v>8740</v>
      </c>
      <c r="C2063" s="1024" t="s">
        <v>4748</v>
      </c>
      <c r="D2063" s="1029">
        <v>140.58000000000001</v>
      </c>
      <c r="E2063" s="1029">
        <v>24.88</v>
      </c>
      <c r="F2063" s="1029">
        <v>165.46</v>
      </c>
    </row>
    <row r="2064" spans="1:6" ht="23.1" customHeight="1">
      <c r="A2064" s="1023" t="s">
        <v>8741</v>
      </c>
      <c r="B2064" s="1023" t="s">
        <v>8742</v>
      </c>
      <c r="C2064" s="1024" t="s">
        <v>4748</v>
      </c>
      <c r="D2064" s="1029">
        <v>127.83</v>
      </c>
      <c r="E2064" s="1029">
        <v>37.32</v>
      </c>
      <c r="F2064" s="1029">
        <v>165.15</v>
      </c>
    </row>
    <row r="2065" spans="1:6" ht="23.1" customHeight="1">
      <c r="A2065" s="1023" t="s">
        <v>8743</v>
      </c>
      <c r="B2065" s="1023" t="s">
        <v>8744</v>
      </c>
      <c r="C2065" s="1024" t="s">
        <v>4748</v>
      </c>
      <c r="D2065" s="1029">
        <v>152.66</v>
      </c>
      <c r="E2065" s="1029">
        <v>37.32</v>
      </c>
      <c r="F2065" s="1029">
        <v>189.98</v>
      </c>
    </row>
    <row r="2066" spans="1:6" ht="24.95" customHeight="1">
      <c r="A2066" s="1023" t="s">
        <v>8745</v>
      </c>
      <c r="B2066" s="441" t="s">
        <v>8746</v>
      </c>
      <c r="C2066" s="1024" t="s">
        <v>4748</v>
      </c>
      <c r="D2066" s="1029">
        <v>440.85</v>
      </c>
      <c r="E2066" s="1029">
        <v>41.47</v>
      </c>
      <c r="F2066" s="1029">
        <v>482.32</v>
      </c>
    </row>
    <row r="2067" spans="1:6" ht="24.95" customHeight="1">
      <c r="A2067" s="1023" t="s">
        <v>8747</v>
      </c>
      <c r="B2067" s="441" t="s">
        <v>8748</v>
      </c>
      <c r="C2067" s="1024" t="s">
        <v>4748</v>
      </c>
      <c r="D2067" s="1029">
        <v>630.64</v>
      </c>
      <c r="E2067" s="1029">
        <v>41.47</v>
      </c>
      <c r="F2067" s="1029">
        <v>672.11</v>
      </c>
    </row>
    <row r="2068" spans="1:6" ht="24.95" customHeight="1">
      <c r="A2068" s="1023" t="s">
        <v>8749</v>
      </c>
      <c r="B2068" s="441" t="s">
        <v>8750</v>
      </c>
      <c r="C2068" s="1024" t="s">
        <v>4748</v>
      </c>
      <c r="D2068" s="1025">
        <v>3004.69</v>
      </c>
      <c r="E2068" s="1029">
        <v>82.94</v>
      </c>
      <c r="F2068" s="1025">
        <v>3087.63</v>
      </c>
    </row>
    <row r="2069" spans="1:6" ht="24.95" customHeight="1">
      <c r="A2069" s="1023" t="s">
        <v>8751</v>
      </c>
      <c r="B2069" s="441" t="s">
        <v>8752</v>
      </c>
      <c r="C2069" s="1024" t="s">
        <v>4748</v>
      </c>
      <c r="D2069" s="1025">
        <v>4747.38</v>
      </c>
      <c r="E2069" s="1029">
        <v>82.94</v>
      </c>
      <c r="F2069" s="1025">
        <v>4830.32</v>
      </c>
    </row>
    <row r="2070" spans="1:6" ht="24.95" customHeight="1">
      <c r="A2070" s="1023" t="s">
        <v>8753</v>
      </c>
      <c r="B2070" s="441" t="s">
        <v>8754</v>
      </c>
      <c r="C2070" s="1024" t="s">
        <v>4748</v>
      </c>
      <c r="D2070" s="1025">
        <v>6693.2</v>
      </c>
      <c r="E2070" s="1029">
        <v>82.94</v>
      </c>
      <c r="F2070" s="1025">
        <v>6776.14</v>
      </c>
    </row>
    <row r="2071" spans="1:6" ht="24.95" customHeight="1">
      <c r="A2071" s="1023" t="s">
        <v>8755</v>
      </c>
      <c r="B2071" s="441" t="s">
        <v>8756</v>
      </c>
      <c r="C2071" s="1024" t="s">
        <v>4748</v>
      </c>
      <c r="D2071" s="1025">
        <v>10796.16</v>
      </c>
      <c r="E2071" s="1029">
        <v>82.94</v>
      </c>
      <c r="F2071" s="1025">
        <v>10879.1</v>
      </c>
    </row>
    <row r="2072" spans="1:6" ht="24.95" customHeight="1">
      <c r="A2072" s="1023" t="s">
        <v>8757</v>
      </c>
      <c r="B2072" s="441" t="s">
        <v>8758</v>
      </c>
      <c r="C2072" s="1024" t="s">
        <v>4748</v>
      </c>
      <c r="D2072" s="1025">
        <v>12208.93</v>
      </c>
      <c r="E2072" s="1029">
        <v>82.94</v>
      </c>
      <c r="F2072" s="1025">
        <v>12291.87</v>
      </c>
    </row>
    <row r="2073" spans="1:6" ht="24.95" customHeight="1">
      <c r="A2073" s="1023" t="s">
        <v>8759</v>
      </c>
      <c r="B2073" s="441" t="s">
        <v>8760</v>
      </c>
      <c r="C2073" s="1024" t="s">
        <v>4748</v>
      </c>
      <c r="D2073" s="1025">
        <v>17670.330000000002</v>
      </c>
      <c r="E2073" s="1029">
        <v>82.94</v>
      </c>
      <c r="F2073" s="1025">
        <v>17753.27</v>
      </c>
    </row>
    <row r="2074" spans="1:6" ht="24.95" customHeight="1">
      <c r="A2074" s="1023" t="s">
        <v>8761</v>
      </c>
      <c r="B2074" s="441" t="s">
        <v>8762</v>
      </c>
      <c r="C2074" s="1024" t="s">
        <v>4748</v>
      </c>
      <c r="D2074" s="1029">
        <v>12.34</v>
      </c>
      <c r="E2074" s="1029">
        <v>8.2899999999999991</v>
      </c>
      <c r="F2074" s="1029">
        <v>20.63</v>
      </c>
    </row>
    <row r="2075" spans="1:6" ht="24.95" customHeight="1">
      <c r="A2075" s="1023" t="s">
        <v>8763</v>
      </c>
      <c r="B2075" s="441" t="s">
        <v>8764</v>
      </c>
      <c r="C2075" s="1024" t="s">
        <v>4748</v>
      </c>
      <c r="D2075" s="1029">
        <v>15.35</v>
      </c>
      <c r="E2075" s="1029">
        <v>8.2899999999999991</v>
      </c>
      <c r="F2075" s="1029">
        <v>23.64</v>
      </c>
    </row>
    <row r="2076" spans="1:6" ht="23.1" customHeight="1">
      <c r="A2076" s="1023" t="s">
        <v>8765</v>
      </c>
      <c r="B2076" s="1023" t="s">
        <v>8766</v>
      </c>
      <c r="C2076" s="1024" t="s">
        <v>4748</v>
      </c>
      <c r="D2076" s="1029">
        <v>47.1</v>
      </c>
      <c r="E2076" s="1029">
        <v>8.2899999999999991</v>
      </c>
      <c r="F2076" s="1029">
        <v>55.39</v>
      </c>
    </row>
    <row r="2077" spans="1:6" ht="23.1" customHeight="1">
      <c r="A2077" s="1023" t="s">
        <v>8767</v>
      </c>
      <c r="B2077" s="1023" t="s">
        <v>8768</v>
      </c>
      <c r="C2077" s="1024" t="s">
        <v>4748</v>
      </c>
      <c r="D2077" s="1029">
        <v>50.64</v>
      </c>
      <c r="E2077" s="1029">
        <v>8.2899999999999991</v>
      </c>
      <c r="F2077" s="1029">
        <v>58.93</v>
      </c>
    </row>
    <row r="2078" spans="1:6" ht="12.6" customHeight="1">
      <c r="A2078" s="1023" t="s">
        <v>8769</v>
      </c>
      <c r="B2078" s="1023" t="s">
        <v>8770</v>
      </c>
      <c r="C2078" s="1024" t="s">
        <v>4748</v>
      </c>
      <c r="D2078" s="1029">
        <v>55.78</v>
      </c>
      <c r="E2078" s="1029">
        <v>8.2899999999999991</v>
      </c>
      <c r="F2078" s="1029">
        <v>64.069999999999993</v>
      </c>
    </row>
    <row r="2079" spans="1:6" ht="23.1" customHeight="1">
      <c r="A2079" s="1023" t="s">
        <v>8771</v>
      </c>
      <c r="B2079" s="1023" t="s">
        <v>8772</v>
      </c>
      <c r="C2079" s="1024" t="s">
        <v>4748</v>
      </c>
      <c r="D2079" s="1029">
        <v>145.06</v>
      </c>
      <c r="E2079" s="1029">
        <v>8.2899999999999991</v>
      </c>
      <c r="F2079" s="1029">
        <v>153.35</v>
      </c>
    </row>
    <row r="2080" spans="1:6" ht="23.1" customHeight="1">
      <c r="A2080" s="1023" t="s">
        <v>8773</v>
      </c>
      <c r="B2080" s="1023" t="s">
        <v>8774</v>
      </c>
      <c r="C2080" s="1024" t="s">
        <v>4748</v>
      </c>
      <c r="D2080" s="1029">
        <v>66.290000000000006</v>
      </c>
      <c r="E2080" s="1029">
        <v>8.2899999999999991</v>
      </c>
      <c r="F2080" s="1029">
        <v>74.58</v>
      </c>
    </row>
    <row r="2081" spans="1:6" ht="23.1" customHeight="1">
      <c r="A2081" s="1023" t="s">
        <v>8775</v>
      </c>
      <c r="B2081" s="1023" t="s">
        <v>8776</v>
      </c>
      <c r="C2081" s="1024" t="s">
        <v>4748</v>
      </c>
      <c r="D2081" s="1029">
        <v>68.27</v>
      </c>
      <c r="E2081" s="1029">
        <v>8.2899999999999991</v>
      </c>
      <c r="F2081" s="1029">
        <v>76.56</v>
      </c>
    </row>
    <row r="2082" spans="1:6" ht="12.6" customHeight="1">
      <c r="A2082" s="1023" t="s">
        <v>8777</v>
      </c>
      <c r="B2082" s="1023" t="s">
        <v>8778</v>
      </c>
      <c r="C2082" s="1024" t="s">
        <v>4748</v>
      </c>
      <c r="D2082" s="1029">
        <v>77.73</v>
      </c>
      <c r="E2082" s="1029">
        <v>8.2899999999999991</v>
      </c>
      <c r="F2082" s="1029">
        <v>86.02</v>
      </c>
    </row>
    <row r="2083" spans="1:6" ht="23.1" customHeight="1">
      <c r="A2083" s="1023" t="s">
        <v>8779</v>
      </c>
      <c r="B2083" s="1023" t="s">
        <v>8780</v>
      </c>
      <c r="C2083" s="1024" t="s">
        <v>4748</v>
      </c>
      <c r="D2083" s="1025">
        <v>1461.69</v>
      </c>
      <c r="E2083" s="1029">
        <v>8.2899999999999991</v>
      </c>
      <c r="F2083" s="1025">
        <v>1469.98</v>
      </c>
    </row>
    <row r="2084" spans="1:6" ht="11.45" customHeight="1">
      <c r="A2084" s="1015" t="s">
        <v>4737</v>
      </c>
      <c r="B2084" s="1016" t="s">
        <v>4738</v>
      </c>
      <c r="C2084" s="1016" t="s">
        <v>4739</v>
      </c>
      <c r="D2084" s="1017" t="s">
        <v>4740</v>
      </c>
      <c r="E2084" s="1018" t="s">
        <v>4741</v>
      </c>
      <c r="F2084" s="1015" t="s">
        <v>4742</v>
      </c>
    </row>
    <row r="2085" spans="1:6" ht="24.95" customHeight="1">
      <c r="A2085" s="1023" t="s">
        <v>8781</v>
      </c>
      <c r="B2085" s="441" t="s">
        <v>8782</v>
      </c>
      <c r="C2085" s="1024" t="s">
        <v>4748</v>
      </c>
      <c r="D2085" s="1025">
        <v>37851.019999999997</v>
      </c>
      <c r="E2085" s="1029">
        <v>82.94</v>
      </c>
      <c r="F2085" s="1025">
        <v>37933.96</v>
      </c>
    </row>
    <row r="2086" spans="1:6" ht="24.95" customHeight="1">
      <c r="A2086" s="1023" t="s">
        <v>8783</v>
      </c>
      <c r="B2086" s="441" t="s">
        <v>8784</v>
      </c>
      <c r="C2086" s="1024" t="s">
        <v>4748</v>
      </c>
      <c r="D2086" s="1025">
        <v>58021.27</v>
      </c>
      <c r="E2086" s="1029">
        <v>82.94</v>
      </c>
      <c r="F2086" s="1025">
        <v>58104.21</v>
      </c>
    </row>
    <row r="2087" spans="1:6" ht="23.1" customHeight="1">
      <c r="A2087" s="1023" t="s">
        <v>8785</v>
      </c>
      <c r="B2087" s="1023" t="s">
        <v>8786</v>
      </c>
      <c r="C2087" s="1024" t="s">
        <v>4748</v>
      </c>
      <c r="D2087" s="1025">
        <v>396693.5</v>
      </c>
      <c r="E2087" s="1029">
        <v>41.47</v>
      </c>
      <c r="F2087" s="1025">
        <v>396734.97</v>
      </c>
    </row>
    <row r="2088" spans="1:6" ht="12.6" customHeight="1">
      <c r="A2088" s="1020" t="s">
        <v>8787</v>
      </c>
      <c r="B2088" s="1020" t="s">
        <v>8788</v>
      </c>
      <c r="C2088" s="1022"/>
      <c r="D2088" s="1022"/>
      <c r="E2088" s="1022"/>
      <c r="F2088" s="1022"/>
    </row>
    <row r="2089" spans="1:6" ht="24.95" customHeight="1">
      <c r="A2089" s="1023" t="s">
        <v>8789</v>
      </c>
      <c r="B2089" s="441" t="s">
        <v>8790</v>
      </c>
      <c r="C2089" s="1024" t="s">
        <v>4748</v>
      </c>
      <c r="D2089" s="1025">
        <v>3118.47</v>
      </c>
      <c r="E2089" s="1029">
        <v>41.47</v>
      </c>
      <c r="F2089" s="1025">
        <v>3159.94</v>
      </c>
    </row>
    <row r="2090" spans="1:6" ht="24.95" customHeight="1">
      <c r="A2090" s="1023" t="s">
        <v>8791</v>
      </c>
      <c r="B2090" s="441" t="s">
        <v>8792</v>
      </c>
      <c r="C2090" s="1024" t="s">
        <v>4748</v>
      </c>
      <c r="D2090" s="1025">
        <v>1834.92</v>
      </c>
      <c r="E2090" s="1029">
        <v>33.18</v>
      </c>
      <c r="F2090" s="1025">
        <v>1868.1</v>
      </c>
    </row>
    <row r="2091" spans="1:6" ht="24.95" customHeight="1">
      <c r="A2091" s="1023" t="s">
        <v>8793</v>
      </c>
      <c r="B2091" s="441" t="s">
        <v>8794</v>
      </c>
      <c r="C2091" s="1024" t="s">
        <v>4748</v>
      </c>
      <c r="D2091" s="1025">
        <v>1349.59</v>
      </c>
      <c r="E2091" s="1029">
        <v>33.18</v>
      </c>
      <c r="F2091" s="1025">
        <v>1382.77</v>
      </c>
    </row>
    <row r="2092" spans="1:6" ht="24.95" customHeight="1">
      <c r="A2092" s="1023" t="s">
        <v>8795</v>
      </c>
      <c r="B2092" s="441" t="s">
        <v>8796</v>
      </c>
      <c r="C2092" s="1024" t="s">
        <v>4748</v>
      </c>
      <c r="D2092" s="1025">
        <v>2036.42</v>
      </c>
      <c r="E2092" s="1029">
        <v>41.47</v>
      </c>
      <c r="F2092" s="1025">
        <v>2077.89</v>
      </c>
    </row>
    <row r="2093" spans="1:6" ht="24.95" customHeight="1">
      <c r="A2093" s="1023" t="s">
        <v>8797</v>
      </c>
      <c r="B2093" s="441" t="s">
        <v>8798</v>
      </c>
      <c r="C2093" s="1024" t="s">
        <v>4748</v>
      </c>
      <c r="D2093" s="1025">
        <v>2185.4899999999998</v>
      </c>
      <c r="E2093" s="1029">
        <v>49.76</v>
      </c>
      <c r="F2093" s="1025">
        <v>2235.25</v>
      </c>
    </row>
    <row r="2094" spans="1:6" ht="24.95" customHeight="1">
      <c r="A2094" s="1023" t="s">
        <v>8799</v>
      </c>
      <c r="B2094" s="441" t="s">
        <v>8800</v>
      </c>
      <c r="C2094" s="1024" t="s">
        <v>4748</v>
      </c>
      <c r="D2094" s="1025">
        <v>4855.99</v>
      </c>
      <c r="E2094" s="1029">
        <v>62.21</v>
      </c>
      <c r="F2094" s="1025">
        <v>4918.2</v>
      </c>
    </row>
    <row r="2095" spans="1:6" ht="24.95" customHeight="1">
      <c r="A2095" s="1023" t="s">
        <v>8801</v>
      </c>
      <c r="B2095" s="441" t="s">
        <v>8802</v>
      </c>
      <c r="C2095" s="1024" t="s">
        <v>4748</v>
      </c>
      <c r="D2095" s="1025">
        <v>9637.69</v>
      </c>
      <c r="E2095" s="1029">
        <v>62.21</v>
      </c>
      <c r="F2095" s="1025">
        <v>9699.9</v>
      </c>
    </row>
    <row r="2096" spans="1:6" ht="24.95" customHeight="1">
      <c r="A2096" s="1023" t="s">
        <v>8803</v>
      </c>
      <c r="B2096" s="441" t="s">
        <v>8804</v>
      </c>
      <c r="C2096" s="1024" t="s">
        <v>4748</v>
      </c>
      <c r="D2096" s="1025">
        <v>1249.1099999999999</v>
      </c>
      <c r="E2096" s="1029">
        <v>33.18</v>
      </c>
      <c r="F2096" s="1025">
        <v>1282.29</v>
      </c>
    </row>
    <row r="2097" spans="1:6" ht="24.95" customHeight="1">
      <c r="A2097" s="1023" t="s">
        <v>8805</v>
      </c>
      <c r="B2097" s="441" t="s">
        <v>8806</v>
      </c>
      <c r="C2097" s="1024" t="s">
        <v>4748</v>
      </c>
      <c r="D2097" s="1025">
        <v>1769.62</v>
      </c>
      <c r="E2097" s="1029">
        <v>33.18</v>
      </c>
      <c r="F2097" s="1025">
        <v>1802.8</v>
      </c>
    </row>
    <row r="2098" spans="1:6" ht="24.95" customHeight="1">
      <c r="A2098" s="1023" t="s">
        <v>8807</v>
      </c>
      <c r="B2098" s="441" t="s">
        <v>8808</v>
      </c>
      <c r="C2098" s="1024" t="s">
        <v>4748</v>
      </c>
      <c r="D2098" s="1025">
        <v>3922.53</v>
      </c>
      <c r="E2098" s="1029">
        <v>33.18</v>
      </c>
      <c r="F2098" s="1025">
        <v>3955.71</v>
      </c>
    </row>
    <row r="2099" spans="1:6" ht="24.95" customHeight="1">
      <c r="A2099" s="1023" t="s">
        <v>8809</v>
      </c>
      <c r="B2099" s="441" t="s">
        <v>8810</v>
      </c>
      <c r="C2099" s="1024" t="s">
        <v>4748</v>
      </c>
      <c r="D2099" s="1025">
        <v>4678.83</v>
      </c>
      <c r="E2099" s="1029">
        <v>41.47</v>
      </c>
      <c r="F2099" s="1025">
        <v>4720.3</v>
      </c>
    </row>
    <row r="2100" spans="1:6" ht="24.95" customHeight="1">
      <c r="A2100" s="1023" t="s">
        <v>8811</v>
      </c>
      <c r="B2100" s="441" t="s">
        <v>8812</v>
      </c>
      <c r="C2100" s="1024" t="s">
        <v>4748</v>
      </c>
      <c r="D2100" s="1025">
        <v>8797.6299999999992</v>
      </c>
      <c r="E2100" s="1029">
        <v>49.76</v>
      </c>
      <c r="F2100" s="1025">
        <v>8847.39</v>
      </c>
    </row>
    <row r="2101" spans="1:6" ht="24.95" customHeight="1">
      <c r="A2101" s="1023" t="s">
        <v>8813</v>
      </c>
      <c r="B2101" s="441" t="s">
        <v>8814</v>
      </c>
      <c r="C2101" s="1024" t="s">
        <v>4748</v>
      </c>
      <c r="D2101" s="1029">
        <v>329.16</v>
      </c>
      <c r="E2101" s="1029">
        <v>33.18</v>
      </c>
      <c r="F2101" s="1029">
        <v>362.34</v>
      </c>
    </row>
    <row r="2102" spans="1:6" ht="24.95" customHeight="1">
      <c r="A2102" s="1023" t="s">
        <v>8815</v>
      </c>
      <c r="B2102" s="441" t="s">
        <v>8816</v>
      </c>
      <c r="C2102" s="1024" t="s">
        <v>4748</v>
      </c>
      <c r="D2102" s="1029">
        <v>568.19000000000005</v>
      </c>
      <c r="E2102" s="1029">
        <v>33.18</v>
      </c>
      <c r="F2102" s="1029">
        <v>601.37</v>
      </c>
    </row>
    <row r="2103" spans="1:6" ht="24.95" customHeight="1">
      <c r="A2103" s="1023" t="s">
        <v>8817</v>
      </c>
      <c r="B2103" s="441" t="s">
        <v>8818</v>
      </c>
      <c r="C2103" s="1024" t="s">
        <v>4748</v>
      </c>
      <c r="D2103" s="1029">
        <v>828.73</v>
      </c>
      <c r="E2103" s="1029">
        <v>41.47</v>
      </c>
      <c r="F2103" s="1029">
        <v>870.2</v>
      </c>
    </row>
    <row r="2104" spans="1:6" ht="24.95" customHeight="1">
      <c r="A2104" s="1023" t="s">
        <v>8819</v>
      </c>
      <c r="B2104" s="441" t="s">
        <v>8820</v>
      </c>
      <c r="C2104" s="1024" t="s">
        <v>4748</v>
      </c>
      <c r="D2104" s="1025">
        <v>1778.87</v>
      </c>
      <c r="E2104" s="1029">
        <v>49.76</v>
      </c>
      <c r="F2104" s="1025">
        <v>1828.63</v>
      </c>
    </row>
    <row r="2105" spans="1:6" ht="23.1" customHeight="1">
      <c r="A2105" s="1023" t="s">
        <v>8821</v>
      </c>
      <c r="B2105" s="1023" t="s">
        <v>8822</v>
      </c>
      <c r="C2105" s="1024" t="s">
        <v>4748</v>
      </c>
      <c r="D2105" s="1025">
        <v>5275.7</v>
      </c>
      <c r="E2105" s="1029">
        <v>49.76</v>
      </c>
      <c r="F2105" s="1025">
        <v>5325.46</v>
      </c>
    </row>
    <row r="2106" spans="1:6" ht="24.95" customHeight="1">
      <c r="A2106" s="1023" t="s">
        <v>8823</v>
      </c>
      <c r="B2106" s="441" t="s">
        <v>8824</v>
      </c>
      <c r="C2106" s="1024" t="s">
        <v>4748</v>
      </c>
      <c r="D2106" s="1025">
        <v>7011.74</v>
      </c>
      <c r="E2106" s="1029">
        <v>62.21</v>
      </c>
      <c r="F2106" s="1025">
        <v>7073.95</v>
      </c>
    </row>
    <row r="2107" spans="1:6" ht="24.95" customHeight="1">
      <c r="A2107" s="1023" t="s">
        <v>8825</v>
      </c>
      <c r="B2107" s="441" t="s">
        <v>8826</v>
      </c>
      <c r="C2107" s="1024" t="s">
        <v>4748</v>
      </c>
      <c r="D2107" s="1025">
        <v>10021.25</v>
      </c>
      <c r="E2107" s="1029">
        <v>74.650000000000006</v>
      </c>
      <c r="F2107" s="1025">
        <v>10095.9</v>
      </c>
    </row>
    <row r="2108" spans="1:6" ht="24.95" customHeight="1">
      <c r="A2108" s="1023" t="s">
        <v>8827</v>
      </c>
      <c r="B2108" s="441" t="s">
        <v>8828</v>
      </c>
      <c r="C2108" s="1024" t="s">
        <v>4748</v>
      </c>
      <c r="D2108" s="1025">
        <v>9409.52</v>
      </c>
      <c r="E2108" s="1029">
        <v>95.5</v>
      </c>
      <c r="F2108" s="1025">
        <v>9505.02</v>
      </c>
    </row>
    <row r="2109" spans="1:6" ht="12.6" customHeight="1">
      <c r="A2109" s="1023" t="s">
        <v>8829</v>
      </c>
      <c r="B2109" s="1023" t="s">
        <v>8830</v>
      </c>
      <c r="C2109" s="1024" t="s">
        <v>4748</v>
      </c>
      <c r="D2109" s="1029">
        <v>70.53</v>
      </c>
      <c r="E2109" s="1029">
        <v>8.2899999999999991</v>
      </c>
      <c r="F2109" s="1029">
        <v>78.819999999999993</v>
      </c>
    </row>
    <row r="2110" spans="1:6" ht="23.1" customHeight="1">
      <c r="A2110" s="1023" t="s">
        <v>8831</v>
      </c>
      <c r="B2110" s="1023" t="s">
        <v>8832</v>
      </c>
      <c r="C2110" s="1024" t="s">
        <v>4748</v>
      </c>
      <c r="D2110" s="1029">
        <v>758.95</v>
      </c>
      <c r="E2110" s="1029">
        <v>33.18</v>
      </c>
      <c r="F2110" s="1029">
        <v>792.13</v>
      </c>
    </row>
    <row r="2111" spans="1:6" ht="12.6" customHeight="1">
      <c r="A2111" s="1020" t="s">
        <v>8833</v>
      </c>
      <c r="B2111" s="1020" t="s">
        <v>8834</v>
      </c>
      <c r="C2111" s="1022"/>
      <c r="D2111" s="1022"/>
      <c r="E2111" s="1022"/>
      <c r="F2111" s="1022"/>
    </row>
    <row r="2112" spans="1:6" ht="23.1" customHeight="1">
      <c r="A2112" s="1023" t="s">
        <v>8835</v>
      </c>
      <c r="B2112" s="1023" t="s">
        <v>8836</v>
      </c>
      <c r="C2112" s="1024" t="s">
        <v>4748</v>
      </c>
      <c r="D2112" s="1025">
        <v>2470.0300000000002</v>
      </c>
      <c r="E2112" s="1029">
        <v>202.04</v>
      </c>
      <c r="F2112" s="1025">
        <v>2672.07</v>
      </c>
    </row>
    <row r="2113" spans="1:6" ht="23.1" customHeight="1">
      <c r="A2113" s="1023" t="s">
        <v>8837</v>
      </c>
      <c r="B2113" s="1023" t="s">
        <v>8838</v>
      </c>
      <c r="C2113" s="1024" t="s">
        <v>4748</v>
      </c>
      <c r="D2113" s="1025">
        <v>1751.94</v>
      </c>
      <c r="E2113" s="1029">
        <v>202.04</v>
      </c>
      <c r="F2113" s="1025">
        <v>1953.98</v>
      </c>
    </row>
    <row r="2114" spans="1:6" ht="24.95" customHeight="1">
      <c r="A2114" s="1023" t="s">
        <v>8839</v>
      </c>
      <c r="B2114" s="441" t="s">
        <v>8840</v>
      </c>
      <c r="C2114" s="1024" t="s">
        <v>4748</v>
      </c>
      <c r="D2114" s="1029">
        <v>289.10000000000002</v>
      </c>
      <c r="E2114" s="1029">
        <v>74.55</v>
      </c>
      <c r="F2114" s="1029">
        <v>363.65</v>
      </c>
    </row>
    <row r="2115" spans="1:6" ht="11.45" customHeight="1">
      <c r="A2115" s="1015" t="s">
        <v>4737</v>
      </c>
      <c r="B2115" s="1016" t="s">
        <v>4738</v>
      </c>
      <c r="C2115" s="1016" t="s">
        <v>4739</v>
      </c>
      <c r="D2115" s="1017" t="s">
        <v>4740</v>
      </c>
      <c r="E2115" s="1018" t="s">
        <v>4741</v>
      </c>
      <c r="F2115" s="1015" t="s">
        <v>4742</v>
      </c>
    </row>
    <row r="2116" spans="1:6" ht="24.95" customHeight="1">
      <c r="A2116" s="1023" t="s">
        <v>8841</v>
      </c>
      <c r="B2116" s="441" t="s">
        <v>8842</v>
      </c>
      <c r="C2116" s="1024" t="s">
        <v>4748</v>
      </c>
      <c r="D2116" s="1029">
        <v>400.65</v>
      </c>
      <c r="E2116" s="1029">
        <v>74.55</v>
      </c>
      <c r="F2116" s="1029">
        <v>475.2</v>
      </c>
    </row>
    <row r="2117" spans="1:6" ht="24.95" customHeight="1">
      <c r="A2117" s="1023" t="s">
        <v>8843</v>
      </c>
      <c r="B2117" s="441" t="s">
        <v>8844</v>
      </c>
      <c r="C2117" s="1024" t="s">
        <v>4748</v>
      </c>
      <c r="D2117" s="1029">
        <v>302.04000000000002</v>
      </c>
      <c r="E2117" s="1029">
        <v>74.55</v>
      </c>
      <c r="F2117" s="1029">
        <v>376.59</v>
      </c>
    </row>
    <row r="2118" spans="1:6" ht="23.1" customHeight="1">
      <c r="A2118" s="1023" t="s">
        <v>8845</v>
      </c>
      <c r="B2118" s="1023" t="s">
        <v>8846</v>
      </c>
      <c r="C2118" s="1024" t="s">
        <v>4748</v>
      </c>
      <c r="D2118" s="1025">
        <v>1352.91</v>
      </c>
      <c r="E2118" s="1029">
        <v>202.04</v>
      </c>
      <c r="F2118" s="1025">
        <v>1554.95</v>
      </c>
    </row>
    <row r="2119" spans="1:6" ht="23.1" customHeight="1">
      <c r="A2119" s="1023" t="s">
        <v>8847</v>
      </c>
      <c r="B2119" s="1023" t="s">
        <v>8848</v>
      </c>
      <c r="C2119" s="1024" t="s">
        <v>4748</v>
      </c>
      <c r="D2119" s="1025">
        <v>1668.72</v>
      </c>
      <c r="E2119" s="1029">
        <v>202.04</v>
      </c>
      <c r="F2119" s="1025">
        <v>1870.76</v>
      </c>
    </row>
    <row r="2120" spans="1:6" ht="12.6" customHeight="1">
      <c r="A2120" s="1020" t="s">
        <v>8849</v>
      </c>
      <c r="B2120" s="1020" t="s">
        <v>8850</v>
      </c>
      <c r="C2120" s="1022"/>
      <c r="D2120" s="1022"/>
      <c r="E2120" s="1022"/>
      <c r="F2120" s="1022"/>
    </row>
    <row r="2121" spans="1:6" ht="23.1" customHeight="1">
      <c r="A2121" s="1023" t="s">
        <v>8851</v>
      </c>
      <c r="B2121" s="1023" t="s">
        <v>8852</v>
      </c>
      <c r="C2121" s="1024" t="s">
        <v>8853</v>
      </c>
      <c r="D2121" s="1029">
        <v>491.04</v>
      </c>
      <c r="E2121" s="1029">
        <v>0.52</v>
      </c>
      <c r="F2121" s="1029">
        <v>491.56</v>
      </c>
    </row>
    <row r="2122" spans="1:6" ht="23.1" customHeight="1">
      <c r="A2122" s="1023" t="s">
        <v>8854</v>
      </c>
      <c r="B2122" s="1023" t="s">
        <v>8855</v>
      </c>
      <c r="C2122" s="1024" t="s">
        <v>8853</v>
      </c>
      <c r="D2122" s="1029">
        <v>153.27000000000001</v>
      </c>
      <c r="E2122" s="1029">
        <v>0.52</v>
      </c>
      <c r="F2122" s="1029">
        <v>153.79</v>
      </c>
    </row>
    <row r="2123" spans="1:6" ht="12.6" customHeight="1">
      <c r="A2123" s="1020" t="s">
        <v>8856</v>
      </c>
      <c r="B2123" s="1020" t="s">
        <v>8857</v>
      </c>
      <c r="C2123" s="1022"/>
      <c r="D2123" s="1022"/>
      <c r="E2123" s="1022"/>
      <c r="F2123" s="1022"/>
    </row>
    <row r="2124" spans="1:6" ht="12.6" customHeight="1">
      <c r="A2124" s="1023" t="s">
        <v>8858</v>
      </c>
      <c r="B2124" s="1023" t="s">
        <v>8859</v>
      </c>
      <c r="C2124" s="1024" t="s">
        <v>4748</v>
      </c>
      <c r="D2124" s="1029">
        <v>210.15</v>
      </c>
      <c r="E2124" s="1029">
        <v>10.37</v>
      </c>
      <c r="F2124" s="1029">
        <v>220.52</v>
      </c>
    </row>
    <row r="2125" spans="1:6" ht="12.6" customHeight="1">
      <c r="A2125" s="1023" t="s">
        <v>8860</v>
      </c>
      <c r="B2125" s="1023" t="s">
        <v>8861</v>
      </c>
      <c r="C2125" s="1024" t="s">
        <v>4748</v>
      </c>
      <c r="D2125" s="1029">
        <v>215.01</v>
      </c>
      <c r="E2125" s="1029">
        <v>10.37</v>
      </c>
      <c r="F2125" s="1029">
        <v>225.38</v>
      </c>
    </row>
    <row r="2126" spans="1:6" ht="12.6" customHeight="1">
      <c r="A2126" s="1023" t="s">
        <v>8862</v>
      </c>
      <c r="B2126" s="1023" t="s">
        <v>8863</v>
      </c>
      <c r="C2126" s="1024" t="s">
        <v>4748</v>
      </c>
      <c r="D2126" s="1029">
        <v>243.27</v>
      </c>
      <c r="E2126" s="1029">
        <v>10.37</v>
      </c>
      <c r="F2126" s="1029">
        <v>253.64</v>
      </c>
    </row>
    <row r="2127" spans="1:6" ht="12.6" customHeight="1">
      <c r="A2127" s="1023" t="s">
        <v>8864</v>
      </c>
      <c r="B2127" s="1023" t="s">
        <v>8865</v>
      </c>
      <c r="C2127" s="1024" t="s">
        <v>4748</v>
      </c>
      <c r="D2127" s="1029">
        <v>277.82</v>
      </c>
      <c r="E2127" s="1029">
        <v>10.37</v>
      </c>
      <c r="F2127" s="1029">
        <v>288.19</v>
      </c>
    </row>
    <row r="2128" spans="1:6" ht="12.6" customHeight="1">
      <c r="A2128" s="1023" t="s">
        <v>8866</v>
      </c>
      <c r="B2128" s="1023" t="s">
        <v>8867</v>
      </c>
      <c r="C2128" s="1024" t="s">
        <v>4748</v>
      </c>
      <c r="D2128" s="1029">
        <v>331</v>
      </c>
      <c r="E2128" s="1029">
        <v>10.37</v>
      </c>
      <c r="F2128" s="1029">
        <v>341.37</v>
      </c>
    </row>
    <row r="2129" spans="1:6" ht="12.6" customHeight="1">
      <c r="A2129" s="1023" t="s">
        <v>8868</v>
      </c>
      <c r="B2129" s="1023" t="s">
        <v>8869</v>
      </c>
      <c r="C2129" s="1024" t="s">
        <v>4748</v>
      </c>
      <c r="D2129" s="1029">
        <v>376.06</v>
      </c>
      <c r="E2129" s="1029">
        <v>10.37</v>
      </c>
      <c r="F2129" s="1029">
        <v>386.43</v>
      </c>
    </row>
    <row r="2130" spans="1:6" ht="12.6" customHeight="1">
      <c r="A2130" s="1023" t="s">
        <v>8870</v>
      </c>
      <c r="B2130" s="1023" t="s">
        <v>8871</v>
      </c>
      <c r="C2130" s="1024" t="s">
        <v>4748</v>
      </c>
      <c r="D2130" s="1029">
        <v>496.75</v>
      </c>
      <c r="E2130" s="1029">
        <v>10.37</v>
      </c>
      <c r="F2130" s="1029">
        <v>507.12</v>
      </c>
    </row>
    <row r="2131" spans="1:6" ht="12.6" customHeight="1">
      <c r="A2131" s="1023" t="s">
        <v>8872</v>
      </c>
      <c r="B2131" s="1023" t="s">
        <v>8873</v>
      </c>
      <c r="C2131" s="1024" t="s">
        <v>4748</v>
      </c>
      <c r="D2131" s="1025">
        <v>1982.24</v>
      </c>
      <c r="E2131" s="1029">
        <v>10.37</v>
      </c>
      <c r="F2131" s="1025">
        <v>1992.61</v>
      </c>
    </row>
    <row r="2132" spans="1:6" ht="12.6" customHeight="1">
      <c r="A2132" s="1023" t="s">
        <v>8874</v>
      </c>
      <c r="B2132" s="1023" t="s">
        <v>8875</v>
      </c>
      <c r="C2132" s="1024" t="s">
        <v>4748</v>
      </c>
      <c r="D2132" s="1029">
        <v>280.12</v>
      </c>
      <c r="E2132" s="1029">
        <v>10.37</v>
      </c>
      <c r="F2132" s="1029">
        <v>290.49</v>
      </c>
    </row>
    <row r="2133" spans="1:6" ht="12.6" customHeight="1">
      <c r="A2133" s="1020" t="s">
        <v>8876</v>
      </c>
      <c r="B2133" s="1020" t="s">
        <v>8877</v>
      </c>
      <c r="C2133" s="1022"/>
      <c r="D2133" s="1022"/>
      <c r="E2133" s="1022"/>
      <c r="F2133" s="1022"/>
    </row>
    <row r="2134" spans="1:6" ht="24.95" customHeight="1">
      <c r="A2134" s="1023" t="s">
        <v>8878</v>
      </c>
      <c r="B2134" s="441" t="s">
        <v>8879</v>
      </c>
      <c r="C2134" s="1024" t="s">
        <v>4748</v>
      </c>
      <c r="D2134" s="1025">
        <v>3123.48</v>
      </c>
      <c r="E2134" s="1029">
        <v>62.88</v>
      </c>
      <c r="F2134" s="1025">
        <v>3186.36</v>
      </c>
    </row>
    <row r="2135" spans="1:6" ht="24.95" customHeight="1">
      <c r="A2135" s="1023" t="s">
        <v>8880</v>
      </c>
      <c r="B2135" s="441" t="s">
        <v>8881</v>
      </c>
      <c r="C2135" s="1024" t="s">
        <v>4748</v>
      </c>
      <c r="D2135" s="1025">
        <v>4187.08</v>
      </c>
      <c r="E2135" s="1029">
        <v>62.88</v>
      </c>
      <c r="F2135" s="1025">
        <v>4249.96</v>
      </c>
    </row>
    <row r="2136" spans="1:6" ht="24.95" customHeight="1">
      <c r="A2136" s="1023" t="s">
        <v>8882</v>
      </c>
      <c r="B2136" s="441" t="s">
        <v>8883</v>
      </c>
      <c r="C2136" s="1024" t="s">
        <v>4748</v>
      </c>
      <c r="D2136" s="1025">
        <v>2454.4499999999998</v>
      </c>
      <c r="E2136" s="1029">
        <v>62.88</v>
      </c>
      <c r="F2136" s="1025">
        <v>2517.33</v>
      </c>
    </row>
    <row r="2137" spans="1:6" ht="12.6" customHeight="1">
      <c r="A2137" s="1020" t="s">
        <v>8884</v>
      </c>
      <c r="B2137" s="1020" t="s">
        <v>8885</v>
      </c>
      <c r="C2137" s="1022"/>
      <c r="D2137" s="1022"/>
      <c r="E2137" s="1022"/>
      <c r="F2137" s="1022"/>
    </row>
    <row r="2138" spans="1:6" ht="12.6" customHeight="1">
      <c r="A2138" s="1023" t="s">
        <v>8886</v>
      </c>
      <c r="B2138" s="1023" t="s">
        <v>8887</v>
      </c>
      <c r="C2138" s="1024" t="s">
        <v>4748</v>
      </c>
      <c r="D2138" s="1029">
        <v>309.14</v>
      </c>
      <c r="E2138" s="1029">
        <v>62.88</v>
      </c>
      <c r="F2138" s="1029">
        <v>372.02</v>
      </c>
    </row>
    <row r="2139" spans="1:6" ht="12.6" customHeight="1">
      <c r="A2139" s="1023" t="s">
        <v>8888</v>
      </c>
      <c r="B2139" s="1023" t="s">
        <v>8889</v>
      </c>
      <c r="C2139" s="1024" t="s">
        <v>4748</v>
      </c>
      <c r="D2139" s="1029">
        <v>185.52</v>
      </c>
      <c r="E2139" s="1029">
        <v>62.88</v>
      </c>
      <c r="F2139" s="1029">
        <v>248.4</v>
      </c>
    </row>
    <row r="2140" spans="1:6" ht="12.6" customHeight="1">
      <c r="A2140" s="1023" t="s">
        <v>8890</v>
      </c>
      <c r="B2140" s="1023" t="s">
        <v>8891</v>
      </c>
      <c r="C2140" s="1024" t="s">
        <v>4748</v>
      </c>
      <c r="D2140" s="1029">
        <v>516.77</v>
      </c>
      <c r="E2140" s="1029">
        <v>62.88</v>
      </c>
      <c r="F2140" s="1029">
        <v>579.65</v>
      </c>
    </row>
    <row r="2141" spans="1:6" ht="12.6" customHeight="1">
      <c r="A2141" s="1023" t="s">
        <v>8892</v>
      </c>
      <c r="B2141" s="1023" t="s">
        <v>8893</v>
      </c>
      <c r="C2141" s="1024" t="s">
        <v>4748</v>
      </c>
      <c r="D2141" s="1029">
        <v>198.28</v>
      </c>
      <c r="E2141" s="1029">
        <v>62.88</v>
      </c>
      <c r="F2141" s="1029">
        <v>261.16000000000003</v>
      </c>
    </row>
    <row r="2142" spans="1:6" ht="12.6" customHeight="1">
      <c r="A2142" s="1020" t="s">
        <v>8894</v>
      </c>
      <c r="B2142" s="1020" t="s">
        <v>8895</v>
      </c>
      <c r="C2142" s="1022"/>
      <c r="D2142" s="1022"/>
      <c r="E2142" s="1022"/>
      <c r="F2142" s="1022"/>
    </row>
    <row r="2143" spans="1:6" ht="12.6" customHeight="1">
      <c r="A2143" s="1023" t="s">
        <v>8896</v>
      </c>
      <c r="B2143" s="1023" t="s">
        <v>8897</v>
      </c>
      <c r="C2143" s="1024" t="s">
        <v>4748</v>
      </c>
      <c r="D2143" s="1029">
        <v>26.94</v>
      </c>
      <c r="E2143" s="1029">
        <v>6.22</v>
      </c>
      <c r="F2143" s="1029">
        <v>33.159999999999997</v>
      </c>
    </row>
    <row r="2144" spans="1:6" ht="12.6" customHeight="1">
      <c r="A2144" s="1023" t="s">
        <v>8898</v>
      </c>
      <c r="B2144" s="1023" t="s">
        <v>8899</v>
      </c>
      <c r="C2144" s="1024" t="s">
        <v>4748</v>
      </c>
      <c r="D2144" s="1029">
        <v>29.62</v>
      </c>
      <c r="E2144" s="1029">
        <v>2.0699999999999998</v>
      </c>
      <c r="F2144" s="1029">
        <v>31.69</v>
      </c>
    </row>
    <row r="2145" spans="1:6" ht="12.6" customHeight="1">
      <c r="A2145" s="1023" t="s">
        <v>8900</v>
      </c>
      <c r="B2145" s="1023" t="s">
        <v>8901</v>
      </c>
      <c r="C2145" s="1024" t="s">
        <v>4748</v>
      </c>
      <c r="D2145" s="1029">
        <v>21.54</v>
      </c>
      <c r="E2145" s="1029">
        <v>6.22</v>
      </c>
      <c r="F2145" s="1029">
        <v>27.76</v>
      </c>
    </row>
    <row r="2146" spans="1:6" ht="24.95" customHeight="1">
      <c r="A2146" s="1023" t="s">
        <v>8902</v>
      </c>
      <c r="B2146" s="441" t="s">
        <v>8903</v>
      </c>
      <c r="C2146" s="1024" t="s">
        <v>4748</v>
      </c>
      <c r="D2146" s="443"/>
      <c r="E2146" s="1029">
        <v>20.74</v>
      </c>
      <c r="F2146" s="1029">
        <v>20.74</v>
      </c>
    </row>
    <row r="2147" spans="1:6" ht="12.6" customHeight="1">
      <c r="A2147" s="1023" t="s">
        <v>8904</v>
      </c>
      <c r="B2147" s="1023" t="s">
        <v>8905</v>
      </c>
      <c r="C2147" s="1024" t="s">
        <v>4799</v>
      </c>
      <c r="D2147" s="442"/>
      <c r="E2147" s="1029">
        <v>29.17</v>
      </c>
      <c r="F2147" s="1029">
        <v>29.17</v>
      </c>
    </row>
    <row r="2148" spans="1:6" ht="23.1" customHeight="1">
      <c r="A2148" s="1023" t="s">
        <v>8906</v>
      </c>
      <c r="B2148" s="1023" t="s">
        <v>8907</v>
      </c>
      <c r="C2148" s="1024" t="s">
        <v>4799</v>
      </c>
      <c r="D2148" s="443"/>
      <c r="E2148" s="1029">
        <v>58.34</v>
      </c>
      <c r="F2148" s="1029">
        <v>58.34</v>
      </c>
    </row>
    <row r="2149" spans="1:6" ht="23.1" customHeight="1">
      <c r="A2149" s="1023" t="s">
        <v>8908</v>
      </c>
      <c r="B2149" s="1023" t="s">
        <v>8909</v>
      </c>
      <c r="C2149" s="1024" t="s">
        <v>4748</v>
      </c>
      <c r="D2149" s="1025">
        <v>1028.3699999999999</v>
      </c>
      <c r="E2149" s="1029">
        <v>1.69</v>
      </c>
      <c r="F2149" s="1025">
        <v>1030.06</v>
      </c>
    </row>
    <row r="2150" spans="1:6" ht="12.6" customHeight="1">
      <c r="A2150" s="1023" t="s">
        <v>8910</v>
      </c>
      <c r="B2150" s="1023" t="s">
        <v>8911</v>
      </c>
      <c r="C2150" s="1024" t="s">
        <v>4748</v>
      </c>
      <c r="D2150" s="1029">
        <v>163.74</v>
      </c>
      <c r="E2150" s="1029">
        <v>4.22</v>
      </c>
      <c r="F2150" s="1029">
        <v>167.96</v>
      </c>
    </row>
    <row r="2151" spans="1:6" ht="12.6" customHeight="1">
      <c r="A2151" s="1023" t="s">
        <v>8912</v>
      </c>
      <c r="B2151" s="1023" t="s">
        <v>8913</v>
      </c>
      <c r="C2151" s="1024" t="s">
        <v>4799</v>
      </c>
      <c r="D2151" s="1029">
        <v>536.23</v>
      </c>
      <c r="E2151" s="1029">
        <v>29.17</v>
      </c>
      <c r="F2151" s="1029">
        <v>565.4</v>
      </c>
    </row>
    <row r="2152" spans="1:6" ht="24.95" customHeight="1">
      <c r="A2152" s="1023" t="s">
        <v>8914</v>
      </c>
      <c r="B2152" s="441" t="s">
        <v>8915</v>
      </c>
      <c r="C2152" s="1024" t="s">
        <v>4748</v>
      </c>
      <c r="D2152" s="1025">
        <v>7223.35</v>
      </c>
      <c r="E2152" s="1029">
        <v>46.67</v>
      </c>
      <c r="F2152" s="1025">
        <v>7270.02</v>
      </c>
    </row>
    <row r="2153" spans="1:6" ht="24.95" customHeight="1">
      <c r="A2153" s="1023" t="s">
        <v>8916</v>
      </c>
      <c r="B2153" s="441" t="s">
        <v>8917</v>
      </c>
      <c r="C2153" s="1024" t="s">
        <v>4748</v>
      </c>
      <c r="D2153" s="1025">
        <v>15802.68</v>
      </c>
      <c r="E2153" s="1029">
        <v>46.67</v>
      </c>
      <c r="F2153" s="1025">
        <v>15849.35</v>
      </c>
    </row>
    <row r="2154" spans="1:6" ht="24.95" customHeight="1">
      <c r="A2154" s="1023" t="s">
        <v>8918</v>
      </c>
      <c r="B2154" s="441" t="s">
        <v>8919</v>
      </c>
      <c r="C2154" s="1024" t="s">
        <v>4748</v>
      </c>
      <c r="D2154" s="1025">
        <v>28302.52</v>
      </c>
      <c r="E2154" s="1029">
        <v>46.67</v>
      </c>
      <c r="F2154" s="1025">
        <v>28349.19</v>
      </c>
    </row>
    <row r="2155" spans="1:6" ht="12.6" customHeight="1">
      <c r="A2155" s="1023" t="s">
        <v>8920</v>
      </c>
      <c r="B2155" s="1023" t="s">
        <v>8921</v>
      </c>
      <c r="C2155" s="1024" t="s">
        <v>4748</v>
      </c>
      <c r="D2155" s="1029">
        <v>563.5</v>
      </c>
      <c r="E2155" s="1029">
        <v>20.74</v>
      </c>
      <c r="F2155" s="1029">
        <v>584.24</v>
      </c>
    </row>
    <row r="2156" spans="1:6" ht="12.6" customHeight="1">
      <c r="A2156" s="1020" t="s">
        <v>8922</v>
      </c>
      <c r="B2156" s="1020" t="s">
        <v>8923</v>
      </c>
      <c r="C2156" s="1022"/>
      <c r="D2156" s="1022"/>
      <c r="E2156" s="1022"/>
      <c r="F2156" s="1022"/>
    </row>
    <row r="2157" spans="1:6" ht="11.45" customHeight="1">
      <c r="A2157" s="1015" t="s">
        <v>4737</v>
      </c>
      <c r="B2157" s="1016" t="s">
        <v>4738</v>
      </c>
      <c r="C2157" s="1016" t="s">
        <v>4739</v>
      </c>
      <c r="D2157" s="1017" t="s">
        <v>4740</v>
      </c>
      <c r="E2157" s="1018" t="s">
        <v>4741</v>
      </c>
      <c r="F2157" s="1015" t="s">
        <v>4742</v>
      </c>
    </row>
    <row r="2158" spans="1:6" ht="24.95" customHeight="1">
      <c r="A2158" s="1023" t="s">
        <v>8924</v>
      </c>
      <c r="B2158" s="441" t="s">
        <v>8925</v>
      </c>
      <c r="C2158" s="1024" t="s">
        <v>4748</v>
      </c>
      <c r="D2158" s="1029">
        <v>940.82</v>
      </c>
      <c r="E2158" s="1029">
        <v>20.74</v>
      </c>
      <c r="F2158" s="1029">
        <v>961.56</v>
      </c>
    </row>
    <row r="2159" spans="1:6" ht="12.6" customHeight="1">
      <c r="A2159" s="1020" t="s">
        <v>8926</v>
      </c>
      <c r="B2159" s="1020" t="s">
        <v>8927</v>
      </c>
      <c r="C2159" s="1022"/>
      <c r="D2159" s="1022"/>
      <c r="E2159" s="1022"/>
      <c r="F2159" s="1022"/>
    </row>
    <row r="2160" spans="1:6" ht="12.6" customHeight="1">
      <c r="A2160" s="1023" t="s">
        <v>8928</v>
      </c>
      <c r="B2160" s="1023" t="s">
        <v>8929</v>
      </c>
      <c r="C2160" s="1024" t="s">
        <v>4748</v>
      </c>
      <c r="D2160" s="1029">
        <v>381.93</v>
      </c>
      <c r="E2160" s="1029">
        <v>62.88</v>
      </c>
      <c r="F2160" s="1029">
        <v>444.81</v>
      </c>
    </row>
    <row r="2161" spans="1:6" ht="12.6" customHeight="1">
      <c r="A2161" s="1020" t="s">
        <v>8930</v>
      </c>
      <c r="B2161" s="1020" t="s">
        <v>8931</v>
      </c>
      <c r="C2161" s="1022"/>
      <c r="D2161" s="1022"/>
      <c r="E2161" s="1022"/>
      <c r="F2161" s="1022"/>
    </row>
    <row r="2162" spans="1:6" ht="24.95" customHeight="1">
      <c r="A2162" s="1023" t="s">
        <v>8932</v>
      </c>
      <c r="B2162" s="441" t="s">
        <v>8933</v>
      </c>
      <c r="C2162" s="1024" t="s">
        <v>4748</v>
      </c>
      <c r="D2162" s="1029">
        <v>53.78</v>
      </c>
      <c r="E2162" s="1029">
        <v>23.63</v>
      </c>
      <c r="F2162" s="1029">
        <v>77.41</v>
      </c>
    </row>
    <row r="2163" spans="1:6" ht="24.95" customHeight="1">
      <c r="A2163" s="1023" t="s">
        <v>8934</v>
      </c>
      <c r="B2163" s="441" t="s">
        <v>8935</v>
      </c>
      <c r="C2163" s="1024" t="s">
        <v>4748</v>
      </c>
      <c r="D2163" s="1029">
        <v>201.65</v>
      </c>
      <c r="E2163" s="1029">
        <v>23.63</v>
      </c>
      <c r="F2163" s="1029">
        <v>225.28</v>
      </c>
    </row>
    <row r="2164" spans="1:6" ht="34.5" customHeight="1">
      <c r="A2164" s="1026" t="s">
        <v>8936</v>
      </c>
      <c r="B2164" s="1023" t="s">
        <v>8937</v>
      </c>
      <c r="C2164" s="1027" t="s">
        <v>4748</v>
      </c>
      <c r="D2164" s="1030">
        <v>674.91</v>
      </c>
      <c r="E2164" s="1030">
        <v>26.21</v>
      </c>
      <c r="F2164" s="1030">
        <v>701.12</v>
      </c>
    </row>
    <row r="2165" spans="1:6" ht="34.5" customHeight="1">
      <c r="A2165" s="1026" t="s">
        <v>8938</v>
      </c>
      <c r="B2165" s="1023" t="s">
        <v>8939</v>
      </c>
      <c r="C2165" s="1027" t="s">
        <v>4748</v>
      </c>
      <c r="D2165" s="1028">
        <v>7285.48</v>
      </c>
      <c r="E2165" s="1030">
        <v>26.21</v>
      </c>
      <c r="F2165" s="1028">
        <v>7311.69</v>
      </c>
    </row>
    <row r="2166" spans="1:6" ht="34.5" customHeight="1">
      <c r="A2166" s="1026" t="s">
        <v>8940</v>
      </c>
      <c r="B2166" s="1023" t="s">
        <v>8941</v>
      </c>
      <c r="C2166" s="1027" t="s">
        <v>4748</v>
      </c>
      <c r="D2166" s="1028">
        <v>2593.87</v>
      </c>
      <c r="E2166" s="1030">
        <v>26.21</v>
      </c>
      <c r="F2166" s="1028">
        <v>2620.08</v>
      </c>
    </row>
    <row r="2167" spans="1:6" ht="34.5" customHeight="1">
      <c r="A2167" s="1026" t="s">
        <v>8942</v>
      </c>
      <c r="B2167" s="441" t="s">
        <v>8943</v>
      </c>
      <c r="C2167" s="1027" t="s">
        <v>4748</v>
      </c>
      <c r="D2167" s="1030">
        <v>828.81</v>
      </c>
      <c r="E2167" s="1030">
        <v>26.21</v>
      </c>
      <c r="F2167" s="1030">
        <v>855.02</v>
      </c>
    </row>
    <row r="2168" spans="1:6" ht="12.6" customHeight="1">
      <c r="A2168" s="1020" t="s">
        <v>8944</v>
      </c>
      <c r="B2168" s="1020" t="s">
        <v>8945</v>
      </c>
      <c r="C2168" s="1022"/>
      <c r="D2168" s="1022"/>
      <c r="E2168" s="1022"/>
      <c r="F2168" s="1022"/>
    </row>
    <row r="2169" spans="1:6" ht="24.95" customHeight="1">
      <c r="A2169" s="1023" t="s">
        <v>8946</v>
      </c>
      <c r="B2169" s="441" t="s">
        <v>8947</v>
      </c>
      <c r="C2169" s="1024" t="s">
        <v>4748</v>
      </c>
      <c r="D2169" s="1029">
        <v>525.88</v>
      </c>
      <c r="E2169" s="1029">
        <v>68.489999999999995</v>
      </c>
      <c r="F2169" s="1029">
        <v>594.37</v>
      </c>
    </row>
    <row r="2170" spans="1:6" ht="24.95" customHeight="1">
      <c r="A2170" s="1023" t="s">
        <v>8948</v>
      </c>
      <c r="B2170" s="441" t="s">
        <v>8949</v>
      </c>
      <c r="C2170" s="1024" t="s">
        <v>4748</v>
      </c>
      <c r="D2170" s="1029">
        <v>501.28</v>
      </c>
      <c r="E2170" s="1029">
        <v>68.489999999999995</v>
      </c>
      <c r="F2170" s="1029">
        <v>569.77</v>
      </c>
    </row>
    <row r="2171" spans="1:6" ht="24.95" customHeight="1">
      <c r="A2171" s="1023" t="s">
        <v>8950</v>
      </c>
      <c r="B2171" s="441" t="s">
        <v>8951</v>
      </c>
      <c r="C2171" s="1024" t="s">
        <v>4748</v>
      </c>
      <c r="D2171" s="1029">
        <v>545.02</v>
      </c>
      <c r="E2171" s="1029">
        <v>68.489999999999995</v>
      </c>
      <c r="F2171" s="1029">
        <v>613.51</v>
      </c>
    </row>
    <row r="2172" spans="1:6" ht="24.95" customHeight="1">
      <c r="A2172" s="1023" t="s">
        <v>8952</v>
      </c>
      <c r="B2172" s="441" t="s">
        <v>8953</v>
      </c>
      <c r="C2172" s="1024" t="s">
        <v>4748</v>
      </c>
      <c r="D2172" s="1029">
        <v>436.16</v>
      </c>
      <c r="E2172" s="1029">
        <v>68.489999999999995</v>
      </c>
      <c r="F2172" s="1029">
        <v>504.65</v>
      </c>
    </row>
    <row r="2173" spans="1:6" ht="24.95" customHeight="1">
      <c r="A2173" s="1023" t="s">
        <v>8954</v>
      </c>
      <c r="B2173" s="441" t="s">
        <v>8955</v>
      </c>
      <c r="C2173" s="1024" t="s">
        <v>4748</v>
      </c>
      <c r="D2173" s="1029">
        <v>668.34</v>
      </c>
      <c r="E2173" s="1029">
        <v>68.489999999999995</v>
      </c>
      <c r="F2173" s="1029">
        <v>736.83</v>
      </c>
    </row>
    <row r="2174" spans="1:6" ht="24.95" customHeight="1">
      <c r="A2174" s="1023" t="s">
        <v>8956</v>
      </c>
      <c r="B2174" s="441" t="s">
        <v>8957</v>
      </c>
      <c r="C2174" s="1024" t="s">
        <v>5060</v>
      </c>
      <c r="D2174" s="1025">
        <v>33147.54</v>
      </c>
      <c r="E2174" s="1029">
        <v>95.5</v>
      </c>
      <c r="F2174" s="1025">
        <v>33243.040000000001</v>
      </c>
    </row>
    <row r="2175" spans="1:6" ht="23.1" customHeight="1">
      <c r="A2175" s="1031">
        <v>38</v>
      </c>
      <c r="B2175" s="1020" t="s">
        <v>8958</v>
      </c>
      <c r="C2175" s="1021"/>
      <c r="D2175" s="1021"/>
      <c r="E2175" s="1021"/>
      <c r="F2175" s="1021"/>
    </row>
    <row r="2176" spans="1:6" ht="12.6" customHeight="1">
      <c r="A2176" s="1020" t="s">
        <v>8959</v>
      </c>
      <c r="B2176" s="1020" t="s">
        <v>8960</v>
      </c>
      <c r="C2176" s="1022"/>
      <c r="D2176" s="1022"/>
      <c r="E2176" s="1022"/>
      <c r="F2176" s="1022"/>
    </row>
    <row r="2177" spans="1:6" ht="12.6" customHeight="1">
      <c r="A2177" s="1023" t="s">
        <v>8961</v>
      </c>
      <c r="B2177" s="1023" t="s">
        <v>8962</v>
      </c>
      <c r="C2177" s="1024" t="s">
        <v>4857</v>
      </c>
      <c r="D2177" s="1029">
        <v>6.38</v>
      </c>
      <c r="E2177" s="1029">
        <v>20.74</v>
      </c>
      <c r="F2177" s="1029">
        <v>27.12</v>
      </c>
    </row>
    <row r="2178" spans="1:6" ht="12.6" customHeight="1">
      <c r="A2178" s="1023" t="s">
        <v>8963</v>
      </c>
      <c r="B2178" s="1023" t="s">
        <v>8964</v>
      </c>
      <c r="C2178" s="1024" t="s">
        <v>4857</v>
      </c>
      <c r="D2178" s="1029">
        <v>9.52</v>
      </c>
      <c r="E2178" s="1029">
        <v>24.88</v>
      </c>
      <c r="F2178" s="1029">
        <v>34.4</v>
      </c>
    </row>
    <row r="2179" spans="1:6" ht="12.6" customHeight="1">
      <c r="A2179" s="1023" t="s">
        <v>8965</v>
      </c>
      <c r="B2179" s="1023" t="s">
        <v>8966</v>
      </c>
      <c r="C2179" s="1024" t="s">
        <v>4857</v>
      </c>
      <c r="D2179" s="1029">
        <v>13.97</v>
      </c>
      <c r="E2179" s="1029">
        <v>29.03</v>
      </c>
      <c r="F2179" s="1029">
        <v>43</v>
      </c>
    </row>
    <row r="2180" spans="1:6" ht="12.6" customHeight="1">
      <c r="A2180" s="1023" t="s">
        <v>8967</v>
      </c>
      <c r="B2180" s="1023" t="s">
        <v>8968</v>
      </c>
      <c r="C2180" s="1024" t="s">
        <v>4857</v>
      </c>
      <c r="D2180" s="1029">
        <v>16.46</v>
      </c>
      <c r="E2180" s="1029">
        <v>33.18</v>
      </c>
      <c r="F2180" s="1029">
        <v>49.64</v>
      </c>
    </row>
    <row r="2181" spans="1:6" ht="12.6" customHeight="1">
      <c r="A2181" s="1023" t="s">
        <v>8969</v>
      </c>
      <c r="B2181" s="1023" t="s">
        <v>8970</v>
      </c>
      <c r="C2181" s="1024" t="s">
        <v>4857</v>
      </c>
      <c r="D2181" s="1029">
        <v>21.6</v>
      </c>
      <c r="E2181" s="1029">
        <v>37.32</v>
      </c>
      <c r="F2181" s="1029">
        <v>58.92</v>
      </c>
    </row>
    <row r="2182" spans="1:6" ht="12.6" customHeight="1">
      <c r="A2182" s="1023" t="s">
        <v>8971</v>
      </c>
      <c r="B2182" s="1023" t="s">
        <v>8972</v>
      </c>
      <c r="C2182" s="1024" t="s">
        <v>4857</v>
      </c>
      <c r="D2182" s="1029">
        <v>34.630000000000003</v>
      </c>
      <c r="E2182" s="1029">
        <v>41.47</v>
      </c>
      <c r="F2182" s="1029">
        <v>76.099999999999994</v>
      </c>
    </row>
    <row r="2183" spans="1:6" ht="12.6" customHeight="1">
      <c r="A2183" s="1023" t="s">
        <v>8973</v>
      </c>
      <c r="B2183" s="1023" t="s">
        <v>8974</v>
      </c>
      <c r="C2183" s="1024" t="s">
        <v>4857</v>
      </c>
      <c r="D2183" s="1029">
        <v>44.36</v>
      </c>
      <c r="E2183" s="1029">
        <v>45.62</v>
      </c>
      <c r="F2183" s="1029">
        <v>89.98</v>
      </c>
    </row>
    <row r="2184" spans="1:6" ht="12.6" customHeight="1">
      <c r="A2184" s="1023" t="s">
        <v>8975</v>
      </c>
      <c r="B2184" s="1023" t="s">
        <v>8976</v>
      </c>
      <c r="C2184" s="1024" t="s">
        <v>4857</v>
      </c>
      <c r="D2184" s="1029">
        <v>73.3</v>
      </c>
      <c r="E2184" s="1029">
        <v>53.91</v>
      </c>
      <c r="F2184" s="1029">
        <v>127.21</v>
      </c>
    </row>
    <row r="2185" spans="1:6" ht="23.1" customHeight="1">
      <c r="A2185" s="1020" t="s">
        <v>8977</v>
      </c>
      <c r="B2185" s="1020" t="s">
        <v>8978</v>
      </c>
      <c r="C2185" s="1021"/>
      <c r="D2185" s="1021"/>
      <c r="E2185" s="1021"/>
      <c r="F2185" s="1021"/>
    </row>
    <row r="2186" spans="1:6" ht="12.6" customHeight="1">
      <c r="A2186" s="1023" t="s">
        <v>8979</v>
      </c>
      <c r="B2186" s="1023" t="s">
        <v>8980</v>
      </c>
      <c r="C2186" s="1024" t="s">
        <v>4857</v>
      </c>
      <c r="D2186" s="1029">
        <v>8.8800000000000008</v>
      </c>
      <c r="E2186" s="1029">
        <v>24.88</v>
      </c>
      <c r="F2186" s="1029">
        <v>33.76</v>
      </c>
    </row>
    <row r="2187" spans="1:6" ht="12.6" customHeight="1">
      <c r="A2187" s="1023" t="s">
        <v>8981</v>
      </c>
      <c r="B2187" s="1023" t="s">
        <v>8982</v>
      </c>
      <c r="C2187" s="1024" t="s">
        <v>4857</v>
      </c>
      <c r="D2187" s="1029">
        <v>12.39</v>
      </c>
      <c r="E2187" s="1029">
        <v>29.03</v>
      </c>
      <c r="F2187" s="1029">
        <v>41.42</v>
      </c>
    </row>
    <row r="2188" spans="1:6" ht="12.6" customHeight="1">
      <c r="A2188" s="1023" t="s">
        <v>8983</v>
      </c>
      <c r="B2188" s="1023" t="s">
        <v>8984</v>
      </c>
      <c r="C2188" s="1024" t="s">
        <v>4857</v>
      </c>
      <c r="D2188" s="1029">
        <v>21.76</v>
      </c>
      <c r="E2188" s="1029">
        <v>33.18</v>
      </c>
      <c r="F2188" s="1029">
        <v>54.94</v>
      </c>
    </row>
    <row r="2189" spans="1:6" ht="12.6" customHeight="1">
      <c r="A2189" s="1023" t="s">
        <v>8985</v>
      </c>
      <c r="B2189" s="1023" t="s">
        <v>8986</v>
      </c>
      <c r="C2189" s="1024" t="s">
        <v>4857</v>
      </c>
      <c r="D2189" s="1029">
        <v>22.83</v>
      </c>
      <c r="E2189" s="1029">
        <v>37.32</v>
      </c>
      <c r="F2189" s="1029">
        <v>60.15</v>
      </c>
    </row>
    <row r="2190" spans="1:6" ht="12.6" customHeight="1">
      <c r="A2190" s="1023" t="s">
        <v>8987</v>
      </c>
      <c r="B2190" s="1023" t="s">
        <v>8988</v>
      </c>
      <c r="C2190" s="1024" t="s">
        <v>4857</v>
      </c>
      <c r="D2190" s="1029">
        <v>30.61</v>
      </c>
      <c r="E2190" s="1029">
        <v>41.47</v>
      </c>
      <c r="F2190" s="1029">
        <v>72.08</v>
      </c>
    </row>
    <row r="2191" spans="1:6" ht="12.6" customHeight="1">
      <c r="A2191" s="1023" t="s">
        <v>8989</v>
      </c>
      <c r="B2191" s="1023" t="s">
        <v>8990</v>
      </c>
      <c r="C2191" s="1024" t="s">
        <v>4857</v>
      </c>
      <c r="D2191" s="1029">
        <v>44.97</v>
      </c>
      <c r="E2191" s="1029">
        <v>49.76</v>
      </c>
      <c r="F2191" s="1029">
        <v>94.73</v>
      </c>
    </row>
    <row r="2192" spans="1:6" ht="12.6" customHeight="1">
      <c r="A2192" s="1023" t="s">
        <v>8991</v>
      </c>
      <c r="B2192" s="1023" t="s">
        <v>8992</v>
      </c>
      <c r="C2192" s="1024" t="s">
        <v>4857</v>
      </c>
      <c r="D2192" s="1029">
        <v>61.71</v>
      </c>
      <c r="E2192" s="1029">
        <v>62.21</v>
      </c>
      <c r="F2192" s="1029">
        <v>123.92</v>
      </c>
    </row>
    <row r="2193" spans="1:6" ht="12.6" customHeight="1">
      <c r="A2193" s="1023" t="s">
        <v>8993</v>
      </c>
      <c r="B2193" s="1023" t="s">
        <v>8994</v>
      </c>
      <c r="C2193" s="1024" t="s">
        <v>4857</v>
      </c>
      <c r="D2193" s="1029">
        <v>90.57</v>
      </c>
      <c r="E2193" s="1029">
        <v>74.650000000000006</v>
      </c>
      <c r="F2193" s="1029">
        <v>165.22</v>
      </c>
    </row>
    <row r="2194" spans="1:6" ht="23.1" customHeight="1">
      <c r="A2194" s="1020" t="s">
        <v>8995</v>
      </c>
      <c r="B2194" s="1020" t="s">
        <v>8996</v>
      </c>
      <c r="C2194" s="1021"/>
      <c r="D2194" s="1021"/>
      <c r="E2194" s="1021"/>
      <c r="F2194" s="1021"/>
    </row>
    <row r="2195" spans="1:6" ht="11.45" customHeight="1">
      <c r="A2195" s="1015" t="s">
        <v>4737</v>
      </c>
      <c r="B2195" s="1016" t="s">
        <v>4738</v>
      </c>
      <c r="C2195" s="1016" t="s">
        <v>4739</v>
      </c>
      <c r="D2195" s="1017" t="s">
        <v>4740</v>
      </c>
      <c r="E2195" s="1018" t="s">
        <v>4741</v>
      </c>
      <c r="F2195" s="1015" t="s">
        <v>4742</v>
      </c>
    </row>
    <row r="2196" spans="1:6" ht="23.1" customHeight="1">
      <c r="A2196" s="1023" t="s">
        <v>8997</v>
      </c>
      <c r="B2196" s="1023" t="s">
        <v>8998</v>
      </c>
      <c r="C2196" s="1024" t="s">
        <v>4857</v>
      </c>
      <c r="D2196" s="1029">
        <v>23.5</v>
      </c>
      <c r="E2196" s="1029">
        <v>24.88</v>
      </c>
      <c r="F2196" s="1029">
        <v>48.38</v>
      </c>
    </row>
    <row r="2197" spans="1:6" ht="23.1" customHeight="1">
      <c r="A2197" s="1023" t="s">
        <v>8999</v>
      </c>
      <c r="B2197" s="1023" t="s">
        <v>9000</v>
      </c>
      <c r="C2197" s="1024" t="s">
        <v>4857</v>
      </c>
      <c r="D2197" s="1029">
        <v>29.85</v>
      </c>
      <c r="E2197" s="1029">
        <v>29.03</v>
      </c>
      <c r="F2197" s="1029">
        <v>58.88</v>
      </c>
    </row>
    <row r="2198" spans="1:6" ht="23.1" customHeight="1">
      <c r="A2198" s="1023" t="s">
        <v>9001</v>
      </c>
      <c r="B2198" s="1023" t="s">
        <v>9002</v>
      </c>
      <c r="C2198" s="1024" t="s">
        <v>4857</v>
      </c>
      <c r="D2198" s="1029">
        <v>44.57</v>
      </c>
      <c r="E2198" s="1029">
        <v>33.18</v>
      </c>
      <c r="F2198" s="1029">
        <v>77.75</v>
      </c>
    </row>
    <row r="2199" spans="1:6" ht="23.1" customHeight="1">
      <c r="A2199" s="1023" t="s">
        <v>9003</v>
      </c>
      <c r="B2199" s="1023" t="s">
        <v>9004</v>
      </c>
      <c r="C2199" s="1024" t="s">
        <v>4857</v>
      </c>
      <c r="D2199" s="1029">
        <v>54.06</v>
      </c>
      <c r="E2199" s="1029">
        <v>37.32</v>
      </c>
      <c r="F2199" s="1029">
        <v>91.38</v>
      </c>
    </row>
    <row r="2200" spans="1:6" ht="23.1" customHeight="1">
      <c r="A2200" s="1023" t="s">
        <v>9005</v>
      </c>
      <c r="B2200" s="1023" t="s">
        <v>9006</v>
      </c>
      <c r="C2200" s="1024" t="s">
        <v>4857</v>
      </c>
      <c r="D2200" s="1029">
        <v>69.150000000000006</v>
      </c>
      <c r="E2200" s="1029">
        <v>41.47</v>
      </c>
      <c r="F2200" s="1029">
        <v>110.62</v>
      </c>
    </row>
    <row r="2201" spans="1:6" ht="23.1" customHeight="1">
      <c r="A2201" s="1023" t="s">
        <v>9007</v>
      </c>
      <c r="B2201" s="1023" t="s">
        <v>9008</v>
      </c>
      <c r="C2201" s="1024" t="s">
        <v>4857</v>
      </c>
      <c r="D2201" s="1029">
        <v>98.67</v>
      </c>
      <c r="E2201" s="1029">
        <v>49.76</v>
      </c>
      <c r="F2201" s="1029">
        <v>148.43</v>
      </c>
    </row>
    <row r="2202" spans="1:6" ht="23.1" customHeight="1">
      <c r="A2202" s="1023" t="s">
        <v>9009</v>
      </c>
      <c r="B2202" s="1023" t="s">
        <v>9010</v>
      </c>
      <c r="C2202" s="1024" t="s">
        <v>4857</v>
      </c>
      <c r="D2202" s="1029">
        <v>115.65</v>
      </c>
      <c r="E2202" s="1029">
        <v>62.21</v>
      </c>
      <c r="F2202" s="1029">
        <v>177.86</v>
      </c>
    </row>
    <row r="2203" spans="1:6" ht="23.1" customHeight="1">
      <c r="A2203" s="1023" t="s">
        <v>9011</v>
      </c>
      <c r="B2203" s="1023" t="s">
        <v>9012</v>
      </c>
      <c r="C2203" s="1024" t="s">
        <v>4857</v>
      </c>
      <c r="D2203" s="1029">
        <v>136.08000000000001</v>
      </c>
      <c r="E2203" s="1029">
        <v>74.650000000000006</v>
      </c>
      <c r="F2203" s="1029">
        <v>210.73</v>
      </c>
    </row>
    <row r="2204" spans="1:6" ht="24.95" customHeight="1">
      <c r="A2204" s="1020" t="s">
        <v>9013</v>
      </c>
      <c r="B2204" s="1037" t="s">
        <v>9014</v>
      </c>
      <c r="C2204" s="1021"/>
      <c r="D2204" s="1021"/>
      <c r="E2204" s="1021"/>
      <c r="F2204" s="1021"/>
    </row>
    <row r="2205" spans="1:6" ht="23.1" customHeight="1">
      <c r="A2205" s="1023" t="s">
        <v>9015</v>
      </c>
      <c r="B2205" s="1023" t="s">
        <v>9016</v>
      </c>
      <c r="C2205" s="1024" t="s">
        <v>4857</v>
      </c>
      <c r="D2205" s="1029">
        <v>21.62</v>
      </c>
      <c r="E2205" s="1029">
        <v>20.74</v>
      </c>
      <c r="F2205" s="1029">
        <v>42.36</v>
      </c>
    </row>
    <row r="2206" spans="1:6" ht="23.1" customHeight="1">
      <c r="A2206" s="1023" t="s">
        <v>9017</v>
      </c>
      <c r="B2206" s="1023" t="s">
        <v>9018</v>
      </c>
      <c r="C2206" s="1024" t="s">
        <v>4857</v>
      </c>
      <c r="D2206" s="1029">
        <v>28.08</v>
      </c>
      <c r="E2206" s="1029">
        <v>24.88</v>
      </c>
      <c r="F2206" s="1029">
        <v>52.96</v>
      </c>
    </row>
    <row r="2207" spans="1:6" ht="23.1" customHeight="1">
      <c r="A2207" s="1023" t="s">
        <v>9019</v>
      </c>
      <c r="B2207" s="1023" t="s">
        <v>9020</v>
      </c>
      <c r="C2207" s="1024" t="s">
        <v>4857</v>
      </c>
      <c r="D2207" s="1029">
        <v>35.33</v>
      </c>
      <c r="E2207" s="1029">
        <v>29.03</v>
      </c>
      <c r="F2207" s="1029">
        <v>64.36</v>
      </c>
    </row>
    <row r="2208" spans="1:6" ht="23.1" customHeight="1">
      <c r="A2208" s="1023" t="s">
        <v>9021</v>
      </c>
      <c r="B2208" s="1023" t="s">
        <v>9022</v>
      </c>
      <c r="C2208" s="1024" t="s">
        <v>4857</v>
      </c>
      <c r="D2208" s="1029">
        <v>52.02</v>
      </c>
      <c r="E2208" s="1029">
        <v>33.18</v>
      </c>
      <c r="F2208" s="1029">
        <v>85.2</v>
      </c>
    </row>
    <row r="2209" spans="1:6" ht="23.1" customHeight="1">
      <c r="A2209" s="1023" t="s">
        <v>9023</v>
      </c>
      <c r="B2209" s="1023" t="s">
        <v>9024</v>
      </c>
      <c r="C2209" s="1024" t="s">
        <v>4857</v>
      </c>
      <c r="D2209" s="1029">
        <v>58.95</v>
      </c>
      <c r="E2209" s="1029">
        <v>37.32</v>
      </c>
      <c r="F2209" s="1029">
        <v>96.27</v>
      </c>
    </row>
    <row r="2210" spans="1:6" ht="23.1" customHeight="1">
      <c r="A2210" s="1023" t="s">
        <v>9025</v>
      </c>
      <c r="B2210" s="1023" t="s">
        <v>9026</v>
      </c>
      <c r="C2210" s="1024" t="s">
        <v>4857</v>
      </c>
      <c r="D2210" s="1029">
        <v>78.83</v>
      </c>
      <c r="E2210" s="1029">
        <v>41.47</v>
      </c>
      <c r="F2210" s="1029">
        <v>120.3</v>
      </c>
    </row>
    <row r="2211" spans="1:6" ht="23.1" customHeight="1">
      <c r="A2211" s="1023" t="s">
        <v>9027</v>
      </c>
      <c r="B2211" s="1023" t="s">
        <v>9028</v>
      </c>
      <c r="C2211" s="1024" t="s">
        <v>4857</v>
      </c>
      <c r="D2211" s="1029">
        <v>121.65</v>
      </c>
      <c r="E2211" s="1029">
        <v>49.76</v>
      </c>
      <c r="F2211" s="1029">
        <v>171.41</v>
      </c>
    </row>
    <row r="2212" spans="1:6" ht="23.1" customHeight="1">
      <c r="A2212" s="1023" t="s">
        <v>9029</v>
      </c>
      <c r="B2212" s="1023" t="s">
        <v>9030</v>
      </c>
      <c r="C2212" s="1024" t="s">
        <v>4857</v>
      </c>
      <c r="D2212" s="1029">
        <v>145.81</v>
      </c>
      <c r="E2212" s="1029">
        <v>62.21</v>
      </c>
      <c r="F2212" s="1029">
        <v>208.02</v>
      </c>
    </row>
    <row r="2213" spans="1:6" ht="23.1" customHeight="1">
      <c r="A2213" s="1023" t="s">
        <v>9031</v>
      </c>
      <c r="B2213" s="1023" t="s">
        <v>9032</v>
      </c>
      <c r="C2213" s="1024" t="s">
        <v>4857</v>
      </c>
      <c r="D2213" s="1029">
        <v>194.01</v>
      </c>
      <c r="E2213" s="1029">
        <v>74.650000000000006</v>
      </c>
      <c r="F2213" s="1029">
        <v>268.66000000000003</v>
      </c>
    </row>
    <row r="2214" spans="1:6" ht="12.6" customHeight="1">
      <c r="A2214" s="1020" t="s">
        <v>9033</v>
      </c>
      <c r="B2214" s="1020" t="s">
        <v>9034</v>
      </c>
      <c r="C2214" s="1022"/>
      <c r="D2214" s="1022"/>
      <c r="E2214" s="1022"/>
      <c r="F2214" s="1022"/>
    </row>
    <row r="2215" spans="1:6" ht="12.6" customHeight="1">
      <c r="A2215" s="1023" t="s">
        <v>9035</v>
      </c>
      <c r="B2215" s="1023" t="s">
        <v>9036</v>
      </c>
      <c r="C2215" s="1024" t="s">
        <v>5060</v>
      </c>
      <c r="D2215" s="1029">
        <v>9.23</v>
      </c>
      <c r="E2215" s="1029">
        <v>10.37</v>
      </c>
      <c r="F2215" s="1029">
        <v>19.600000000000001</v>
      </c>
    </row>
    <row r="2216" spans="1:6" ht="12.6" customHeight="1">
      <c r="A2216" s="1023" t="s">
        <v>9037</v>
      </c>
      <c r="B2216" s="1023" t="s">
        <v>9038</v>
      </c>
      <c r="C2216" s="1024" t="s">
        <v>4857</v>
      </c>
      <c r="D2216" s="1029">
        <v>6.79</v>
      </c>
      <c r="E2216" s="1029">
        <v>2.0699999999999998</v>
      </c>
      <c r="F2216" s="1029">
        <v>8.86</v>
      </c>
    </row>
    <row r="2217" spans="1:6" ht="12.6" customHeight="1">
      <c r="A2217" s="1023" t="s">
        <v>9039</v>
      </c>
      <c r="B2217" s="1023" t="s">
        <v>9040</v>
      </c>
      <c r="C2217" s="1024" t="s">
        <v>4748</v>
      </c>
      <c r="D2217" s="1029">
        <v>1.21</v>
      </c>
      <c r="E2217" s="1029">
        <v>6.22</v>
      </c>
      <c r="F2217" s="1029">
        <v>7.43</v>
      </c>
    </row>
    <row r="2218" spans="1:6" ht="12.6" customHeight="1">
      <c r="A2218" s="1023" t="s">
        <v>9041</v>
      </c>
      <c r="B2218" s="1023" t="s">
        <v>9042</v>
      </c>
      <c r="C2218" s="1024" t="s">
        <v>4748</v>
      </c>
      <c r="D2218" s="1029">
        <v>3.33</v>
      </c>
      <c r="E2218" s="1029">
        <v>7.45</v>
      </c>
      <c r="F2218" s="1029">
        <v>10.78</v>
      </c>
    </row>
    <row r="2219" spans="1:6" ht="12.6" customHeight="1">
      <c r="A2219" s="1023" t="s">
        <v>9043</v>
      </c>
      <c r="B2219" s="1023" t="s">
        <v>9044</v>
      </c>
      <c r="C2219" s="1024" t="s">
        <v>4748</v>
      </c>
      <c r="D2219" s="1029">
        <v>2.4</v>
      </c>
      <c r="E2219" s="1029">
        <v>7.45</v>
      </c>
      <c r="F2219" s="1029">
        <v>9.85</v>
      </c>
    </row>
    <row r="2220" spans="1:6" ht="12.6" customHeight="1">
      <c r="A2220" s="1023" t="s">
        <v>9045</v>
      </c>
      <c r="B2220" s="1023" t="s">
        <v>9046</v>
      </c>
      <c r="C2220" s="1024" t="s">
        <v>4748</v>
      </c>
      <c r="D2220" s="1029">
        <v>2.78</v>
      </c>
      <c r="E2220" s="1029">
        <v>6.22</v>
      </c>
      <c r="F2220" s="1029">
        <v>9</v>
      </c>
    </row>
    <row r="2221" spans="1:6" ht="12.6" customHeight="1">
      <c r="A2221" s="1023" t="s">
        <v>9047</v>
      </c>
      <c r="B2221" s="1023" t="s">
        <v>9048</v>
      </c>
      <c r="C2221" s="1024" t="s">
        <v>4857</v>
      </c>
      <c r="D2221" s="1029">
        <v>5.59</v>
      </c>
      <c r="E2221" s="1029">
        <v>12.44</v>
      </c>
      <c r="F2221" s="1029">
        <v>18.03</v>
      </c>
    </row>
    <row r="2222" spans="1:6" ht="12.6" customHeight="1">
      <c r="A2222" s="1023" t="s">
        <v>9049</v>
      </c>
      <c r="B2222" s="1023" t="s">
        <v>9050</v>
      </c>
      <c r="C2222" s="1024" t="s">
        <v>4857</v>
      </c>
      <c r="D2222" s="1029">
        <v>9.2100000000000009</v>
      </c>
      <c r="E2222" s="1029">
        <v>5.83</v>
      </c>
      <c r="F2222" s="1029">
        <v>15.04</v>
      </c>
    </row>
    <row r="2223" spans="1:6" ht="12.6" customHeight="1">
      <c r="A2223" s="1023" t="s">
        <v>9051</v>
      </c>
      <c r="B2223" s="1023" t="s">
        <v>9052</v>
      </c>
      <c r="C2223" s="1024" t="s">
        <v>4857</v>
      </c>
      <c r="D2223" s="1029">
        <v>5.62</v>
      </c>
      <c r="E2223" s="1029">
        <v>5.83</v>
      </c>
      <c r="F2223" s="1029">
        <v>11.45</v>
      </c>
    </row>
    <row r="2224" spans="1:6" ht="12.6" customHeight="1">
      <c r="A2224" s="1023" t="s">
        <v>9053</v>
      </c>
      <c r="B2224" s="1023" t="s">
        <v>9054</v>
      </c>
      <c r="C2224" s="1024" t="s">
        <v>4857</v>
      </c>
      <c r="D2224" s="1029">
        <v>9.8000000000000007</v>
      </c>
      <c r="E2224" s="1029">
        <v>5.83</v>
      </c>
      <c r="F2224" s="1029">
        <v>15.63</v>
      </c>
    </row>
    <row r="2225" spans="1:6" ht="23.1" customHeight="1">
      <c r="A2225" s="1023" t="s">
        <v>9055</v>
      </c>
      <c r="B2225" s="1023" t="s">
        <v>9056</v>
      </c>
      <c r="C2225" s="1024" t="s">
        <v>4857</v>
      </c>
      <c r="D2225" s="1029">
        <v>47.05</v>
      </c>
      <c r="E2225" s="1029">
        <v>10.37</v>
      </c>
      <c r="F2225" s="1029">
        <v>57.42</v>
      </c>
    </row>
    <row r="2226" spans="1:6" ht="23.1" customHeight="1">
      <c r="A2226" s="1023" t="s">
        <v>9057</v>
      </c>
      <c r="B2226" s="1023" t="s">
        <v>9058</v>
      </c>
      <c r="C2226" s="1024" t="s">
        <v>4857</v>
      </c>
      <c r="D2226" s="1029">
        <v>86.36</v>
      </c>
      <c r="E2226" s="1029">
        <v>10.37</v>
      </c>
      <c r="F2226" s="1029">
        <v>96.73</v>
      </c>
    </row>
    <row r="2227" spans="1:6" ht="12.6" customHeight="1">
      <c r="A2227" s="1023" t="s">
        <v>9059</v>
      </c>
      <c r="B2227" s="1023" t="s">
        <v>9060</v>
      </c>
      <c r="C2227" s="1024" t="s">
        <v>4857</v>
      </c>
      <c r="D2227" s="1029">
        <v>47.29</v>
      </c>
      <c r="E2227" s="1029">
        <v>10.37</v>
      </c>
      <c r="F2227" s="1029">
        <v>57.66</v>
      </c>
    </row>
    <row r="2228" spans="1:6" ht="24.95" customHeight="1">
      <c r="A2228" s="1023" t="s">
        <v>9061</v>
      </c>
      <c r="B2228" s="441" t="s">
        <v>9062</v>
      </c>
      <c r="C2228" s="1024" t="s">
        <v>4857</v>
      </c>
      <c r="D2228" s="1029">
        <v>69.489999999999995</v>
      </c>
      <c r="E2228" s="1029">
        <v>12.44</v>
      </c>
      <c r="F2228" s="1029">
        <v>81.93</v>
      </c>
    </row>
    <row r="2229" spans="1:6" ht="24.95" customHeight="1">
      <c r="A2229" s="1023" t="s">
        <v>9063</v>
      </c>
      <c r="B2229" s="441" t="s">
        <v>9064</v>
      </c>
      <c r="C2229" s="1024" t="s">
        <v>4857</v>
      </c>
      <c r="D2229" s="1029">
        <v>107.33</v>
      </c>
      <c r="E2229" s="1029">
        <v>14.51</v>
      </c>
      <c r="F2229" s="1029">
        <v>121.84</v>
      </c>
    </row>
    <row r="2230" spans="1:6" ht="11.45" customHeight="1">
      <c r="A2230" s="1015" t="s">
        <v>4737</v>
      </c>
      <c r="B2230" s="1016" t="s">
        <v>4738</v>
      </c>
      <c r="C2230" s="1016" t="s">
        <v>4739</v>
      </c>
      <c r="D2230" s="1017" t="s">
        <v>4740</v>
      </c>
      <c r="E2230" s="1018" t="s">
        <v>4741</v>
      </c>
      <c r="F2230" s="1015" t="s">
        <v>4742</v>
      </c>
    </row>
    <row r="2231" spans="1:6" ht="24.95" customHeight="1">
      <c r="A2231" s="1023" t="s">
        <v>9065</v>
      </c>
      <c r="B2231" s="441" t="s">
        <v>9066</v>
      </c>
      <c r="C2231" s="1024" t="s">
        <v>4857</v>
      </c>
      <c r="D2231" s="1029">
        <v>127.79</v>
      </c>
      <c r="E2231" s="1029">
        <v>16.59</v>
      </c>
      <c r="F2231" s="1029">
        <v>144.38</v>
      </c>
    </row>
    <row r="2232" spans="1:6" ht="24.95" customHeight="1">
      <c r="A2232" s="1023" t="s">
        <v>9067</v>
      </c>
      <c r="B2232" s="441" t="s">
        <v>9068</v>
      </c>
      <c r="C2232" s="1024" t="s">
        <v>4748</v>
      </c>
      <c r="D2232" s="1029">
        <v>10.23</v>
      </c>
      <c r="E2232" s="1029">
        <v>1.69</v>
      </c>
      <c r="F2232" s="1029">
        <v>11.92</v>
      </c>
    </row>
    <row r="2233" spans="1:6" ht="24.95" customHeight="1">
      <c r="A2233" s="1023" t="s">
        <v>9069</v>
      </c>
      <c r="B2233" s="441" t="s">
        <v>9070</v>
      </c>
      <c r="C2233" s="1024" t="s">
        <v>4748</v>
      </c>
      <c r="D2233" s="1029">
        <v>11.62</v>
      </c>
      <c r="E2233" s="1029">
        <v>1.69</v>
      </c>
      <c r="F2233" s="1029">
        <v>13.31</v>
      </c>
    </row>
    <row r="2234" spans="1:6" ht="24.95" customHeight="1">
      <c r="A2234" s="1023" t="s">
        <v>9071</v>
      </c>
      <c r="B2234" s="441" t="s">
        <v>9072</v>
      </c>
      <c r="C2234" s="1024" t="s">
        <v>4748</v>
      </c>
      <c r="D2234" s="1029">
        <v>11.44</v>
      </c>
      <c r="E2234" s="1029">
        <v>1.69</v>
      </c>
      <c r="F2234" s="1029">
        <v>13.13</v>
      </c>
    </row>
    <row r="2235" spans="1:6" ht="12.6" customHeight="1">
      <c r="A2235" s="1023" t="s">
        <v>9073</v>
      </c>
      <c r="B2235" s="1023" t="s">
        <v>9074</v>
      </c>
      <c r="C2235" s="1024" t="s">
        <v>4748</v>
      </c>
      <c r="D2235" s="1029">
        <v>10.72</v>
      </c>
      <c r="E2235" s="1029">
        <v>4.1500000000000004</v>
      </c>
      <c r="F2235" s="1029">
        <v>14.87</v>
      </c>
    </row>
    <row r="2236" spans="1:6" ht="12.6" customHeight="1">
      <c r="A2236" s="1023" t="s">
        <v>9075</v>
      </c>
      <c r="B2236" s="1023" t="s">
        <v>9076</v>
      </c>
      <c r="C2236" s="1024" t="s">
        <v>4748</v>
      </c>
      <c r="D2236" s="1029">
        <v>10.17</v>
      </c>
      <c r="E2236" s="1029">
        <v>4.1500000000000004</v>
      </c>
      <c r="F2236" s="1029">
        <v>14.32</v>
      </c>
    </row>
    <row r="2237" spans="1:6" ht="12.6" customHeight="1">
      <c r="A2237" s="1020" t="s">
        <v>9077</v>
      </c>
      <c r="B2237" s="1020" t="s">
        <v>9078</v>
      </c>
      <c r="C2237" s="1022"/>
      <c r="D2237" s="1022"/>
      <c r="E2237" s="1022"/>
      <c r="F2237" s="1022"/>
    </row>
    <row r="2238" spans="1:6" ht="12.6" customHeight="1">
      <c r="A2238" s="1023" t="s">
        <v>9079</v>
      </c>
      <c r="B2238" s="1023" t="s">
        <v>9080</v>
      </c>
      <c r="C2238" s="1024" t="s">
        <v>4857</v>
      </c>
      <c r="D2238" s="1029">
        <v>49.09</v>
      </c>
      <c r="E2238" s="1029">
        <v>12.44</v>
      </c>
      <c r="F2238" s="1029">
        <v>61.53</v>
      </c>
    </row>
    <row r="2239" spans="1:6" ht="12.6" customHeight="1">
      <c r="A2239" s="1023" t="s">
        <v>9081</v>
      </c>
      <c r="B2239" s="1023" t="s">
        <v>9082</v>
      </c>
      <c r="C2239" s="1024" t="s">
        <v>4857</v>
      </c>
      <c r="D2239" s="1029">
        <v>68.510000000000005</v>
      </c>
      <c r="E2239" s="1029">
        <v>12.44</v>
      </c>
      <c r="F2239" s="1029">
        <v>80.95</v>
      </c>
    </row>
    <row r="2240" spans="1:6" ht="24.95" customHeight="1">
      <c r="A2240" s="1023" t="s">
        <v>9083</v>
      </c>
      <c r="B2240" s="441" t="s">
        <v>9084</v>
      </c>
      <c r="C2240" s="1024" t="s">
        <v>4748</v>
      </c>
      <c r="D2240" s="1029">
        <v>51.53</v>
      </c>
      <c r="E2240" s="1029">
        <v>12.86</v>
      </c>
      <c r="F2240" s="1029">
        <v>64.39</v>
      </c>
    </row>
    <row r="2241" spans="1:6" ht="24.95" customHeight="1">
      <c r="A2241" s="1023" t="s">
        <v>9085</v>
      </c>
      <c r="B2241" s="441" t="s">
        <v>9086</v>
      </c>
      <c r="C2241" s="1024" t="s">
        <v>4748</v>
      </c>
      <c r="D2241" s="1029">
        <v>143.54</v>
      </c>
      <c r="E2241" s="1029">
        <v>24.88</v>
      </c>
      <c r="F2241" s="1029">
        <v>168.42</v>
      </c>
    </row>
    <row r="2242" spans="1:6" ht="24.95" customHeight="1">
      <c r="A2242" s="1023" t="s">
        <v>9087</v>
      </c>
      <c r="B2242" s="441" t="s">
        <v>9088</v>
      </c>
      <c r="C2242" s="1024" t="s">
        <v>4748</v>
      </c>
      <c r="D2242" s="1029">
        <v>241.67</v>
      </c>
      <c r="E2242" s="1029">
        <v>24.88</v>
      </c>
      <c r="F2242" s="1029">
        <v>266.55</v>
      </c>
    </row>
    <row r="2243" spans="1:6" ht="23.1" customHeight="1">
      <c r="A2243" s="1023" t="s">
        <v>9089</v>
      </c>
      <c r="B2243" s="1023" t="s">
        <v>9090</v>
      </c>
      <c r="C2243" s="1024" t="s">
        <v>4748</v>
      </c>
      <c r="D2243" s="1029">
        <v>188.11</v>
      </c>
      <c r="E2243" s="1029">
        <v>7.91</v>
      </c>
      <c r="F2243" s="1029">
        <v>196.02</v>
      </c>
    </row>
    <row r="2244" spans="1:6" ht="23.1" customHeight="1">
      <c r="A2244" s="1023" t="s">
        <v>9091</v>
      </c>
      <c r="B2244" s="1023" t="s">
        <v>9092</v>
      </c>
      <c r="C2244" s="1024" t="s">
        <v>4748</v>
      </c>
      <c r="D2244" s="1029">
        <v>223.56</v>
      </c>
      <c r="E2244" s="1029">
        <v>7.91</v>
      </c>
      <c r="F2244" s="1029">
        <v>231.47</v>
      </c>
    </row>
    <row r="2245" spans="1:6" ht="23.1" customHeight="1">
      <c r="A2245" s="1023" t="s">
        <v>9093</v>
      </c>
      <c r="B2245" s="1023" t="s">
        <v>9094</v>
      </c>
      <c r="C2245" s="1024" t="s">
        <v>4748</v>
      </c>
      <c r="D2245" s="1029">
        <v>363.65</v>
      </c>
      <c r="E2245" s="1029">
        <v>7.91</v>
      </c>
      <c r="F2245" s="1029">
        <v>371.56</v>
      </c>
    </row>
    <row r="2246" spans="1:6" ht="12.6" customHeight="1">
      <c r="A2246" s="1023" t="s">
        <v>9095</v>
      </c>
      <c r="B2246" s="1023" t="s">
        <v>9096</v>
      </c>
      <c r="C2246" s="1024" t="s">
        <v>4748</v>
      </c>
      <c r="D2246" s="1029">
        <v>9.8800000000000008</v>
      </c>
      <c r="E2246" s="1029">
        <v>0.84</v>
      </c>
      <c r="F2246" s="1029">
        <v>10.72</v>
      </c>
    </row>
    <row r="2247" spans="1:6" ht="12.6" customHeight="1">
      <c r="A2247" s="1020" t="s">
        <v>9097</v>
      </c>
      <c r="B2247" s="1020" t="s">
        <v>9098</v>
      </c>
      <c r="C2247" s="1022"/>
      <c r="D2247" s="1022"/>
      <c r="E2247" s="1022"/>
      <c r="F2247" s="1022"/>
    </row>
    <row r="2248" spans="1:6" ht="24.95" customHeight="1">
      <c r="A2248" s="1023" t="s">
        <v>9099</v>
      </c>
      <c r="B2248" s="441" t="s">
        <v>9100</v>
      </c>
      <c r="C2248" s="1024" t="s">
        <v>4857</v>
      </c>
      <c r="D2248" s="1029">
        <v>259.49</v>
      </c>
      <c r="E2248" s="1029">
        <v>12.44</v>
      </c>
      <c r="F2248" s="1029">
        <v>271.93</v>
      </c>
    </row>
    <row r="2249" spans="1:6" ht="24.95" customHeight="1">
      <c r="A2249" s="1023" t="s">
        <v>9101</v>
      </c>
      <c r="B2249" s="441" t="s">
        <v>9102</v>
      </c>
      <c r="C2249" s="1024" t="s">
        <v>4857</v>
      </c>
      <c r="D2249" s="1029">
        <v>292.2</v>
      </c>
      <c r="E2249" s="1029">
        <v>12.44</v>
      </c>
      <c r="F2249" s="1029">
        <v>304.64</v>
      </c>
    </row>
    <row r="2250" spans="1:6" ht="24.95" customHeight="1">
      <c r="A2250" s="1023" t="s">
        <v>9103</v>
      </c>
      <c r="B2250" s="441" t="s">
        <v>9104</v>
      </c>
      <c r="C2250" s="1024" t="s">
        <v>4857</v>
      </c>
      <c r="D2250" s="1029">
        <v>344.23</v>
      </c>
      <c r="E2250" s="1029">
        <v>12.44</v>
      </c>
      <c r="F2250" s="1029">
        <v>356.67</v>
      </c>
    </row>
    <row r="2251" spans="1:6" ht="24.95" customHeight="1">
      <c r="A2251" s="1023" t="s">
        <v>9105</v>
      </c>
      <c r="B2251" s="441" t="s">
        <v>9106</v>
      </c>
      <c r="C2251" s="1024" t="s">
        <v>4857</v>
      </c>
      <c r="D2251" s="1029">
        <v>317.41000000000003</v>
      </c>
      <c r="E2251" s="1029">
        <v>12.44</v>
      </c>
      <c r="F2251" s="1029">
        <v>329.85</v>
      </c>
    </row>
    <row r="2252" spans="1:6" ht="24.95" customHeight="1">
      <c r="A2252" s="1023" t="s">
        <v>9107</v>
      </c>
      <c r="B2252" s="441" t="s">
        <v>9108</v>
      </c>
      <c r="C2252" s="1024" t="s">
        <v>4857</v>
      </c>
      <c r="D2252" s="1029">
        <v>396.2</v>
      </c>
      <c r="E2252" s="1029">
        <v>12.44</v>
      </c>
      <c r="F2252" s="1029">
        <v>408.64</v>
      </c>
    </row>
    <row r="2253" spans="1:6" ht="12.6" customHeight="1">
      <c r="A2253" s="1020" t="s">
        <v>9109</v>
      </c>
      <c r="B2253" s="1020" t="s">
        <v>9110</v>
      </c>
      <c r="C2253" s="1022"/>
      <c r="D2253" s="1022"/>
      <c r="E2253" s="1022"/>
      <c r="F2253" s="1022"/>
    </row>
    <row r="2254" spans="1:6" ht="24.95" customHeight="1">
      <c r="A2254" s="1023" t="s">
        <v>9111</v>
      </c>
      <c r="B2254" s="441" t="s">
        <v>9112</v>
      </c>
      <c r="C2254" s="1024" t="s">
        <v>4857</v>
      </c>
      <c r="D2254" s="1029">
        <v>7.98</v>
      </c>
      <c r="E2254" s="1029">
        <v>1.65</v>
      </c>
      <c r="F2254" s="1029">
        <v>9.6300000000000008</v>
      </c>
    </row>
    <row r="2255" spans="1:6" ht="24.95" customHeight="1">
      <c r="A2255" s="1023" t="s">
        <v>9113</v>
      </c>
      <c r="B2255" s="441" t="s">
        <v>9114</v>
      </c>
      <c r="C2255" s="1024" t="s">
        <v>4857</v>
      </c>
      <c r="D2255" s="1029">
        <v>9.98</v>
      </c>
      <c r="E2255" s="1029">
        <v>1.65</v>
      </c>
      <c r="F2255" s="1029">
        <v>11.63</v>
      </c>
    </row>
    <row r="2256" spans="1:6" ht="24.95" customHeight="1">
      <c r="A2256" s="1023" t="s">
        <v>9115</v>
      </c>
      <c r="B2256" s="441" t="s">
        <v>9116</v>
      </c>
      <c r="C2256" s="1024" t="s">
        <v>4857</v>
      </c>
      <c r="D2256" s="1029">
        <v>12.59</v>
      </c>
      <c r="E2256" s="1029">
        <v>1.65</v>
      </c>
      <c r="F2256" s="1029">
        <v>14.24</v>
      </c>
    </row>
    <row r="2257" spans="1:6" ht="24.95" customHeight="1">
      <c r="A2257" s="1023" t="s">
        <v>9117</v>
      </c>
      <c r="B2257" s="441" t="s">
        <v>9118</v>
      </c>
      <c r="C2257" s="1024" t="s">
        <v>4857</v>
      </c>
      <c r="D2257" s="1029">
        <v>20.309999999999999</v>
      </c>
      <c r="E2257" s="1029">
        <v>1.65</v>
      </c>
      <c r="F2257" s="1029">
        <v>21.96</v>
      </c>
    </row>
    <row r="2258" spans="1:6" ht="24.95" customHeight="1">
      <c r="A2258" s="1023" t="s">
        <v>9119</v>
      </c>
      <c r="B2258" s="441" t="s">
        <v>9120</v>
      </c>
      <c r="C2258" s="1024" t="s">
        <v>4857</v>
      </c>
      <c r="D2258" s="1029">
        <v>27.87</v>
      </c>
      <c r="E2258" s="1029">
        <v>1.65</v>
      </c>
      <c r="F2258" s="1029">
        <v>29.52</v>
      </c>
    </row>
    <row r="2259" spans="1:6" ht="24.95" customHeight="1">
      <c r="A2259" s="1023" t="s">
        <v>9121</v>
      </c>
      <c r="B2259" s="441" t="s">
        <v>9122</v>
      </c>
      <c r="C2259" s="1024" t="s">
        <v>4857</v>
      </c>
      <c r="D2259" s="1029">
        <v>41.45</v>
      </c>
      <c r="E2259" s="1029">
        <v>1.65</v>
      </c>
      <c r="F2259" s="1029">
        <v>43.1</v>
      </c>
    </row>
    <row r="2260" spans="1:6" ht="24.95" customHeight="1">
      <c r="A2260" s="1023" t="s">
        <v>9123</v>
      </c>
      <c r="B2260" s="441" t="s">
        <v>9124</v>
      </c>
      <c r="C2260" s="1024" t="s">
        <v>4857</v>
      </c>
      <c r="D2260" s="1029">
        <v>62.54</v>
      </c>
      <c r="E2260" s="1029">
        <v>1.65</v>
      </c>
      <c r="F2260" s="1029">
        <v>64.19</v>
      </c>
    </row>
    <row r="2261" spans="1:6" ht="12.6" customHeight="1">
      <c r="A2261" s="1020" t="s">
        <v>9125</v>
      </c>
      <c r="B2261" s="1020" t="s">
        <v>9126</v>
      </c>
      <c r="C2261" s="1022"/>
      <c r="D2261" s="1022"/>
      <c r="E2261" s="1022"/>
      <c r="F2261" s="1022"/>
    </row>
    <row r="2262" spans="1:6" ht="12.6" customHeight="1">
      <c r="A2262" s="1023" t="s">
        <v>9127</v>
      </c>
      <c r="B2262" s="1023" t="s">
        <v>9128</v>
      </c>
      <c r="C2262" s="1024" t="s">
        <v>4857</v>
      </c>
      <c r="D2262" s="1029">
        <v>8.24</v>
      </c>
      <c r="E2262" s="1029">
        <v>14.59</v>
      </c>
      <c r="F2262" s="1029">
        <v>22.83</v>
      </c>
    </row>
    <row r="2263" spans="1:6" ht="12.6" customHeight="1">
      <c r="A2263" s="1023" t="s">
        <v>9129</v>
      </c>
      <c r="B2263" s="1023" t="s">
        <v>9130</v>
      </c>
      <c r="C2263" s="1024" t="s">
        <v>4857</v>
      </c>
      <c r="D2263" s="1029">
        <v>15.57</v>
      </c>
      <c r="E2263" s="1029">
        <v>14.59</v>
      </c>
      <c r="F2263" s="1029">
        <v>30.16</v>
      </c>
    </row>
    <row r="2264" spans="1:6" ht="12.6" customHeight="1">
      <c r="A2264" s="1023" t="s">
        <v>9131</v>
      </c>
      <c r="B2264" s="1023" t="s">
        <v>9132</v>
      </c>
      <c r="C2264" s="1024" t="s">
        <v>4857</v>
      </c>
      <c r="D2264" s="1029">
        <v>30.29</v>
      </c>
      <c r="E2264" s="1029">
        <v>14.59</v>
      </c>
      <c r="F2264" s="1029">
        <v>44.88</v>
      </c>
    </row>
    <row r="2265" spans="1:6" ht="12.6" customHeight="1">
      <c r="A2265" s="1023" t="s">
        <v>9133</v>
      </c>
      <c r="B2265" s="1023" t="s">
        <v>9134</v>
      </c>
      <c r="C2265" s="1024" t="s">
        <v>4748</v>
      </c>
      <c r="D2265" s="1029">
        <v>19.27</v>
      </c>
      <c r="E2265" s="1029">
        <v>2.81</v>
      </c>
      <c r="F2265" s="1029">
        <v>22.08</v>
      </c>
    </row>
    <row r="2266" spans="1:6" ht="11.45" customHeight="1">
      <c r="A2266" s="1015" t="s">
        <v>4737</v>
      </c>
      <c r="B2266" s="1016" t="s">
        <v>4738</v>
      </c>
      <c r="C2266" s="1016" t="s">
        <v>4739</v>
      </c>
      <c r="D2266" s="1017" t="s">
        <v>4740</v>
      </c>
      <c r="E2266" s="1018" t="s">
        <v>4741</v>
      </c>
      <c r="F2266" s="1015" t="s">
        <v>4742</v>
      </c>
    </row>
    <row r="2267" spans="1:6" ht="12.6" customHeight="1">
      <c r="A2267" s="1023" t="s">
        <v>9135</v>
      </c>
      <c r="B2267" s="1023" t="s">
        <v>9136</v>
      </c>
      <c r="C2267" s="1024" t="s">
        <v>4748</v>
      </c>
      <c r="D2267" s="1029">
        <v>28.93</v>
      </c>
      <c r="E2267" s="1029">
        <v>2.81</v>
      </c>
      <c r="F2267" s="1029">
        <v>31.74</v>
      </c>
    </row>
    <row r="2268" spans="1:6" ht="12.6" customHeight="1">
      <c r="A2268" s="1023" t="s">
        <v>9137</v>
      </c>
      <c r="B2268" s="1023" t="s">
        <v>9138</v>
      </c>
      <c r="C2268" s="1024" t="s">
        <v>4748</v>
      </c>
      <c r="D2268" s="1029">
        <v>74.290000000000006</v>
      </c>
      <c r="E2268" s="1029">
        <v>2.81</v>
      </c>
      <c r="F2268" s="1029">
        <v>77.099999999999994</v>
      </c>
    </row>
    <row r="2269" spans="1:6" ht="12.6" customHeight="1">
      <c r="A2269" s="1023" t="s">
        <v>9139</v>
      </c>
      <c r="B2269" s="1023" t="s">
        <v>9140</v>
      </c>
      <c r="C2269" s="1024" t="s">
        <v>4748</v>
      </c>
      <c r="D2269" s="1029">
        <v>19.77</v>
      </c>
      <c r="E2269" s="1029">
        <v>2.81</v>
      </c>
      <c r="F2269" s="1029">
        <v>22.58</v>
      </c>
    </row>
    <row r="2270" spans="1:6" ht="12.6" customHeight="1">
      <c r="A2270" s="1023" t="s">
        <v>9141</v>
      </c>
      <c r="B2270" s="1023" t="s">
        <v>9142</v>
      </c>
      <c r="C2270" s="1024" t="s">
        <v>4748</v>
      </c>
      <c r="D2270" s="1029">
        <v>34.270000000000003</v>
      </c>
      <c r="E2270" s="1029">
        <v>2.81</v>
      </c>
      <c r="F2270" s="1029">
        <v>37.08</v>
      </c>
    </row>
    <row r="2271" spans="1:6" ht="12.6" customHeight="1">
      <c r="A2271" s="1023" t="s">
        <v>9143</v>
      </c>
      <c r="B2271" s="1023" t="s">
        <v>9144</v>
      </c>
      <c r="C2271" s="1024" t="s">
        <v>4748</v>
      </c>
      <c r="D2271" s="1029">
        <v>84.12</v>
      </c>
      <c r="E2271" s="1029">
        <v>2.81</v>
      </c>
      <c r="F2271" s="1029">
        <v>86.93</v>
      </c>
    </row>
    <row r="2272" spans="1:6" ht="12.6" customHeight="1">
      <c r="A2272" s="1020" t="s">
        <v>9145</v>
      </c>
      <c r="B2272" s="1020" t="s">
        <v>9146</v>
      </c>
      <c r="C2272" s="1022"/>
      <c r="D2272" s="1022"/>
      <c r="E2272" s="1022"/>
      <c r="F2272" s="1022"/>
    </row>
    <row r="2273" spans="1:6" ht="12.6" customHeight="1">
      <c r="A2273" s="1023" t="s">
        <v>9147</v>
      </c>
      <c r="B2273" s="1023" t="s">
        <v>9148</v>
      </c>
      <c r="C2273" s="1024" t="s">
        <v>4857</v>
      </c>
      <c r="D2273" s="1029">
        <v>71.75</v>
      </c>
      <c r="E2273" s="1029">
        <v>12.44</v>
      </c>
      <c r="F2273" s="1029">
        <v>84.19</v>
      </c>
    </row>
    <row r="2274" spans="1:6" ht="24.95" customHeight="1">
      <c r="A2274" s="1023" t="s">
        <v>9149</v>
      </c>
      <c r="B2274" s="441" t="s">
        <v>9150</v>
      </c>
      <c r="C2274" s="1024" t="s">
        <v>4748</v>
      </c>
      <c r="D2274" s="1029">
        <v>75.400000000000006</v>
      </c>
      <c r="E2274" s="1029">
        <v>20.74</v>
      </c>
      <c r="F2274" s="1029">
        <v>96.14</v>
      </c>
    </row>
    <row r="2275" spans="1:6" ht="23.1" customHeight="1">
      <c r="A2275" s="1023" t="s">
        <v>9151</v>
      </c>
      <c r="B2275" s="1023" t="s">
        <v>9152</v>
      </c>
      <c r="C2275" s="1024" t="s">
        <v>4748</v>
      </c>
      <c r="D2275" s="1029">
        <v>109.96</v>
      </c>
      <c r="E2275" s="1029">
        <v>20.74</v>
      </c>
      <c r="F2275" s="1029">
        <v>130.69999999999999</v>
      </c>
    </row>
    <row r="2276" spans="1:6" ht="24.95" customHeight="1">
      <c r="A2276" s="1023" t="s">
        <v>9153</v>
      </c>
      <c r="B2276" s="441" t="s">
        <v>9154</v>
      </c>
      <c r="C2276" s="1024" t="s">
        <v>4748</v>
      </c>
      <c r="D2276" s="1029">
        <v>20.05</v>
      </c>
      <c r="E2276" s="1029">
        <v>7.91</v>
      </c>
      <c r="F2276" s="1029">
        <v>27.96</v>
      </c>
    </row>
    <row r="2277" spans="1:6" ht="24.95" customHeight="1">
      <c r="A2277" s="1023" t="s">
        <v>9155</v>
      </c>
      <c r="B2277" s="441" t="s">
        <v>9156</v>
      </c>
      <c r="C2277" s="1024" t="s">
        <v>4748</v>
      </c>
      <c r="D2277" s="1029">
        <v>19.32</v>
      </c>
      <c r="E2277" s="1029">
        <v>7.91</v>
      </c>
      <c r="F2277" s="1029">
        <v>27.23</v>
      </c>
    </row>
    <row r="2278" spans="1:6" ht="24.95" customHeight="1">
      <c r="A2278" s="1023" t="s">
        <v>9157</v>
      </c>
      <c r="B2278" s="441" t="s">
        <v>9158</v>
      </c>
      <c r="C2278" s="1024" t="s">
        <v>4748</v>
      </c>
      <c r="D2278" s="1029">
        <v>13.2</v>
      </c>
      <c r="E2278" s="1029">
        <v>6.22</v>
      </c>
      <c r="F2278" s="1029">
        <v>19.420000000000002</v>
      </c>
    </row>
    <row r="2279" spans="1:6" ht="12.6" customHeight="1">
      <c r="A2279" s="1023" t="s">
        <v>9159</v>
      </c>
      <c r="B2279" s="1023" t="s">
        <v>9160</v>
      </c>
      <c r="C2279" s="1024" t="s">
        <v>4857</v>
      </c>
      <c r="D2279" s="1029">
        <v>64.790000000000006</v>
      </c>
      <c r="E2279" s="1029">
        <v>12.44</v>
      </c>
      <c r="F2279" s="1029">
        <v>77.23</v>
      </c>
    </row>
    <row r="2280" spans="1:6" ht="24.95" customHeight="1">
      <c r="A2280" s="1023" t="s">
        <v>9161</v>
      </c>
      <c r="B2280" s="441" t="s">
        <v>9162</v>
      </c>
      <c r="C2280" s="1024" t="s">
        <v>4748</v>
      </c>
      <c r="D2280" s="1029">
        <v>60.02</v>
      </c>
      <c r="E2280" s="1029">
        <v>20.74</v>
      </c>
      <c r="F2280" s="1029">
        <v>80.760000000000005</v>
      </c>
    </row>
    <row r="2281" spans="1:6" ht="24.95" customHeight="1">
      <c r="A2281" s="1023" t="s">
        <v>9163</v>
      </c>
      <c r="B2281" s="441" t="s">
        <v>9164</v>
      </c>
      <c r="C2281" s="1024" t="s">
        <v>4748</v>
      </c>
      <c r="D2281" s="1029">
        <v>8.9</v>
      </c>
      <c r="E2281" s="1029">
        <v>6.22</v>
      </c>
      <c r="F2281" s="1029">
        <v>15.12</v>
      </c>
    </row>
    <row r="2282" spans="1:6" ht="24.95" customHeight="1">
      <c r="A2282" s="1023" t="s">
        <v>9165</v>
      </c>
      <c r="B2282" s="441" t="s">
        <v>9166</v>
      </c>
      <c r="C2282" s="1024" t="s">
        <v>4748</v>
      </c>
      <c r="D2282" s="1029">
        <v>55.56</v>
      </c>
      <c r="E2282" s="1029">
        <v>20.74</v>
      </c>
      <c r="F2282" s="1029">
        <v>76.3</v>
      </c>
    </row>
    <row r="2283" spans="1:6" ht="24.95" customHeight="1">
      <c r="A2283" s="1023" t="s">
        <v>9167</v>
      </c>
      <c r="B2283" s="441" t="s">
        <v>9168</v>
      </c>
      <c r="C2283" s="1024" t="s">
        <v>4748</v>
      </c>
      <c r="D2283" s="1029">
        <v>75.19</v>
      </c>
      <c r="E2283" s="1029">
        <v>20.74</v>
      </c>
      <c r="F2283" s="1029">
        <v>95.93</v>
      </c>
    </row>
    <row r="2284" spans="1:6" ht="24.95" customHeight="1">
      <c r="A2284" s="1023" t="s">
        <v>9169</v>
      </c>
      <c r="B2284" s="441" t="s">
        <v>9170</v>
      </c>
      <c r="C2284" s="1024" t="s">
        <v>4748</v>
      </c>
      <c r="D2284" s="1029">
        <v>702.79</v>
      </c>
      <c r="E2284" s="1029">
        <v>27.94</v>
      </c>
      <c r="F2284" s="1029">
        <v>730.73</v>
      </c>
    </row>
    <row r="2285" spans="1:6" ht="12.6" customHeight="1">
      <c r="A2285" s="1023" t="s">
        <v>9171</v>
      </c>
      <c r="B2285" s="1023" t="s">
        <v>9172</v>
      </c>
      <c r="C2285" s="1024" t="s">
        <v>4748</v>
      </c>
      <c r="D2285" s="1029">
        <v>37.18</v>
      </c>
      <c r="E2285" s="1029">
        <v>20.74</v>
      </c>
      <c r="F2285" s="1029">
        <v>57.92</v>
      </c>
    </row>
    <row r="2286" spans="1:6" ht="12.6" customHeight="1">
      <c r="A2286" s="1020" t="s">
        <v>9173</v>
      </c>
      <c r="B2286" s="1020" t="s">
        <v>9174</v>
      </c>
      <c r="C2286" s="1022"/>
      <c r="D2286" s="1022"/>
      <c r="E2286" s="1022"/>
      <c r="F2286" s="1022"/>
    </row>
    <row r="2287" spans="1:6" ht="23.1" customHeight="1">
      <c r="A2287" s="1023" t="s">
        <v>9175</v>
      </c>
      <c r="B2287" s="1023" t="s">
        <v>9176</v>
      </c>
      <c r="C2287" s="1024" t="s">
        <v>4857</v>
      </c>
      <c r="D2287" s="1029">
        <v>2.72</v>
      </c>
      <c r="E2287" s="1029">
        <v>12.44</v>
      </c>
      <c r="F2287" s="1029">
        <v>15.16</v>
      </c>
    </row>
    <row r="2288" spans="1:6" ht="23.1" customHeight="1">
      <c r="A2288" s="1023" t="s">
        <v>9177</v>
      </c>
      <c r="B2288" s="1023" t="s">
        <v>9178</v>
      </c>
      <c r="C2288" s="1024" t="s">
        <v>4857</v>
      </c>
      <c r="D2288" s="1029">
        <v>2.98</v>
      </c>
      <c r="E2288" s="1029">
        <v>12.44</v>
      </c>
      <c r="F2288" s="1029">
        <v>15.42</v>
      </c>
    </row>
    <row r="2289" spans="1:6" ht="23.1" customHeight="1">
      <c r="A2289" s="1023" t="s">
        <v>9179</v>
      </c>
      <c r="B2289" s="1023" t="s">
        <v>9180</v>
      </c>
      <c r="C2289" s="1024" t="s">
        <v>4857</v>
      </c>
      <c r="D2289" s="1029">
        <v>5</v>
      </c>
      <c r="E2289" s="1029">
        <v>12.44</v>
      </c>
      <c r="F2289" s="1029">
        <v>17.440000000000001</v>
      </c>
    </row>
    <row r="2290" spans="1:6" ht="23.1" customHeight="1">
      <c r="A2290" s="1023" t="s">
        <v>9181</v>
      </c>
      <c r="B2290" s="1023" t="s">
        <v>9182</v>
      </c>
      <c r="C2290" s="1024" t="s">
        <v>4857</v>
      </c>
      <c r="D2290" s="1029">
        <v>3.58</v>
      </c>
      <c r="E2290" s="1029">
        <v>12.44</v>
      </c>
      <c r="F2290" s="1029">
        <v>16.02</v>
      </c>
    </row>
    <row r="2291" spans="1:6" ht="23.1" customHeight="1">
      <c r="A2291" s="1023" t="s">
        <v>9183</v>
      </c>
      <c r="B2291" s="1023" t="s">
        <v>9184</v>
      </c>
      <c r="C2291" s="1024" t="s">
        <v>4857</v>
      </c>
      <c r="D2291" s="1029">
        <v>5.87</v>
      </c>
      <c r="E2291" s="1029">
        <v>12.44</v>
      </c>
      <c r="F2291" s="1029">
        <v>18.309999999999999</v>
      </c>
    </row>
    <row r="2292" spans="1:6" ht="12.6" customHeight="1">
      <c r="A2292" s="1020" t="s">
        <v>9185</v>
      </c>
      <c r="B2292" s="1020" t="s">
        <v>9186</v>
      </c>
      <c r="C2292" s="1022"/>
      <c r="D2292" s="1022"/>
      <c r="E2292" s="1022"/>
      <c r="F2292" s="1022"/>
    </row>
    <row r="2293" spans="1:6" ht="12.6" customHeight="1">
      <c r="A2293" s="1023" t="s">
        <v>9187</v>
      </c>
      <c r="B2293" s="1023" t="s">
        <v>9188</v>
      </c>
      <c r="C2293" s="1024" t="s">
        <v>4857</v>
      </c>
      <c r="D2293" s="442"/>
      <c r="E2293" s="1029">
        <v>10.37</v>
      </c>
      <c r="F2293" s="1029">
        <v>10.37</v>
      </c>
    </row>
    <row r="2294" spans="1:6" ht="12.6" customHeight="1">
      <c r="A2294" s="1023" t="s">
        <v>9189</v>
      </c>
      <c r="B2294" s="1023" t="s">
        <v>9190</v>
      </c>
      <c r="C2294" s="1024" t="s">
        <v>4857</v>
      </c>
      <c r="D2294" s="442"/>
      <c r="E2294" s="1029">
        <v>16.59</v>
      </c>
      <c r="F2294" s="1029">
        <v>16.59</v>
      </c>
    </row>
    <row r="2295" spans="1:6" ht="12.6" customHeight="1">
      <c r="A2295" s="1023" t="s">
        <v>9191</v>
      </c>
      <c r="B2295" s="1023" t="s">
        <v>9192</v>
      </c>
      <c r="C2295" s="1024" t="s">
        <v>4748</v>
      </c>
      <c r="D2295" s="442"/>
      <c r="E2295" s="1029">
        <v>12.44</v>
      </c>
      <c r="F2295" s="1029">
        <v>12.44</v>
      </c>
    </row>
    <row r="2296" spans="1:6" ht="12.6" customHeight="1">
      <c r="A2296" s="1023" t="s">
        <v>9193</v>
      </c>
      <c r="B2296" s="1023" t="s">
        <v>9194</v>
      </c>
      <c r="C2296" s="1024" t="s">
        <v>4857</v>
      </c>
      <c r="D2296" s="442"/>
      <c r="E2296" s="1029">
        <v>41.47</v>
      </c>
      <c r="F2296" s="1029">
        <v>41.47</v>
      </c>
    </row>
    <row r="2297" spans="1:6" ht="12.6" customHeight="1">
      <c r="A2297" s="1020" t="s">
        <v>9195</v>
      </c>
      <c r="B2297" s="1020" t="s">
        <v>9196</v>
      </c>
      <c r="C2297" s="1022"/>
      <c r="D2297" s="1022"/>
      <c r="E2297" s="1022"/>
      <c r="F2297" s="1022"/>
    </row>
    <row r="2298" spans="1:6" ht="12.6" customHeight="1">
      <c r="A2298" s="1023" t="s">
        <v>9197</v>
      </c>
      <c r="B2298" s="1023" t="s">
        <v>9198</v>
      </c>
      <c r="C2298" s="1024" t="s">
        <v>4857</v>
      </c>
      <c r="D2298" s="1029">
        <v>60.16</v>
      </c>
      <c r="E2298" s="1029">
        <v>20.74</v>
      </c>
      <c r="F2298" s="1029">
        <v>80.900000000000006</v>
      </c>
    </row>
    <row r="2299" spans="1:6" ht="12.6" customHeight="1">
      <c r="A2299" s="1023" t="s">
        <v>9199</v>
      </c>
      <c r="B2299" s="1023" t="s">
        <v>9200</v>
      </c>
      <c r="C2299" s="1024" t="s">
        <v>4857</v>
      </c>
      <c r="D2299" s="1029">
        <v>81.77</v>
      </c>
      <c r="E2299" s="1029">
        <v>20.74</v>
      </c>
      <c r="F2299" s="1029">
        <v>102.51</v>
      </c>
    </row>
    <row r="2300" spans="1:6" ht="12.6" customHeight="1">
      <c r="A2300" s="1023" t="s">
        <v>9201</v>
      </c>
      <c r="B2300" s="1023" t="s">
        <v>9202</v>
      </c>
      <c r="C2300" s="1024" t="s">
        <v>4857</v>
      </c>
      <c r="D2300" s="1029">
        <v>98.77</v>
      </c>
      <c r="E2300" s="1029">
        <v>20.74</v>
      </c>
      <c r="F2300" s="1029">
        <v>119.51</v>
      </c>
    </row>
    <row r="2301" spans="1:6" ht="12.6" customHeight="1">
      <c r="A2301" s="1023" t="s">
        <v>9203</v>
      </c>
      <c r="B2301" s="1023" t="s">
        <v>9204</v>
      </c>
      <c r="C2301" s="1024" t="s">
        <v>4857</v>
      </c>
      <c r="D2301" s="1029">
        <v>119.38</v>
      </c>
      <c r="E2301" s="1029">
        <v>20.74</v>
      </c>
      <c r="F2301" s="1029">
        <v>140.12</v>
      </c>
    </row>
    <row r="2302" spans="1:6" ht="12.6" customHeight="1">
      <c r="A2302" s="1023" t="s">
        <v>9205</v>
      </c>
      <c r="B2302" s="1023" t="s">
        <v>9206</v>
      </c>
      <c r="C2302" s="1024" t="s">
        <v>4857</v>
      </c>
      <c r="D2302" s="1029">
        <v>139.16999999999999</v>
      </c>
      <c r="E2302" s="1029">
        <v>20.74</v>
      </c>
      <c r="F2302" s="1029">
        <v>159.91</v>
      </c>
    </row>
    <row r="2303" spans="1:6" ht="12.6" customHeight="1">
      <c r="A2303" s="1023" t="s">
        <v>9207</v>
      </c>
      <c r="B2303" s="1023" t="s">
        <v>9208</v>
      </c>
      <c r="C2303" s="1024" t="s">
        <v>4857</v>
      </c>
      <c r="D2303" s="1029">
        <v>119.17</v>
      </c>
      <c r="E2303" s="1029">
        <v>31.1</v>
      </c>
      <c r="F2303" s="1029">
        <v>150.27000000000001</v>
      </c>
    </row>
    <row r="2304" spans="1:6" ht="12.6" customHeight="1">
      <c r="A2304" s="1023" t="s">
        <v>9209</v>
      </c>
      <c r="B2304" s="1023" t="s">
        <v>9210</v>
      </c>
      <c r="C2304" s="1024" t="s">
        <v>4857</v>
      </c>
      <c r="D2304" s="1029">
        <v>141.83000000000001</v>
      </c>
      <c r="E2304" s="1029">
        <v>31.1</v>
      </c>
      <c r="F2304" s="1029">
        <v>172.93</v>
      </c>
    </row>
    <row r="2305" spans="1:6" ht="12.6" customHeight="1">
      <c r="A2305" s="1023" t="s">
        <v>9211</v>
      </c>
      <c r="B2305" s="1023" t="s">
        <v>9212</v>
      </c>
      <c r="C2305" s="1024" t="s">
        <v>4857</v>
      </c>
      <c r="D2305" s="1029">
        <v>160.11000000000001</v>
      </c>
      <c r="E2305" s="1029">
        <v>31.1</v>
      </c>
      <c r="F2305" s="1029">
        <v>191.21</v>
      </c>
    </row>
    <row r="2306" spans="1:6" ht="12.6" customHeight="1">
      <c r="A2306" s="1023" t="s">
        <v>9213</v>
      </c>
      <c r="B2306" s="1023" t="s">
        <v>9214</v>
      </c>
      <c r="C2306" s="1024" t="s">
        <v>4857</v>
      </c>
      <c r="D2306" s="1029">
        <v>179.05</v>
      </c>
      <c r="E2306" s="1029">
        <v>31.1</v>
      </c>
      <c r="F2306" s="1029">
        <v>210.15</v>
      </c>
    </row>
    <row r="2307" spans="1:6" ht="12.6" customHeight="1">
      <c r="A2307" s="1023" t="s">
        <v>9215</v>
      </c>
      <c r="B2307" s="1023" t="s">
        <v>9216</v>
      </c>
      <c r="C2307" s="1024" t="s">
        <v>4857</v>
      </c>
      <c r="D2307" s="1029">
        <v>202.32</v>
      </c>
      <c r="E2307" s="1029">
        <v>41.47</v>
      </c>
      <c r="F2307" s="1029">
        <v>243.79</v>
      </c>
    </row>
    <row r="2308" spans="1:6" ht="12.6" customHeight="1">
      <c r="A2308" s="1023" t="s">
        <v>9217</v>
      </c>
      <c r="B2308" s="1023" t="s">
        <v>9218</v>
      </c>
      <c r="C2308" s="1024" t="s">
        <v>4857</v>
      </c>
      <c r="D2308" s="1029">
        <v>305.83999999999997</v>
      </c>
      <c r="E2308" s="1029">
        <v>41.47</v>
      </c>
      <c r="F2308" s="1029">
        <v>347.31</v>
      </c>
    </row>
    <row r="2309" spans="1:6" ht="11.45" customHeight="1">
      <c r="A2309" s="1015" t="s">
        <v>4737</v>
      </c>
      <c r="B2309" s="1016" t="s">
        <v>4738</v>
      </c>
      <c r="C2309" s="1016" t="s">
        <v>4739</v>
      </c>
      <c r="D2309" s="1017" t="s">
        <v>4740</v>
      </c>
      <c r="E2309" s="1018" t="s">
        <v>4741</v>
      </c>
      <c r="F2309" s="1015" t="s">
        <v>4742</v>
      </c>
    </row>
    <row r="2310" spans="1:6" ht="23.1" customHeight="1">
      <c r="A2310" s="1023" t="s">
        <v>9219</v>
      </c>
      <c r="B2310" s="1023" t="s">
        <v>9220</v>
      </c>
      <c r="C2310" s="1024" t="s">
        <v>4857</v>
      </c>
      <c r="D2310" s="1029">
        <v>77.819999999999993</v>
      </c>
      <c r="E2310" s="1029">
        <v>20.74</v>
      </c>
      <c r="F2310" s="1029">
        <v>98.56</v>
      </c>
    </row>
    <row r="2311" spans="1:6" ht="23.1" customHeight="1">
      <c r="A2311" s="1023" t="s">
        <v>9221</v>
      </c>
      <c r="B2311" s="1023" t="s">
        <v>9222</v>
      </c>
      <c r="C2311" s="1024" t="s">
        <v>4857</v>
      </c>
      <c r="D2311" s="1029">
        <v>92.9</v>
      </c>
      <c r="E2311" s="1029">
        <v>20.74</v>
      </c>
      <c r="F2311" s="1029">
        <v>113.64</v>
      </c>
    </row>
    <row r="2312" spans="1:6" ht="23.1" customHeight="1">
      <c r="A2312" s="1023" t="s">
        <v>9223</v>
      </c>
      <c r="B2312" s="1023" t="s">
        <v>9224</v>
      </c>
      <c r="C2312" s="1024" t="s">
        <v>4857</v>
      </c>
      <c r="D2312" s="1029">
        <v>114.5</v>
      </c>
      <c r="E2312" s="1029">
        <v>20.74</v>
      </c>
      <c r="F2312" s="1029">
        <v>135.24</v>
      </c>
    </row>
    <row r="2313" spans="1:6" ht="23.1" customHeight="1">
      <c r="A2313" s="1023" t="s">
        <v>9225</v>
      </c>
      <c r="B2313" s="1023" t="s">
        <v>9226</v>
      </c>
      <c r="C2313" s="1024" t="s">
        <v>4857</v>
      </c>
      <c r="D2313" s="1029">
        <v>139.24</v>
      </c>
      <c r="E2313" s="1029">
        <v>20.74</v>
      </c>
      <c r="F2313" s="1029">
        <v>159.97999999999999</v>
      </c>
    </row>
    <row r="2314" spans="1:6" ht="12.6" customHeight="1">
      <c r="A2314" s="1020" t="s">
        <v>9227</v>
      </c>
      <c r="B2314" s="1020" t="s">
        <v>9228</v>
      </c>
      <c r="C2314" s="1022"/>
      <c r="D2314" s="1022"/>
      <c r="E2314" s="1022"/>
      <c r="F2314" s="1022"/>
    </row>
    <row r="2315" spans="1:6" ht="23.1" customHeight="1">
      <c r="A2315" s="1023" t="s">
        <v>9229</v>
      </c>
      <c r="B2315" s="1023" t="s">
        <v>9230</v>
      </c>
      <c r="C2315" s="1024" t="s">
        <v>4857</v>
      </c>
      <c r="D2315" s="1029">
        <v>131.86000000000001</v>
      </c>
      <c r="E2315" s="1029">
        <v>31.1</v>
      </c>
      <c r="F2315" s="1029">
        <v>162.96</v>
      </c>
    </row>
    <row r="2316" spans="1:6" ht="23.1" customHeight="1">
      <c r="A2316" s="1023" t="s">
        <v>9231</v>
      </c>
      <c r="B2316" s="1023" t="s">
        <v>9232</v>
      </c>
      <c r="C2316" s="1024" t="s">
        <v>4857</v>
      </c>
      <c r="D2316" s="1029">
        <v>145.37</v>
      </c>
      <c r="E2316" s="1029">
        <v>31.1</v>
      </c>
      <c r="F2316" s="1029">
        <v>176.47</v>
      </c>
    </row>
    <row r="2317" spans="1:6" ht="23.1" customHeight="1">
      <c r="A2317" s="1023" t="s">
        <v>9233</v>
      </c>
      <c r="B2317" s="1023" t="s">
        <v>9234</v>
      </c>
      <c r="C2317" s="1024" t="s">
        <v>4857</v>
      </c>
      <c r="D2317" s="1029">
        <v>172.71</v>
      </c>
      <c r="E2317" s="1029">
        <v>31.1</v>
      </c>
      <c r="F2317" s="1029">
        <v>203.81</v>
      </c>
    </row>
    <row r="2318" spans="1:6" ht="23.1" customHeight="1">
      <c r="A2318" s="1023" t="s">
        <v>9235</v>
      </c>
      <c r="B2318" s="1023" t="s">
        <v>9236</v>
      </c>
      <c r="C2318" s="1024" t="s">
        <v>4857</v>
      </c>
      <c r="D2318" s="1029">
        <v>189.49</v>
      </c>
      <c r="E2318" s="1029">
        <v>41.47</v>
      </c>
      <c r="F2318" s="1029">
        <v>230.96</v>
      </c>
    </row>
    <row r="2319" spans="1:6" ht="23.1" customHeight="1">
      <c r="A2319" s="1023" t="s">
        <v>9237</v>
      </c>
      <c r="B2319" s="1023" t="s">
        <v>9238</v>
      </c>
      <c r="C2319" s="1024" t="s">
        <v>4857</v>
      </c>
      <c r="D2319" s="1029">
        <v>258.60000000000002</v>
      </c>
      <c r="E2319" s="1029">
        <v>41.47</v>
      </c>
      <c r="F2319" s="1029">
        <v>300.07</v>
      </c>
    </row>
    <row r="2320" spans="1:6" ht="12.6" customHeight="1">
      <c r="A2320" s="1023" t="s">
        <v>9239</v>
      </c>
      <c r="B2320" s="1023" t="s">
        <v>9240</v>
      </c>
      <c r="C2320" s="1024" t="s">
        <v>4857</v>
      </c>
      <c r="D2320" s="1029">
        <v>33.9</v>
      </c>
      <c r="E2320" s="1029">
        <v>2.0699999999999998</v>
      </c>
      <c r="F2320" s="1029">
        <v>35.97</v>
      </c>
    </row>
    <row r="2321" spans="1:6" ht="12.6" customHeight="1">
      <c r="A2321" s="1023" t="s">
        <v>9241</v>
      </c>
      <c r="B2321" s="1023" t="s">
        <v>9242</v>
      </c>
      <c r="C2321" s="1024" t="s">
        <v>4857</v>
      </c>
      <c r="D2321" s="1029">
        <v>54.28</v>
      </c>
      <c r="E2321" s="1029">
        <v>2.0699999999999998</v>
      </c>
      <c r="F2321" s="1029">
        <v>56.35</v>
      </c>
    </row>
    <row r="2322" spans="1:6" ht="12.6" customHeight="1">
      <c r="A2322" s="1023" t="s">
        <v>9243</v>
      </c>
      <c r="B2322" s="1023" t="s">
        <v>9244</v>
      </c>
      <c r="C2322" s="1024" t="s">
        <v>4857</v>
      </c>
      <c r="D2322" s="1029">
        <v>74.37</v>
      </c>
      <c r="E2322" s="1029">
        <v>2.0699999999999998</v>
      </c>
      <c r="F2322" s="1029">
        <v>76.44</v>
      </c>
    </row>
    <row r="2323" spans="1:6" ht="12.6" customHeight="1">
      <c r="A2323" s="1023" t="s">
        <v>9245</v>
      </c>
      <c r="B2323" s="1023" t="s">
        <v>9246</v>
      </c>
      <c r="C2323" s="1024" t="s">
        <v>4857</v>
      </c>
      <c r="D2323" s="1029">
        <v>99.4</v>
      </c>
      <c r="E2323" s="1029">
        <v>2.0699999999999998</v>
      </c>
      <c r="F2323" s="1029">
        <v>101.47</v>
      </c>
    </row>
    <row r="2324" spans="1:6" ht="12.6" customHeight="1">
      <c r="A2324" s="1023" t="s">
        <v>9247</v>
      </c>
      <c r="B2324" s="1023" t="s">
        <v>9248</v>
      </c>
      <c r="C2324" s="1024" t="s">
        <v>4857</v>
      </c>
      <c r="D2324" s="1029">
        <v>119.28</v>
      </c>
      <c r="E2324" s="1029">
        <v>2.0699999999999998</v>
      </c>
      <c r="F2324" s="1029">
        <v>121.35</v>
      </c>
    </row>
    <row r="2325" spans="1:6" ht="12.6" customHeight="1">
      <c r="A2325" s="1023" t="s">
        <v>9249</v>
      </c>
      <c r="B2325" s="1023" t="s">
        <v>9250</v>
      </c>
      <c r="C2325" s="1024" t="s">
        <v>4857</v>
      </c>
      <c r="D2325" s="1029">
        <v>154.16999999999999</v>
      </c>
      <c r="E2325" s="1029">
        <v>2.0699999999999998</v>
      </c>
      <c r="F2325" s="1029">
        <v>156.24</v>
      </c>
    </row>
    <row r="2326" spans="1:6" ht="12.6" customHeight="1">
      <c r="A2326" s="1023" t="s">
        <v>9251</v>
      </c>
      <c r="B2326" s="1023" t="s">
        <v>9252</v>
      </c>
      <c r="C2326" s="1024" t="s">
        <v>4857</v>
      </c>
      <c r="D2326" s="1029">
        <v>218.7</v>
      </c>
      <c r="E2326" s="1029">
        <v>2.0699999999999998</v>
      </c>
      <c r="F2326" s="1029">
        <v>220.77</v>
      </c>
    </row>
    <row r="2327" spans="1:6" ht="12.6" customHeight="1">
      <c r="A2327" s="1020" t="s">
        <v>9253</v>
      </c>
      <c r="B2327" s="1020" t="s">
        <v>9254</v>
      </c>
      <c r="C2327" s="1022"/>
      <c r="D2327" s="1022"/>
      <c r="E2327" s="1022"/>
      <c r="F2327" s="1022"/>
    </row>
    <row r="2328" spans="1:6" ht="12.6" customHeight="1">
      <c r="A2328" s="1023" t="s">
        <v>9255</v>
      </c>
      <c r="B2328" s="1023" t="s">
        <v>9256</v>
      </c>
      <c r="C2328" s="1024" t="s">
        <v>4748</v>
      </c>
      <c r="D2328" s="1029">
        <v>8.49</v>
      </c>
      <c r="E2328" s="1029">
        <v>10.37</v>
      </c>
      <c r="F2328" s="1029">
        <v>18.86</v>
      </c>
    </row>
    <row r="2329" spans="1:6" ht="12.6" customHeight="1">
      <c r="A2329" s="1023" t="s">
        <v>9257</v>
      </c>
      <c r="B2329" s="1023" t="s">
        <v>9258</v>
      </c>
      <c r="C2329" s="1024" t="s">
        <v>4748</v>
      </c>
      <c r="D2329" s="1029">
        <v>10.88</v>
      </c>
      <c r="E2329" s="1029">
        <v>10.37</v>
      </c>
      <c r="F2329" s="1029">
        <v>21.25</v>
      </c>
    </row>
    <row r="2330" spans="1:6" ht="12.6" customHeight="1">
      <c r="A2330" s="1023" t="s">
        <v>9259</v>
      </c>
      <c r="B2330" s="1023" t="s">
        <v>9260</v>
      </c>
      <c r="C2330" s="1024" t="s">
        <v>4748</v>
      </c>
      <c r="D2330" s="1029">
        <v>13.8</v>
      </c>
      <c r="E2330" s="1029">
        <v>10.37</v>
      </c>
      <c r="F2330" s="1029">
        <v>24.17</v>
      </c>
    </row>
    <row r="2331" spans="1:6" ht="12.6" customHeight="1">
      <c r="A2331" s="1023" t="s">
        <v>9261</v>
      </c>
      <c r="B2331" s="1023" t="s">
        <v>9262</v>
      </c>
      <c r="C2331" s="1024" t="s">
        <v>4748</v>
      </c>
      <c r="D2331" s="1029">
        <v>16.93</v>
      </c>
      <c r="E2331" s="1029">
        <v>10.37</v>
      </c>
      <c r="F2331" s="1029">
        <v>27.3</v>
      </c>
    </row>
    <row r="2332" spans="1:6" ht="12.6" customHeight="1">
      <c r="A2332" s="1023" t="s">
        <v>9263</v>
      </c>
      <c r="B2332" s="1023" t="s">
        <v>9264</v>
      </c>
      <c r="C2332" s="1024" t="s">
        <v>4748</v>
      </c>
      <c r="D2332" s="1029">
        <v>18.809999999999999</v>
      </c>
      <c r="E2332" s="1029">
        <v>10.37</v>
      </c>
      <c r="F2332" s="1029">
        <v>29.18</v>
      </c>
    </row>
    <row r="2333" spans="1:6" ht="12.6" customHeight="1">
      <c r="A2333" s="1023" t="s">
        <v>9265</v>
      </c>
      <c r="B2333" s="1023" t="s">
        <v>9266</v>
      </c>
      <c r="C2333" s="1024" t="s">
        <v>4748</v>
      </c>
      <c r="D2333" s="1029">
        <v>21.78</v>
      </c>
      <c r="E2333" s="1029">
        <v>10.37</v>
      </c>
      <c r="F2333" s="1029">
        <v>32.15</v>
      </c>
    </row>
    <row r="2334" spans="1:6" ht="12.6" customHeight="1">
      <c r="A2334" s="1023" t="s">
        <v>9267</v>
      </c>
      <c r="B2334" s="1023" t="s">
        <v>9268</v>
      </c>
      <c r="C2334" s="1024" t="s">
        <v>4748</v>
      </c>
      <c r="D2334" s="1029">
        <v>14.04</v>
      </c>
      <c r="E2334" s="1029">
        <v>10.37</v>
      </c>
      <c r="F2334" s="1029">
        <v>24.41</v>
      </c>
    </row>
    <row r="2335" spans="1:6" ht="12.6" customHeight="1">
      <c r="A2335" s="1023" t="s">
        <v>9269</v>
      </c>
      <c r="B2335" s="1023" t="s">
        <v>9270</v>
      </c>
      <c r="C2335" s="1024" t="s">
        <v>4748</v>
      </c>
      <c r="D2335" s="1029">
        <v>18.47</v>
      </c>
      <c r="E2335" s="1029">
        <v>10.37</v>
      </c>
      <c r="F2335" s="1029">
        <v>28.84</v>
      </c>
    </row>
    <row r="2336" spans="1:6" ht="12.6" customHeight="1">
      <c r="A2336" s="1023" t="s">
        <v>9271</v>
      </c>
      <c r="B2336" s="1023" t="s">
        <v>9272</v>
      </c>
      <c r="C2336" s="1024" t="s">
        <v>4748</v>
      </c>
      <c r="D2336" s="1029">
        <v>21.4</v>
      </c>
      <c r="E2336" s="1029">
        <v>10.37</v>
      </c>
      <c r="F2336" s="1029">
        <v>31.77</v>
      </c>
    </row>
    <row r="2337" spans="1:6" ht="12.6" customHeight="1">
      <c r="A2337" s="1023" t="s">
        <v>9273</v>
      </c>
      <c r="B2337" s="1023" t="s">
        <v>9274</v>
      </c>
      <c r="C2337" s="1024" t="s">
        <v>4748</v>
      </c>
      <c r="D2337" s="1029">
        <v>23.96</v>
      </c>
      <c r="E2337" s="1029">
        <v>10.37</v>
      </c>
      <c r="F2337" s="1029">
        <v>34.33</v>
      </c>
    </row>
    <row r="2338" spans="1:6" ht="12.6" customHeight="1">
      <c r="A2338" s="1023" t="s">
        <v>9275</v>
      </c>
      <c r="B2338" s="1023" t="s">
        <v>9276</v>
      </c>
      <c r="C2338" s="1024" t="s">
        <v>4748</v>
      </c>
      <c r="D2338" s="1029">
        <v>27.55</v>
      </c>
      <c r="E2338" s="1029">
        <v>10.37</v>
      </c>
      <c r="F2338" s="1029">
        <v>37.92</v>
      </c>
    </row>
    <row r="2339" spans="1:6" ht="12.6" customHeight="1">
      <c r="A2339" s="1023" t="s">
        <v>9277</v>
      </c>
      <c r="B2339" s="1023" t="s">
        <v>9278</v>
      </c>
      <c r="C2339" s="1024" t="s">
        <v>4748</v>
      </c>
      <c r="D2339" s="1029">
        <v>36.28</v>
      </c>
      <c r="E2339" s="1029">
        <v>10.37</v>
      </c>
      <c r="F2339" s="1029">
        <v>46.65</v>
      </c>
    </row>
    <row r="2340" spans="1:6" ht="12.6" customHeight="1">
      <c r="A2340" s="1023" t="s">
        <v>9279</v>
      </c>
      <c r="B2340" s="1023" t="s">
        <v>9280</v>
      </c>
      <c r="C2340" s="1024" t="s">
        <v>4748</v>
      </c>
      <c r="D2340" s="1029">
        <v>16.75</v>
      </c>
      <c r="E2340" s="1029">
        <v>10.37</v>
      </c>
      <c r="F2340" s="1029">
        <v>27.12</v>
      </c>
    </row>
    <row r="2341" spans="1:6" ht="12.6" customHeight="1">
      <c r="A2341" s="1023" t="s">
        <v>9281</v>
      </c>
      <c r="B2341" s="1023" t="s">
        <v>9282</v>
      </c>
      <c r="C2341" s="1024" t="s">
        <v>4748</v>
      </c>
      <c r="D2341" s="1029">
        <v>19.59</v>
      </c>
      <c r="E2341" s="1029">
        <v>10.37</v>
      </c>
      <c r="F2341" s="1029">
        <v>29.96</v>
      </c>
    </row>
    <row r="2342" spans="1:6" ht="12.6" customHeight="1">
      <c r="A2342" s="1023" t="s">
        <v>9283</v>
      </c>
      <c r="B2342" s="1023" t="s">
        <v>9284</v>
      </c>
      <c r="C2342" s="1024" t="s">
        <v>4748</v>
      </c>
      <c r="D2342" s="1029">
        <v>25.73</v>
      </c>
      <c r="E2342" s="1029">
        <v>10.37</v>
      </c>
      <c r="F2342" s="1029">
        <v>36.1</v>
      </c>
    </row>
    <row r="2343" spans="1:6" ht="12.6" customHeight="1">
      <c r="A2343" s="1023" t="s">
        <v>9285</v>
      </c>
      <c r="B2343" s="1023" t="s">
        <v>9286</v>
      </c>
      <c r="C2343" s="1024" t="s">
        <v>4748</v>
      </c>
      <c r="D2343" s="1029">
        <v>30.28</v>
      </c>
      <c r="E2343" s="1029">
        <v>10.37</v>
      </c>
      <c r="F2343" s="1029">
        <v>40.65</v>
      </c>
    </row>
    <row r="2344" spans="1:6" ht="12.6" customHeight="1">
      <c r="A2344" s="1023" t="s">
        <v>9287</v>
      </c>
      <c r="B2344" s="1023" t="s">
        <v>9288</v>
      </c>
      <c r="C2344" s="1024" t="s">
        <v>4748</v>
      </c>
      <c r="D2344" s="1029">
        <v>36.97</v>
      </c>
      <c r="E2344" s="1029">
        <v>14.51</v>
      </c>
      <c r="F2344" s="1029">
        <v>51.48</v>
      </c>
    </row>
    <row r="2345" spans="1:6" ht="12.6" customHeight="1">
      <c r="A2345" s="1023" t="s">
        <v>9289</v>
      </c>
      <c r="B2345" s="1023" t="s">
        <v>9290</v>
      </c>
      <c r="C2345" s="1024" t="s">
        <v>4748</v>
      </c>
      <c r="D2345" s="1029">
        <v>48.09</v>
      </c>
      <c r="E2345" s="1029">
        <v>14.51</v>
      </c>
      <c r="F2345" s="1029">
        <v>62.6</v>
      </c>
    </row>
    <row r="2346" spans="1:6" ht="12.6" customHeight="1">
      <c r="A2346" s="1023" t="s">
        <v>9291</v>
      </c>
      <c r="B2346" s="1023" t="s">
        <v>9292</v>
      </c>
      <c r="C2346" s="1024" t="s">
        <v>4748</v>
      </c>
      <c r="D2346" s="1029">
        <v>57.45</v>
      </c>
      <c r="E2346" s="1029">
        <v>14.51</v>
      </c>
      <c r="F2346" s="1029">
        <v>71.959999999999994</v>
      </c>
    </row>
    <row r="2347" spans="1:6" ht="12.6" customHeight="1">
      <c r="A2347" s="1031">
        <v>39</v>
      </c>
      <c r="B2347" s="1020" t="s">
        <v>9293</v>
      </c>
      <c r="C2347" s="1022"/>
      <c r="D2347" s="1022"/>
      <c r="E2347" s="1022"/>
      <c r="F2347" s="1022"/>
    </row>
    <row r="2348" spans="1:6" ht="12.6" customHeight="1">
      <c r="A2348" s="1020" t="s">
        <v>9294</v>
      </c>
      <c r="B2348" s="1020" t="s">
        <v>9295</v>
      </c>
      <c r="C2348" s="1022"/>
      <c r="D2348" s="1022"/>
      <c r="E2348" s="1022"/>
      <c r="F2348" s="1022"/>
    </row>
    <row r="2349" spans="1:6" ht="12.6" customHeight="1">
      <c r="A2349" s="1023" t="s">
        <v>9296</v>
      </c>
      <c r="B2349" s="1023" t="s">
        <v>9297</v>
      </c>
      <c r="C2349" s="1024" t="s">
        <v>4857</v>
      </c>
      <c r="D2349" s="1029">
        <v>1.63</v>
      </c>
      <c r="E2349" s="1029">
        <v>1.65</v>
      </c>
      <c r="F2349" s="1029">
        <v>3.28</v>
      </c>
    </row>
    <row r="2350" spans="1:6" ht="12.6" customHeight="1">
      <c r="A2350" s="1023" t="s">
        <v>9298</v>
      </c>
      <c r="B2350" s="1023" t="s">
        <v>9299</v>
      </c>
      <c r="C2350" s="1024" t="s">
        <v>4857</v>
      </c>
      <c r="D2350" s="1029">
        <v>2.58</v>
      </c>
      <c r="E2350" s="1029">
        <v>1.65</v>
      </c>
      <c r="F2350" s="1029">
        <v>4.2300000000000004</v>
      </c>
    </row>
    <row r="2351" spans="1:6" ht="12.6" customHeight="1">
      <c r="A2351" s="1023" t="s">
        <v>9300</v>
      </c>
      <c r="B2351" s="1023" t="s">
        <v>9301</v>
      </c>
      <c r="C2351" s="1024" t="s">
        <v>4857</v>
      </c>
      <c r="D2351" s="1029">
        <v>4.03</v>
      </c>
      <c r="E2351" s="1029">
        <v>2.4900000000000002</v>
      </c>
      <c r="F2351" s="1029">
        <v>6.52</v>
      </c>
    </row>
    <row r="2352" spans="1:6" ht="12.6" customHeight="1">
      <c r="A2352" s="1023" t="s">
        <v>9302</v>
      </c>
      <c r="B2352" s="1023" t="s">
        <v>9303</v>
      </c>
      <c r="C2352" s="1024" t="s">
        <v>4857</v>
      </c>
      <c r="D2352" s="1029">
        <v>6.54</v>
      </c>
      <c r="E2352" s="1029">
        <v>2.9</v>
      </c>
      <c r="F2352" s="1029">
        <v>9.44</v>
      </c>
    </row>
    <row r="2353" spans="1:6" ht="12.6" customHeight="1">
      <c r="A2353" s="1023" t="s">
        <v>9304</v>
      </c>
      <c r="B2353" s="1023" t="s">
        <v>9305</v>
      </c>
      <c r="C2353" s="1024" t="s">
        <v>4857</v>
      </c>
      <c r="D2353" s="1029">
        <v>10.97</v>
      </c>
      <c r="E2353" s="1029">
        <v>3.32</v>
      </c>
      <c r="F2353" s="1029">
        <v>14.29</v>
      </c>
    </row>
    <row r="2354" spans="1:6" ht="12.6" customHeight="1">
      <c r="A2354" s="1020" t="s">
        <v>9306</v>
      </c>
      <c r="B2354" s="1020" t="s">
        <v>9307</v>
      </c>
      <c r="C2354" s="1022"/>
      <c r="D2354" s="1022"/>
      <c r="E2354" s="1022"/>
      <c r="F2354" s="1022"/>
    </row>
    <row r="2355" spans="1:6" ht="23.1" customHeight="1">
      <c r="A2355" s="1023" t="s">
        <v>9308</v>
      </c>
      <c r="B2355" s="1023" t="s">
        <v>9309</v>
      </c>
      <c r="C2355" s="1024" t="s">
        <v>4857</v>
      </c>
      <c r="D2355" s="1029">
        <v>1.44</v>
      </c>
      <c r="E2355" s="1029">
        <v>1.65</v>
      </c>
      <c r="F2355" s="1029">
        <v>3.09</v>
      </c>
    </row>
    <row r="2356" spans="1:6" ht="11.45" customHeight="1">
      <c r="A2356" s="1015" t="s">
        <v>4737</v>
      </c>
      <c r="B2356" s="1016" t="s">
        <v>4738</v>
      </c>
      <c r="C2356" s="1016" t="s">
        <v>4739</v>
      </c>
      <c r="D2356" s="1017" t="s">
        <v>4740</v>
      </c>
      <c r="E2356" s="1018" t="s">
        <v>4741</v>
      </c>
      <c r="F2356" s="1015" t="s">
        <v>4742</v>
      </c>
    </row>
    <row r="2357" spans="1:6" ht="23.1" customHeight="1">
      <c r="A2357" s="1023" t="s">
        <v>9310</v>
      </c>
      <c r="B2357" s="1023" t="s">
        <v>9311</v>
      </c>
      <c r="C2357" s="1024" t="s">
        <v>4857</v>
      </c>
      <c r="D2357" s="1029">
        <v>2.68</v>
      </c>
      <c r="E2357" s="1029">
        <v>2.0699999999999998</v>
      </c>
      <c r="F2357" s="1029">
        <v>4.75</v>
      </c>
    </row>
    <row r="2358" spans="1:6" ht="34.5" customHeight="1">
      <c r="A2358" s="1026" t="s">
        <v>9312</v>
      </c>
      <c r="B2358" s="1023" t="s">
        <v>9313</v>
      </c>
      <c r="C2358" s="1027" t="s">
        <v>4857</v>
      </c>
      <c r="D2358" s="1030">
        <v>4.29</v>
      </c>
      <c r="E2358" s="1030">
        <v>2.4900000000000002</v>
      </c>
      <c r="F2358" s="1030">
        <v>6.78</v>
      </c>
    </row>
    <row r="2359" spans="1:6" ht="12.6" customHeight="1">
      <c r="A2359" s="1023" t="s">
        <v>9314</v>
      </c>
      <c r="B2359" s="1023" t="s">
        <v>9315</v>
      </c>
      <c r="C2359" s="1024" t="s">
        <v>4857</v>
      </c>
      <c r="D2359" s="1029">
        <v>6.22</v>
      </c>
      <c r="E2359" s="1029">
        <v>2.9</v>
      </c>
      <c r="F2359" s="1029">
        <v>9.1199999999999992</v>
      </c>
    </row>
    <row r="2360" spans="1:6" ht="23.1" customHeight="1">
      <c r="A2360" s="1023" t="s">
        <v>9316</v>
      </c>
      <c r="B2360" s="1023" t="s">
        <v>9317</v>
      </c>
      <c r="C2360" s="1024" t="s">
        <v>4857</v>
      </c>
      <c r="D2360" s="1029">
        <v>9.89</v>
      </c>
      <c r="E2360" s="1029">
        <v>3.32</v>
      </c>
      <c r="F2360" s="1029">
        <v>13.21</v>
      </c>
    </row>
    <row r="2361" spans="1:6" ht="12.6" customHeight="1">
      <c r="A2361" s="1020" t="s">
        <v>9318</v>
      </c>
      <c r="B2361" s="1020" t="s">
        <v>9319</v>
      </c>
      <c r="C2361" s="1022"/>
      <c r="D2361" s="1022"/>
      <c r="E2361" s="1022"/>
      <c r="F2361" s="1022"/>
    </row>
    <row r="2362" spans="1:6" ht="12.6" customHeight="1">
      <c r="A2362" s="1023" t="s">
        <v>9320</v>
      </c>
      <c r="B2362" s="1023" t="s">
        <v>9321</v>
      </c>
      <c r="C2362" s="1024" t="s">
        <v>4857</v>
      </c>
      <c r="D2362" s="1029">
        <v>9.1300000000000008</v>
      </c>
      <c r="E2362" s="1029">
        <v>2.0699999999999998</v>
      </c>
      <c r="F2362" s="1029">
        <v>11.2</v>
      </c>
    </row>
    <row r="2363" spans="1:6" ht="12.6" customHeight="1">
      <c r="A2363" s="1023" t="s">
        <v>9322</v>
      </c>
      <c r="B2363" s="1023" t="s">
        <v>9323</v>
      </c>
      <c r="C2363" s="1024" t="s">
        <v>4857</v>
      </c>
      <c r="D2363" s="1029">
        <v>14.84</v>
      </c>
      <c r="E2363" s="1029">
        <v>2.0699999999999998</v>
      </c>
      <c r="F2363" s="1029">
        <v>16.91</v>
      </c>
    </row>
    <row r="2364" spans="1:6" ht="12.6" customHeight="1">
      <c r="A2364" s="1023" t="s">
        <v>9324</v>
      </c>
      <c r="B2364" s="1023" t="s">
        <v>9325</v>
      </c>
      <c r="C2364" s="1024" t="s">
        <v>4857</v>
      </c>
      <c r="D2364" s="1029">
        <v>20.86</v>
      </c>
      <c r="E2364" s="1029">
        <v>4.1500000000000004</v>
      </c>
      <c r="F2364" s="1029">
        <v>25.01</v>
      </c>
    </row>
    <row r="2365" spans="1:6" ht="12.6" customHeight="1">
      <c r="A2365" s="1023" t="s">
        <v>9326</v>
      </c>
      <c r="B2365" s="1023" t="s">
        <v>9327</v>
      </c>
      <c r="C2365" s="1024" t="s">
        <v>4857</v>
      </c>
      <c r="D2365" s="1029">
        <v>29.68</v>
      </c>
      <c r="E2365" s="1029">
        <v>6.22</v>
      </c>
      <c r="F2365" s="1029">
        <v>35.9</v>
      </c>
    </row>
    <row r="2366" spans="1:6" ht="12.6" customHeight="1">
      <c r="A2366" s="1023" t="s">
        <v>9328</v>
      </c>
      <c r="B2366" s="1023" t="s">
        <v>9329</v>
      </c>
      <c r="C2366" s="1024" t="s">
        <v>4857</v>
      </c>
      <c r="D2366" s="1029">
        <v>45.91</v>
      </c>
      <c r="E2366" s="1029">
        <v>8.2899999999999991</v>
      </c>
      <c r="F2366" s="1029">
        <v>54.2</v>
      </c>
    </row>
    <row r="2367" spans="1:6" ht="12.6" customHeight="1">
      <c r="A2367" s="1023" t="s">
        <v>9330</v>
      </c>
      <c r="B2367" s="1023" t="s">
        <v>9331</v>
      </c>
      <c r="C2367" s="1024" t="s">
        <v>4857</v>
      </c>
      <c r="D2367" s="1029">
        <v>59.26</v>
      </c>
      <c r="E2367" s="1029">
        <v>10.37</v>
      </c>
      <c r="F2367" s="1029">
        <v>69.63</v>
      </c>
    </row>
    <row r="2368" spans="1:6" ht="12.6" customHeight="1">
      <c r="A2368" s="1023" t="s">
        <v>9332</v>
      </c>
      <c r="B2368" s="1023" t="s">
        <v>9333</v>
      </c>
      <c r="C2368" s="1024" t="s">
        <v>4857</v>
      </c>
      <c r="D2368" s="1029">
        <v>91.45</v>
      </c>
      <c r="E2368" s="1029">
        <v>12.44</v>
      </c>
      <c r="F2368" s="1029">
        <v>103.89</v>
      </c>
    </row>
    <row r="2369" spans="1:6" ht="12.6" customHeight="1">
      <c r="A2369" s="1023" t="s">
        <v>9334</v>
      </c>
      <c r="B2369" s="1023" t="s">
        <v>9335</v>
      </c>
      <c r="C2369" s="1024" t="s">
        <v>4857</v>
      </c>
      <c r="D2369" s="1029">
        <v>185.07</v>
      </c>
      <c r="E2369" s="1029">
        <v>18.66</v>
      </c>
      <c r="F2369" s="1029">
        <v>203.73</v>
      </c>
    </row>
    <row r="2370" spans="1:6" ht="12.6" customHeight="1">
      <c r="A2370" s="1020" t="s">
        <v>9336</v>
      </c>
      <c r="B2370" s="1020" t="s">
        <v>9337</v>
      </c>
      <c r="C2370" s="1022"/>
      <c r="D2370" s="1022"/>
      <c r="E2370" s="1022"/>
      <c r="F2370" s="1022"/>
    </row>
    <row r="2371" spans="1:6" ht="23.1" customHeight="1">
      <c r="A2371" s="1023" t="s">
        <v>9338</v>
      </c>
      <c r="B2371" s="1023" t="s">
        <v>9339</v>
      </c>
      <c r="C2371" s="1024" t="s">
        <v>4857</v>
      </c>
      <c r="D2371" s="1029">
        <v>211.25</v>
      </c>
      <c r="E2371" s="1029">
        <v>37.61</v>
      </c>
      <c r="F2371" s="1029">
        <v>248.86</v>
      </c>
    </row>
    <row r="2372" spans="1:6" ht="12.6" customHeight="1">
      <c r="A2372" s="1020" t="s">
        <v>9340</v>
      </c>
      <c r="B2372" s="1020" t="s">
        <v>9341</v>
      </c>
      <c r="C2372" s="1022"/>
      <c r="D2372" s="1022"/>
      <c r="E2372" s="1022"/>
      <c r="F2372" s="1022"/>
    </row>
    <row r="2373" spans="1:6" ht="12.6" customHeight="1">
      <c r="A2373" s="1023" t="s">
        <v>9342</v>
      </c>
      <c r="B2373" s="1023" t="s">
        <v>9343</v>
      </c>
      <c r="C2373" s="1024" t="s">
        <v>4857</v>
      </c>
      <c r="D2373" s="1029">
        <v>57.2</v>
      </c>
      <c r="E2373" s="1029">
        <v>22.56</v>
      </c>
      <c r="F2373" s="1029">
        <v>79.760000000000005</v>
      </c>
    </row>
    <row r="2374" spans="1:6" ht="12.6" customHeight="1">
      <c r="A2374" s="1023" t="s">
        <v>9344</v>
      </c>
      <c r="B2374" s="1023" t="s">
        <v>9345</v>
      </c>
      <c r="C2374" s="1024" t="s">
        <v>4857</v>
      </c>
      <c r="D2374" s="1029">
        <v>70.75</v>
      </c>
      <c r="E2374" s="1029">
        <v>27.17</v>
      </c>
      <c r="F2374" s="1029">
        <v>97.92</v>
      </c>
    </row>
    <row r="2375" spans="1:6" ht="12.6" customHeight="1">
      <c r="A2375" s="1023" t="s">
        <v>9346</v>
      </c>
      <c r="B2375" s="1023" t="s">
        <v>9347</v>
      </c>
      <c r="C2375" s="1024" t="s">
        <v>4857</v>
      </c>
      <c r="D2375" s="1029">
        <v>91.94</v>
      </c>
      <c r="E2375" s="1029">
        <v>37.61</v>
      </c>
      <c r="F2375" s="1029">
        <v>129.55000000000001</v>
      </c>
    </row>
    <row r="2376" spans="1:6" ht="12.6" customHeight="1">
      <c r="A2376" s="1023" t="s">
        <v>9348</v>
      </c>
      <c r="B2376" s="1023" t="s">
        <v>9349</v>
      </c>
      <c r="C2376" s="1024" t="s">
        <v>4857</v>
      </c>
      <c r="D2376" s="1029">
        <v>193.72</v>
      </c>
      <c r="E2376" s="1029">
        <v>45.13</v>
      </c>
      <c r="F2376" s="1029">
        <v>238.85</v>
      </c>
    </row>
    <row r="2377" spans="1:6" ht="12.6" customHeight="1">
      <c r="A2377" s="1020" t="s">
        <v>9350</v>
      </c>
      <c r="B2377" s="1020" t="s">
        <v>9351</v>
      </c>
      <c r="C2377" s="1022"/>
      <c r="D2377" s="1022"/>
      <c r="E2377" s="1022"/>
      <c r="F2377" s="1022"/>
    </row>
    <row r="2378" spans="1:6" ht="12.6" customHeight="1">
      <c r="A2378" s="1023" t="s">
        <v>9352</v>
      </c>
      <c r="B2378" s="1023" t="s">
        <v>9353</v>
      </c>
      <c r="C2378" s="1024" t="s">
        <v>4748</v>
      </c>
      <c r="D2378" s="1029">
        <v>8.56</v>
      </c>
      <c r="E2378" s="1029">
        <v>4.1500000000000004</v>
      </c>
      <c r="F2378" s="1029">
        <v>12.71</v>
      </c>
    </row>
    <row r="2379" spans="1:6" ht="12.6" customHeight="1">
      <c r="A2379" s="1023" t="s">
        <v>9354</v>
      </c>
      <c r="B2379" s="1023" t="s">
        <v>9355</v>
      </c>
      <c r="C2379" s="1024" t="s">
        <v>4748</v>
      </c>
      <c r="D2379" s="1029">
        <v>5.22</v>
      </c>
      <c r="E2379" s="1029">
        <v>4.1500000000000004</v>
      </c>
      <c r="F2379" s="1029">
        <v>9.3699999999999992</v>
      </c>
    </row>
    <row r="2380" spans="1:6" ht="12.6" customHeight="1">
      <c r="A2380" s="1023" t="s">
        <v>9356</v>
      </c>
      <c r="B2380" s="1023" t="s">
        <v>9357</v>
      </c>
      <c r="C2380" s="1024" t="s">
        <v>4748</v>
      </c>
      <c r="D2380" s="1029">
        <v>10.61</v>
      </c>
      <c r="E2380" s="1029">
        <v>4.1500000000000004</v>
      </c>
      <c r="F2380" s="1029">
        <v>14.76</v>
      </c>
    </row>
    <row r="2381" spans="1:6" ht="12.6" customHeight="1">
      <c r="A2381" s="1023" t="s">
        <v>9358</v>
      </c>
      <c r="B2381" s="1023" t="s">
        <v>9359</v>
      </c>
      <c r="C2381" s="1024" t="s">
        <v>4748</v>
      </c>
      <c r="D2381" s="1029">
        <v>10.87</v>
      </c>
      <c r="E2381" s="1029">
        <v>4.1500000000000004</v>
      </c>
      <c r="F2381" s="1029">
        <v>15.02</v>
      </c>
    </row>
    <row r="2382" spans="1:6" ht="12.6" customHeight="1">
      <c r="A2382" s="1023" t="s">
        <v>9360</v>
      </c>
      <c r="B2382" s="1023" t="s">
        <v>9361</v>
      </c>
      <c r="C2382" s="1024" t="s">
        <v>4748</v>
      </c>
      <c r="D2382" s="1029">
        <v>15.76</v>
      </c>
      <c r="E2382" s="1029">
        <v>4.1500000000000004</v>
      </c>
      <c r="F2382" s="1029">
        <v>19.91</v>
      </c>
    </row>
    <row r="2383" spans="1:6" ht="12.6" customHeight="1">
      <c r="A2383" s="1023" t="s">
        <v>9362</v>
      </c>
      <c r="B2383" s="1023" t="s">
        <v>9363</v>
      </c>
      <c r="C2383" s="1024" t="s">
        <v>4748</v>
      </c>
      <c r="D2383" s="1029">
        <v>17.46</v>
      </c>
      <c r="E2383" s="1029">
        <v>4.1500000000000004</v>
      </c>
      <c r="F2383" s="1029">
        <v>21.61</v>
      </c>
    </row>
    <row r="2384" spans="1:6" ht="12.6" customHeight="1">
      <c r="A2384" s="1023" t="s">
        <v>9364</v>
      </c>
      <c r="B2384" s="1023" t="s">
        <v>9365</v>
      </c>
      <c r="C2384" s="1024" t="s">
        <v>4748</v>
      </c>
      <c r="D2384" s="1029">
        <v>22.69</v>
      </c>
      <c r="E2384" s="1029">
        <v>4.1500000000000004</v>
      </c>
      <c r="F2384" s="1029">
        <v>26.84</v>
      </c>
    </row>
    <row r="2385" spans="1:6" ht="12.6" customHeight="1">
      <c r="A2385" s="1023" t="s">
        <v>9366</v>
      </c>
      <c r="B2385" s="1023" t="s">
        <v>9367</v>
      </c>
      <c r="C2385" s="1024" t="s">
        <v>4748</v>
      </c>
      <c r="D2385" s="1029">
        <v>26.84</v>
      </c>
      <c r="E2385" s="1029">
        <v>4.1500000000000004</v>
      </c>
      <c r="F2385" s="1029">
        <v>30.99</v>
      </c>
    </row>
    <row r="2386" spans="1:6" ht="12.6" customHeight="1">
      <c r="A2386" s="1020" t="s">
        <v>9368</v>
      </c>
      <c r="B2386" s="1020" t="s">
        <v>9369</v>
      </c>
      <c r="C2386" s="1022"/>
      <c r="D2386" s="1022"/>
      <c r="E2386" s="1022"/>
      <c r="F2386" s="1022"/>
    </row>
    <row r="2387" spans="1:6" ht="12.6" customHeight="1">
      <c r="A2387" s="1023" t="s">
        <v>9370</v>
      </c>
      <c r="B2387" s="1023" t="s">
        <v>9371</v>
      </c>
      <c r="C2387" s="1024" t="s">
        <v>4748</v>
      </c>
      <c r="D2387" s="1029">
        <v>0.91</v>
      </c>
      <c r="E2387" s="1029">
        <v>3.32</v>
      </c>
      <c r="F2387" s="1029">
        <v>4.2300000000000004</v>
      </c>
    </row>
    <row r="2388" spans="1:6" ht="12.6" customHeight="1">
      <c r="A2388" s="1023" t="s">
        <v>9372</v>
      </c>
      <c r="B2388" s="1023" t="s">
        <v>9373</v>
      </c>
      <c r="C2388" s="1024" t="s">
        <v>4748</v>
      </c>
      <c r="D2388" s="1029">
        <v>5.71</v>
      </c>
      <c r="E2388" s="1029">
        <v>6.22</v>
      </c>
      <c r="F2388" s="1029">
        <v>11.93</v>
      </c>
    </row>
    <row r="2389" spans="1:6" ht="12.6" customHeight="1">
      <c r="A2389" s="1023" t="s">
        <v>9374</v>
      </c>
      <c r="B2389" s="1023" t="s">
        <v>9375</v>
      </c>
      <c r="C2389" s="1024" t="s">
        <v>4748</v>
      </c>
      <c r="D2389" s="1029">
        <v>8.5</v>
      </c>
      <c r="E2389" s="1029">
        <v>6.22</v>
      </c>
      <c r="F2389" s="1029">
        <v>14.72</v>
      </c>
    </row>
    <row r="2390" spans="1:6" ht="12.6" customHeight="1">
      <c r="A2390" s="1023" t="s">
        <v>9376</v>
      </c>
      <c r="B2390" s="1023" t="s">
        <v>9377</v>
      </c>
      <c r="C2390" s="1024" t="s">
        <v>4748</v>
      </c>
      <c r="D2390" s="1029">
        <v>8.34</v>
      </c>
      <c r="E2390" s="1029">
        <v>6.22</v>
      </c>
      <c r="F2390" s="1029">
        <v>14.56</v>
      </c>
    </row>
    <row r="2391" spans="1:6" ht="12.6" customHeight="1">
      <c r="A2391" s="1023" t="s">
        <v>9378</v>
      </c>
      <c r="B2391" s="1023" t="s">
        <v>9379</v>
      </c>
      <c r="C2391" s="1024" t="s">
        <v>4748</v>
      </c>
      <c r="D2391" s="1029">
        <v>9.19</v>
      </c>
      <c r="E2391" s="1029">
        <v>6.22</v>
      </c>
      <c r="F2391" s="1029">
        <v>15.41</v>
      </c>
    </row>
    <row r="2392" spans="1:6" ht="12.6" customHeight="1">
      <c r="A2392" s="1023" t="s">
        <v>9380</v>
      </c>
      <c r="B2392" s="1023" t="s">
        <v>9381</v>
      </c>
      <c r="C2392" s="1024" t="s">
        <v>4748</v>
      </c>
      <c r="D2392" s="1029">
        <v>13.55</v>
      </c>
      <c r="E2392" s="1029">
        <v>6.22</v>
      </c>
      <c r="F2392" s="1029">
        <v>19.77</v>
      </c>
    </row>
    <row r="2393" spans="1:6" ht="12.6" customHeight="1">
      <c r="A2393" s="1023" t="s">
        <v>9382</v>
      </c>
      <c r="B2393" s="1023" t="s">
        <v>9383</v>
      </c>
      <c r="C2393" s="1024" t="s">
        <v>4748</v>
      </c>
      <c r="D2393" s="1029">
        <v>13.32</v>
      </c>
      <c r="E2393" s="1029">
        <v>6.22</v>
      </c>
      <c r="F2393" s="1029">
        <v>19.54</v>
      </c>
    </row>
    <row r="2394" spans="1:6" ht="12.6" customHeight="1">
      <c r="A2394" s="1023" t="s">
        <v>9384</v>
      </c>
      <c r="B2394" s="1023" t="s">
        <v>9385</v>
      </c>
      <c r="C2394" s="1024" t="s">
        <v>4748</v>
      </c>
      <c r="D2394" s="1029">
        <v>21.35</v>
      </c>
      <c r="E2394" s="1029">
        <v>6.22</v>
      </c>
      <c r="F2394" s="1029">
        <v>27.57</v>
      </c>
    </row>
    <row r="2395" spans="1:6" ht="12.6" customHeight="1">
      <c r="A2395" s="1023" t="s">
        <v>9386</v>
      </c>
      <c r="B2395" s="1023" t="s">
        <v>9387</v>
      </c>
      <c r="C2395" s="1024" t="s">
        <v>4748</v>
      </c>
      <c r="D2395" s="1029">
        <v>28.9</v>
      </c>
      <c r="E2395" s="1029">
        <v>8.2899999999999991</v>
      </c>
      <c r="F2395" s="1029">
        <v>37.19</v>
      </c>
    </row>
    <row r="2396" spans="1:6" ht="12.6" customHeight="1">
      <c r="A2396" s="1023" t="s">
        <v>9388</v>
      </c>
      <c r="B2396" s="1023" t="s">
        <v>9389</v>
      </c>
      <c r="C2396" s="1024" t="s">
        <v>4748</v>
      </c>
      <c r="D2396" s="1029">
        <v>30.14</v>
      </c>
      <c r="E2396" s="1029">
        <v>8.2899999999999991</v>
      </c>
      <c r="F2396" s="1029">
        <v>38.43</v>
      </c>
    </row>
    <row r="2397" spans="1:6" ht="12.6" customHeight="1">
      <c r="A2397" s="1023" t="s">
        <v>9390</v>
      </c>
      <c r="B2397" s="1023" t="s">
        <v>9391</v>
      </c>
      <c r="C2397" s="1024" t="s">
        <v>4748</v>
      </c>
      <c r="D2397" s="1029">
        <v>41.7</v>
      </c>
      <c r="E2397" s="1029">
        <v>8.2899999999999991</v>
      </c>
      <c r="F2397" s="1029">
        <v>49.99</v>
      </c>
    </row>
    <row r="2398" spans="1:6" ht="12.6" customHeight="1">
      <c r="A2398" s="1023" t="s">
        <v>9392</v>
      </c>
      <c r="B2398" s="1023" t="s">
        <v>9393</v>
      </c>
      <c r="C2398" s="1024" t="s">
        <v>4748</v>
      </c>
      <c r="D2398" s="1029">
        <v>43.58</v>
      </c>
      <c r="E2398" s="1029">
        <v>8.2899999999999991</v>
      </c>
      <c r="F2398" s="1029">
        <v>51.87</v>
      </c>
    </row>
    <row r="2399" spans="1:6" ht="12.6" customHeight="1">
      <c r="A2399" s="1020" t="s">
        <v>9394</v>
      </c>
      <c r="B2399" s="1020" t="s">
        <v>9395</v>
      </c>
      <c r="C2399" s="1022"/>
      <c r="D2399" s="1022"/>
      <c r="E2399" s="1022"/>
      <c r="F2399" s="1022"/>
    </row>
    <row r="2400" spans="1:6" ht="24.95" customHeight="1">
      <c r="A2400" s="1023" t="s">
        <v>9396</v>
      </c>
      <c r="B2400" s="441" t="s">
        <v>9397</v>
      </c>
      <c r="C2400" s="1024" t="s">
        <v>4857</v>
      </c>
      <c r="D2400" s="1029">
        <v>6.27</v>
      </c>
      <c r="E2400" s="1029">
        <v>6.22</v>
      </c>
      <c r="F2400" s="1029">
        <v>12.49</v>
      </c>
    </row>
    <row r="2401" spans="1:6" ht="24.95" customHeight="1">
      <c r="A2401" s="1023" t="s">
        <v>9398</v>
      </c>
      <c r="B2401" s="441" t="s">
        <v>9399</v>
      </c>
      <c r="C2401" s="1024" t="s">
        <v>4857</v>
      </c>
      <c r="D2401" s="1029">
        <v>11.89</v>
      </c>
      <c r="E2401" s="1029">
        <v>6.22</v>
      </c>
      <c r="F2401" s="1029">
        <v>18.11</v>
      </c>
    </row>
    <row r="2402" spans="1:6" ht="24.95" customHeight="1">
      <c r="A2402" s="1023" t="s">
        <v>9400</v>
      </c>
      <c r="B2402" s="441" t="s">
        <v>9401</v>
      </c>
      <c r="C2402" s="1024" t="s">
        <v>4857</v>
      </c>
      <c r="D2402" s="1029">
        <v>27.74</v>
      </c>
      <c r="E2402" s="1029">
        <v>6.22</v>
      </c>
      <c r="F2402" s="1029">
        <v>33.96</v>
      </c>
    </row>
    <row r="2403" spans="1:6" ht="12.6" customHeight="1">
      <c r="A2403" s="1023" t="s">
        <v>9402</v>
      </c>
      <c r="B2403" s="1023" t="s">
        <v>9403</v>
      </c>
      <c r="C2403" s="1024" t="s">
        <v>4857</v>
      </c>
      <c r="D2403" s="1029">
        <v>0.68</v>
      </c>
      <c r="E2403" s="1029">
        <v>3.32</v>
      </c>
      <c r="F2403" s="1029">
        <v>4</v>
      </c>
    </row>
    <row r="2404" spans="1:6" ht="24.95" customHeight="1">
      <c r="A2404" s="1023" t="s">
        <v>9404</v>
      </c>
      <c r="B2404" s="441" t="s">
        <v>9405</v>
      </c>
      <c r="C2404" s="1024" t="s">
        <v>4857</v>
      </c>
      <c r="D2404" s="1029">
        <v>1.66</v>
      </c>
      <c r="E2404" s="1029">
        <v>3.32</v>
      </c>
      <c r="F2404" s="1029">
        <v>4.9800000000000004</v>
      </c>
    </row>
    <row r="2405" spans="1:6" ht="11.45" customHeight="1">
      <c r="A2405" s="1015" t="s">
        <v>4737</v>
      </c>
      <c r="B2405" s="1016" t="s">
        <v>4738</v>
      </c>
      <c r="C2405" s="1016" t="s">
        <v>4739</v>
      </c>
      <c r="D2405" s="1017" t="s">
        <v>4740</v>
      </c>
      <c r="E2405" s="1018" t="s">
        <v>4741</v>
      </c>
      <c r="F2405" s="1015" t="s">
        <v>4742</v>
      </c>
    </row>
    <row r="2406" spans="1:6" ht="12.6" customHeight="1">
      <c r="A2406" s="1023" t="s">
        <v>9406</v>
      </c>
      <c r="B2406" s="1023" t="s">
        <v>9407</v>
      </c>
      <c r="C2406" s="1024" t="s">
        <v>4857</v>
      </c>
      <c r="D2406" s="1029">
        <v>2.62</v>
      </c>
      <c r="E2406" s="1029">
        <v>12.44</v>
      </c>
      <c r="F2406" s="1029">
        <v>15.06</v>
      </c>
    </row>
    <row r="2407" spans="1:6" ht="24.95" customHeight="1">
      <c r="A2407" s="1023" t="s">
        <v>9408</v>
      </c>
      <c r="B2407" s="441" t="s">
        <v>9409</v>
      </c>
      <c r="C2407" s="1024" t="s">
        <v>4857</v>
      </c>
      <c r="D2407" s="1029">
        <v>6.22</v>
      </c>
      <c r="E2407" s="1029">
        <v>4.97</v>
      </c>
      <c r="F2407" s="1029">
        <v>11.19</v>
      </c>
    </row>
    <row r="2408" spans="1:6" ht="24.95" customHeight="1">
      <c r="A2408" s="1023" t="s">
        <v>9410</v>
      </c>
      <c r="B2408" s="441" t="s">
        <v>9411</v>
      </c>
      <c r="C2408" s="1024" t="s">
        <v>4857</v>
      </c>
      <c r="D2408" s="1029">
        <v>3.76</v>
      </c>
      <c r="E2408" s="1029">
        <v>4.1500000000000004</v>
      </c>
      <c r="F2408" s="1029">
        <v>7.91</v>
      </c>
    </row>
    <row r="2409" spans="1:6" ht="24.95" customHeight="1">
      <c r="A2409" s="1023" t="s">
        <v>9412</v>
      </c>
      <c r="B2409" s="441" t="s">
        <v>9413</v>
      </c>
      <c r="C2409" s="1024" t="s">
        <v>4857</v>
      </c>
      <c r="D2409" s="1029">
        <v>14.07</v>
      </c>
      <c r="E2409" s="1029">
        <v>5.39</v>
      </c>
      <c r="F2409" s="1029">
        <v>19.46</v>
      </c>
    </row>
    <row r="2410" spans="1:6" ht="24.95" customHeight="1">
      <c r="A2410" s="1023" t="s">
        <v>9414</v>
      </c>
      <c r="B2410" s="441" t="s">
        <v>9415</v>
      </c>
      <c r="C2410" s="1024" t="s">
        <v>4857</v>
      </c>
      <c r="D2410" s="1029">
        <v>29.33</v>
      </c>
      <c r="E2410" s="1029">
        <v>6.64</v>
      </c>
      <c r="F2410" s="1029">
        <v>35.97</v>
      </c>
    </row>
    <row r="2411" spans="1:6" ht="24.95" customHeight="1">
      <c r="A2411" s="1023" t="s">
        <v>9416</v>
      </c>
      <c r="B2411" s="441" t="s">
        <v>9417</v>
      </c>
      <c r="C2411" s="1024" t="s">
        <v>4857</v>
      </c>
      <c r="D2411" s="1029">
        <v>57.6</v>
      </c>
      <c r="E2411" s="1029">
        <v>8.7100000000000009</v>
      </c>
      <c r="F2411" s="1029">
        <v>66.31</v>
      </c>
    </row>
    <row r="2412" spans="1:6" ht="24.95" customHeight="1">
      <c r="A2412" s="1023" t="s">
        <v>9418</v>
      </c>
      <c r="B2412" s="441" t="s">
        <v>9419</v>
      </c>
      <c r="C2412" s="1024" t="s">
        <v>4857</v>
      </c>
      <c r="D2412" s="1029">
        <v>11.26</v>
      </c>
      <c r="E2412" s="1029">
        <v>4.97</v>
      </c>
      <c r="F2412" s="1029">
        <v>16.23</v>
      </c>
    </row>
    <row r="2413" spans="1:6" ht="24.95" customHeight="1">
      <c r="A2413" s="1023" t="s">
        <v>9420</v>
      </c>
      <c r="B2413" s="441" t="s">
        <v>9421</v>
      </c>
      <c r="C2413" s="1024" t="s">
        <v>4857</v>
      </c>
      <c r="D2413" s="1029">
        <v>17.55</v>
      </c>
      <c r="E2413" s="1029">
        <v>5.39</v>
      </c>
      <c r="F2413" s="1029">
        <v>22.94</v>
      </c>
    </row>
    <row r="2414" spans="1:6" ht="24.95" customHeight="1">
      <c r="A2414" s="1023" t="s">
        <v>9422</v>
      </c>
      <c r="B2414" s="441" t="s">
        <v>9423</v>
      </c>
      <c r="C2414" s="1024" t="s">
        <v>4857</v>
      </c>
      <c r="D2414" s="1029">
        <v>34.409999999999997</v>
      </c>
      <c r="E2414" s="1029">
        <v>6.64</v>
      </c>
      <c r="F2414" s="1029">
        <v>41.05</v>
      </c>
    </row>
    <row r="2415" spans="1:6" ht="24.95" customHeight="1">
      <c r="A2415" s="1023" t="s">
        <v>9424</v>
      </c>
      <c r="B2415" s="441" t="s">
        <v>9425</v>
      </c>
      <c r="C2415" s="1024" t="s">
        <v>4857</v>
      </c>
      <c r="D2415" s="1029">
        <v>11.56</v>
      </c>
      <c r="E2415" s="1029">
        <v>4.97</v>
      </c>
      <c r="F2415" s="1029">
        <v>16.53</v>
      </c>
    </row>
    <row r="2416" spans="1:6" ht="24.95" customHeight="1">
      <c r="A2416" s="1023" t="s">
        <v>9426</v>
      </c>
      <c r="B2416" s="441" t="s">
        <v>9427</v>
      </c>
      <c r="C2416" s="1024" t="s">
        <v>4857</v>
      </c>
      <c r="D2416" s="1029">
        <v>19.649999999999999</v>
      </c>
      <c r="E2416" s="1029">
        <v>5.39</v>
      </c>
      <c r="F2416" s="1029">
        <v>25.04</v>
      </c>
    </row>
    <row r="2417" spans="1:6" ht="24.95" customHeight="1">
      <c r="A2417" s="1023" t="s">
        <v>9428</v>
      </c>
      <c r="B2417" s="441" t="s">
        <v>9429</v>
      </c>
      <c r="C2417" s="1024" t="s">
        <v>4857</v>
      </c>
      <c r="D2417" s="1029">
        <v>44.61</v>
      </c>
      <c r="E2417" s="1029">
        <v>6.64</v>
      </c>
      <c r="F2417" s="1029">
        <v>51.25</v>
      </c>
    </row>
    <row r="2418" spans="1:6" ht="12.6" customHeight="1">
      <c r="A2418" s="1020" t="s">
        <v>9430</v>
      </c>
      <c r="B2418" s="1020" t="s">
        <v>9431</v>
      </c>
      <c r="C2418" s="1022"/>
      <c r="D2418" s="1022"/>
      <c r="E2418" s="1022"/>
      <c r="F2418" s="1022"/>
    </row>
    <row r="2419" spans="1:6" ht="24.95" customHeight="1">
      <c r="A2419" s="1023" t="s">
        <v>9432</v>
      </c>
      <c r="B2419" s="441" t="s">
        <v>9433</v>
      </c>
      <c r="C2419" s="1024" t="s">
        <v>4857</v>
      </c>
      <c r="D2419" s="1029">
        <v>5.64</v>
      </c>
      <c r="E2419" s="1029">
        <v>4.1500000000000004</v>
      </c>
      <c r="F2419" s="1029">
        <v>9.7899999999999991</v>
      </c>
    </row>
    <row r="2420" spans="1:6" ht="24.95" customHeight="1">
      <c r="A2420" s="1023" t="s">
        <v>9434</v>
      </c>
      <c r="B2420" s="441" t="s">
        <v>9435</v>
      </c>
      <c r="C2420" s="1024" t="s">
        <v>4857</v>
      </c>
      <c r="D2420" s="1029">
        <v>7.32</v>
      </c>
      <c r="E2420" s="1029">
        <v>4.1500000000000004</v>
      </c>
      <c r="F2420" s="1029">
        <v>11.47</v>
      </c>
    </row>
    <row r="2421" spans="1:6" ht="24.95" customHeight="1">
      <c r="A2421" s="1023" t="s">
        <v>9436</v>
      </c>
      <c r="B2421" s="441" t="s">
        <v>9437</v>
      </c>
      <c r="C2421" s="1024" t="s">
        <v>4857</v>
      </c>
      <c r="D2421" s="1029">
        <v>7.5</v>
      </c>
      <c r="E2421" s="1029">
        <v>4.1500000000000004</v>
      </c>
      <c r="F2421" s="1029">
        <v>11.65</v>
      </c>
    </row>
    <row r="2422" spans="1:6" ht="12.6" customHeight="1">
      <c r="A2422" s="1020" t="s">
        <v>9438</v>
      </c>
      <c r="B2422" s="1020" t="s">
        <v>9439</v>
      </c>
      <c r="C2422" s="1022"/>
      <c r="D2422" s="1022"/>
      <c r="E2422" s="1022"/>
      <c r="F2422" s="1022"/>
    </row>
    <row r="2423" spans="1:6" ht="12.6" customHeight="1">
      <c r="A2423" s="1023" t="s">
        <v>9440</v>
      </c>
      <c r="B2423" s="1023" t="s">
        <v>9441</v>
      </c>
      <c r="C2423" s="1024" t="s">
        <v>4857</v>
      </c>
      <c r="D2423" s="1029">
        <v>11.37</v>
      </c>
      <c r="E2423" s="1029">
        <v>5.95</v>
      </c>
      <c r="F2423" s="1029">
        <v>17.32</v>
      </c>
    </row>
    <row r="2424" spans="1:6" ht="12.6" customHeight="1">
      <c r="A2424" s="1023" t="s">
        <v>9442</v>
      </c>
      <c r="B2424" s="1023" t="s">
        <v>9443</v>
      </c>
      <c r="C2424" s="1024" t="s">
        <v>4857</v>
      </c>
      <c r="D2424" s="1029">
        <v>4.4800000000000004</v>
      </c>
      <c r="E2424" s="1029">
        <v>5.95</v>
      </c>
      <c r="F2424" s="1029">
        <v>10.43</v>
      </c>
    </row>
    <row r="2425" spans="1:6" ht="12.6" customHeight="1">
      <c r="A2425" s="1020" t="s">
        <v>9444</v>
      </c>
      <c r="B2425" s="1020" t="s">
        <v>9445</v>
      </c>
      <c r="C2425" s="1022"/>
      <c r="D2425" s="1022"/>
      <c r="E2425" s="1022"/>
      <c r="F2425" s="1022"/>
    </row>
    <row r="2426" spans="1:6" ht="12.6" customHeight="1">
      <c r="A2426" s="1023" t="s">
        <v>9446</v>
      </c>
      <c r="B2426" s="1023" t="s">
        <v>9447</v>
      </c>
      <c r="C2426" s="1024" t="s">
        <v>4857</v>
      </c>
      <c r="D2426" s="1029">
        <v>5.26</v>
      </c>
      <c r="E2426" s="1029">
        <v>5.95</v>
      </c>
      <c r="F2426" s="1029">
        <v>11.21</v>
      </c>
    </row>
    <row r="2427" spans="1:6" ht="12.6" customHeight="1">
      <c r="A2427" s="1023" t="s">
        <v>9448</v>
      </c>
      <c r="B2427" s="1023" t="s">
        <v>9449</v>
      </c>
      <c r="C2427" s="1024" t="s">
        <v>4857</v>
      </c>
      <c r="D2427" s="1029">
        <v>10.55</v>
      </c>
      <c r="E2427" s="1029">
        <v>5.95</v>
      </c>
      <c r="F2427" s="1029">
        <v>16.5</v>
      </c>
    </row>
    <row r="2428" spans="1:6" ht="12.6" customHeight="1">
      <c r="A2428" s="1020" t="s">
        <v>9450</v>
      </c>
      <c r="B2428" s="1020" t="s">
        <v>9451</v>
      </c>
      <c r="C2428" s="1022"/>
      <c r="D2428" s="1022"/>
      <c r="E2428" s="1022"/>
      <c r="F2428" s="1022"/>
    </row>
    <row r="2429" spans="1:6" ht="12.6" customHeight="1">
      <c r="A2429" s="1023" t="s">
        <v>9452</v>
      </c>
      <c r="B2429" s="1023" t="s">
        <v>9453</v>
      </c>
      <c r="C2429" s="1024" t="s">
        <v>4857</v>
      </c>
      <c r="D2429" s="1029">
        <v>2.71</v>
      </c>
      <c r="E2429" s="1029">
        <v>4.57</v>
      </c>
      <c r="F2429" s="1029">
        <v>7.28</v>
      </c>
    </row>
    <row r="2430" spans="1:6" ht="12.6" customHeight="1">
      <c r="A2430" s="1023" t="s">
        <v>9454</v>
      </c>
      <c r="B2430" s="1023" t="s">
        <v>9455</v>
      </c>
      <c r="C2430" s="1024" t="s">
        <v>4857</v>
      </c>
      <c r="D2430" s="1029">
        <v>12.8</v>
      </c>
      <c r="E2430" s="1029">
        <v>4.57</v>
      </c>
      <c r="F2430" s="1029">
        <v>17.37</v>
      </c>
    </row>
    <row r="2431" spans="1:6" ht="12.6" customHeight="1">
      <c r="A2431" s="1023" t="s">
        <v>9456</v>
      </c>
      <c r="B2431" s="1023" t="s">
        <v>9457</v>
      </c>
      <c r="C2431" s="1024" t="s">
        <v>4857</v>
      </c>
      <c r="D2431" s="1029">
        <v>5.53</v>
      </c>
      <c r="E2431" s="1029">
        <v>3.52</v>
      </c>
      <c r="F2431" s="1029">
        <v>9.0500000000000007</v>
      </c>
    </row>
    <row r="2432" spans="1:6" ht="12.6" customHeight="1">
      <c r="A2432" s="1023" t="s">
        <v>9458</v>
      </c>
      <c r="B2432" s="1023" t="s">
        <v>9459</v>
      </c>
      <c r="C2432" s="1024" t="s">
        <v>4857</v>
      </c>
      <c r="D2432" s="1029">
        <v>3.16</v>
      </c>
      <c r="E2432" s="1029">
        <v>4.57</v>
      </c>
      <c r="F2432" s="1029">
        <v>7.73</v>
      </c>
    </row>
    <row r="2433" spans="1:6" ht="12.6" customHeight="1">
      <c r="A2433" s="1023" t="s">
        <v>9460</v>
      </c>
      <c r="B2433" s="1023" t="s">
        <v>9461</v>
      </c>
      <c r="C2433" s="1024" t="s">
        <v>4857</v>
      </c>
      <c r="D2433" s="1029">
        <v>2.89</v>
      </c>
      <c r="E2433" s="1029">
        <v>3.52</v>
      </c>
      <c r="F2433" s="1029">
        <v>6.41</v>
      </c>
    </row>
    <row r="2434" spans="1:6" ht="12.6" customHeight="1">
      <c r="A2434" s="1023" t="s">
        <v>9462</v>
      </c>
      <c r="B2434" s="1023" t="s">
        <v>9463</v>
      </c>
      <c r="C2434" s="1024" t="s">
        <v>4857</v>
      </c>
      <c r="D2434" s="1029">
        <v>17.920000000000002</v>
      </c>
      <c r="E2434" s="1029">
        <v>4.57</v>
      </c>
      <c r="F2434" s="1029">
        <v>22.49</v>
      </c>
    </row>
    <row r="2435" spans="1:6" ht="12.6" customHeight="1">
      <c r="A2435" s="1023" t="s">
        <v>9464</v>
      </c>
      <c r="B2435" s="1023" t="s">
        <v>9465</v>
      </c>
      <c r="C2435" s="1024" t="s">
        <v>4857</v>
      </c>
      <c r="D2435" s="1029">
        <v>3.93</v>
      </c>
      <c r="E2435" s="1029">
        <v>4.57</v>
      </c>
      <c r="F2435" s="1029">
        <v>8.5</v>
      </c>
    </row>
    <row r="2436" spans="1:6" ht="12.6" customHeight="1">
      <c r="A2436" s="1020" t="s">
        <v>9466</v>
      </c>
      <c r="B2436" s="1020" t="s">
        <v>9467</v>
      </c>
      <c r="C2436" s="1022"/>
      <c r="D2436" s="1022"/>
      <c r="E2436" s="1022"/>
      <c r="F2436" s="1022"/>
    </row>
    <row r="2437" spans="1:6" ht="12.6" customHeight="1">
      <c r="A2437" s="1023" t="s">
        <v>9468</v>
      </c>
      <c r="B2437" s="1023" t="s">
        <v>9469</v>
      </c>
      <c r="C2437" s="1024" t="s">
        <v>4748</v>
      </c>
      <c r="D2437" s="1029">
        <v>8.99</v>
      </c>
      <c r="E2437" s="1029">
        <v>6.91</v>
      </c>
      <c r="F2437" s="1029">
        <v>15.9</v>
      </c>
    </row>
    <row r="2438" spans="1:6" ht="23.1" customHeight="1">
      <c r="A2438" s="1023" t="s">
        <v>9470</v>
      </c>
      <c r="B2438" s="1023" t="s">
        <v>9471</v>
      </c>
      <c r="C2438" s="1024" t="s">
        <v>4857</v>
      </c>
      <c r="D2438" s="443"/>
      <c r="E2438" s="1029">
        <v>5.95</v>
      </c>
      <c r="F2438" s="1029">
        <v>5.95</v>
      </c>
    </row>
    <row r="2439" spans="1:6" ht="23.1" customHeight="1">
      <c r="A2439" s="1023" t="s">
        <v>9472</v>
      </c>
      <c r="B2439" s="1023" t="s">
        <v>9473</v>
      </c>
      <c r="C2439" s="1024" t="s">
        <v>4857</v>
      </c>
      <c r="D2439" s="443"/>
      <c r="E2439" s="1029">
        <v>11.88</v>
      </c>
      <c r="F2439" s="1029">
        <v>11.88</v>
      </c>
    </row>
    <row r="2440" spans="1:6" ht="12.6" customHeight="1">
      <c r="A2440" s="1020" t="s">
        <v>9474</v>
      </c>
      <c r="B2440" s="1020" t="s">
        <v>9475</v>
      </c>
      <c r="C2440" s="1022"/>
      <c r="D2440" s="1022"/>
      <c r="E2440" s="1022"/>
      <c r="F2440" s="1022"/>
    </row>
    <row r="2441" spans="1:6" ht="23.1" customHeight="1">
      <c r="A2441" s="1023" t="s">
        <v>9476</v>
      </c>
      <c r="B2441" s="1023" t="s">
        <v>9477</v>
      </c>
      <c r="C2441" s="1024" t="s">
        <v>4857</v>
      </c>
      <c r="D2441" s="1029">
        <v>1.7</v>
      </c>
      <c r="E2441" s="1029">
        <v>0.83</v>
      </c>
      <c r="F2441" s="1029">
        <v>2.5299999999999998</v>
      </c>
    </row>
    <row r="2442" spans="1:6" ht="23.1" customHeight="1">
      <c r="A2442" s="1023" t="s">
        <v>9478</v>
      </c>
      <c r="B2442" s="1023" t="s">
        <v>9479</v>
      </c>
      <c r="C2442" s="1024" t="s">
        <v>4857</v>
      </c>
      <c r="D2442" s="1029">
        <v>2.5499999999999998</v>
      </c>
      <c r="E2442" s="1029">
        <v>0.83</v>
      </c>
      <c r="F2442" s="1029">
        <v>3.38</v>
      </c>
    </row>
    <row r="2443" spans="1:6" ht="23.1" customHeight="1">
      <c r="A2443" s="1023" t="s">
        <v>9480</v>
      </c>
      <c r="B2443" s="1023" t="s">
        <v>9481</v>
      </c>
      <c r="C2443" s="1024" t="s">
        <v>4857</v>
      </c>
      <c r="D2443" s="1029">
        <v>4.03</v>
      </c>
      <c r="E2443" s="1029">
        <v>0.83</v>
      </c>
      <c r="F2443" s="1029">
        <v>4.8600000000000003</v>
      </c>
    </row>
    <row r="2444" spans="1:6" ht="11.45" customHeight="1">
      <c r="A2444" s="1015" t="s">
        <v>4737</v>
      </c>
      <c r="B2444" s="1016" t="s">
        <v>4738</v>
      </c>
      <c r="C2444" s="1016" t="s">
        <v>4739</v>
      </c>
      <c r="D2444" s="1017" t="s">
        <v>4740</v>
      </c>
      <c r="E2444" s="1018" t="s">
        <v>4741</v>
      </c>
      <c r="F2444" s="1015" t="s">
        <v>4742</v>
      </c>
    </row>
    <row r="2445" spans="1:6" ht="23.1" customHeight="1">
      <c r="A2445" s="1023" t="s">
        <v>9482</v>
      </c>
      <c r="B2445" s="1023" t="s">
        <v>9483</v>
      </c>
      <c r="C2445" s="1024" t="s">
        <v>4857</v>
      </c>
      <c r="D2445" s="1029">
        <v>5.62</v>
      </c>
      <c r="E2445" s="1029">
        <v>0.83</v>
      </c>
      <c r="F2445" s="1029">
        <v>6.45</v>
      </c>
    </row>
    <row r="2446" spans="1:6" ht="23.1" customHeight="1">
      <c r="A2446" s="1023" t="s">
        <v>9484</v>
      </c>
      <c r="B2446" s="1023" t="s">
        <v>9485</v>
      </c>
      <c r="C2446" s="1024" t="s">
        <v>4857</v>
      </c>
      <c r="D2446" s="1029">
        <v>9.3800000000000008</v>
      </c>
      <c r="E2446" s="1029">
        <v>3.32</v>
      </c>
      <c r="F2446" s="1029">
        <v>12.7</v>
      </c>
    </row>
    <row r="2447" spans="1:6" ht="23.1" customHeight="1">
      <c r="A2447" s="1023" t="s">
        <v>9486</v>
      </c>
      <c r="B2447" s="1023" t="s">
        <v>9487</v>
      </c>
      <c r="C2447" s="1024" t="s">
        <v>4857</v>
      </c>
      <c r="D2447" s="1029">
        <v>14.4</v>
      </c>
      <c r="E2447" s="1029">
        <v>3.73</v>
      </c>
      <c r="F2447" s="1029">
        <v>18.13</v>
      </c>
    </row>
    <row r="2448" spans="1:6" ht="23.1" customHeight="1">
      <c r="A2448" s="1023" t="s">
        <v>9488</v>
      </c>
      <c r="B2448" s="1023" t="s">
        <v>9489</v>
      </c>
      <c r="C2448" s="1024" t="s">
        <v>4857</v>
      </c>
      <c r="D2448" s="1029">
        <v>22.16</v>
      </c>
      <c r="E2448" s="1029">
        <v>4.1500000000000004</v>
      </c>
      <c r="F2448" s="1029">
        <v>26.31</v>
      </c>
    </row>
    <row r="2449" spans="1:6" ht="23.1" customHeight="1">
      <c r="A2449" s="1023" t="s">
        <v>9490</v>
      </c>
      <c r="B2449" s="1023" t="s">
        <v>9491</v>
      </c>
      <c r="C2449" s="1024" t="s">
        <v>4857</v>
      </c>
      <c r="D2449" s="1029">
        <v>32.4</v>
      </c>
      <c r="E2449" s="1029">
        <v>6.22</v>
      </c>
      <c r="F2449" s="1029">
        <v>38.619999999999997</v>
      </c>
    </row>
    <row r="2450" spans="1:6" ht="23.1" customHeight="1">
      <c r="A2450" s="1023" t="s">
        <v>9492</v>
      </c>
      <c r="B2450" s="1023" t="s">
        <v>9493</v>
      </c>
      <c r="C2450" s="1024" t="s">
        <v>4857</v>
      </c>
      <c r="D2450" s="1029">
        <v>44.04</v>
      </c>
      <c r="E2450" s="1029">
        <v>8.2899999999999991</v>
      </c>
      <c r="F2450" s="1029">
        <v>52.33</v>
      </c>
    </row>
    <row r="2451" spans="1:6" ht="23.1" customHeight="1">
      <c r="A2451" s="1023" t="s">
        <v>9494</v>
      </c>
      <c r="B2451" s="1023" t="s">
        <v>9495</v>
      </c>
      <c r="C2451" s="1024" t="s">
        <v>4857</v>
      </c>
      <c r="D2451" s="1029">
        <v>56.55</v>
      </c>
      <c r="E2451" s="1029">
        <v>10.37</v>
      </c>
      <c r="F2451" s="1029">
        <v>66.92</v>
      </c>
    </row>
    <row r="2452" spans="1:6" ht="23.1" customHeight="1">
      <c r="A2452" s="1023" t="s">
        <v>9496</v>
      </c>
      <c r="B2452" s="1023" t="s">
        <v>9497</v>
      </c>
      <c r="C2452" s="1024" t="s">
        <v>4857</v>
      </c>
      <c r="D2452" s="1029">
        <v>74.760000000000005</v>
      </c>
      <c r="E2452" s="1029">
        <v>12.44</v>
      </c>
      <c r="F2452" s="1029">
        <v>87.2</v>
      </c>
    </row>
    <row r="2453" spans="1:6" ht="23.1" customHeight="1">
      <c r="A2453" s="1023" t="s">
        <v>9498</v>
      </c>
      <c r="B2453" s="1023" t="s">
        <v>9499</v>
      </c>
      <c r="C2453" s="1024" t="s">
        <v>4857</v>
      </c>
      <c r="D2453" s="1029">
        <v>102.54</v>
      </c>
      <c r="E2453" s="1029">
        <v>14.51</v>
      </c>
      <c r="F2453" s="1029">
        <v>117.05</v>
      </c>
    </row>
    <row r="2454" spans="1:6" ht="23.1" customHeight="1">
      <c r="A2454" s="1023" t="s">
        <v>9500</v>
      </c>
      <c r="B2454" s="1023" t="s">
        <v>9501</v>
      </c>
      <c r="C2454" s="1024" t="s">
        <v>4857</v>
      </c>
      <c r="D2454" s="1029">
        <v>129.22999999999999</v>
      </c>
      <c r="E2454" s="1029">
        <v>14.51</v>
      </c>
      <c r="F2454" s="1029">
        <v>143.74</v>
      </c>
    </row>
    <row r="2455" spans="1:6" ht="23.1" customHeight="1">
      <c r="A2455" s="1023" t="s">
        <v>9502</v>
      </c>
      <c r="B2455" s="1023" t="s">
        <v>9503</v>
      </c>
      <c r="C2455" s="1024" t="s">
        <v>4857</v>
      </c>
      <c r="D2455" s="1029">
        <v>158.24</v>
      </c>
      <c r="E2455" s="1029">
        <v>16.59</v>
      </c>
      <c r="F2455" s="1029">
        <v>174.83</v>
      </c>
    </row>
    <row r="2456" spans="1:6" ht="23.1" customHeight="1">
      <c r="A2456" s="1023" t="s">
        <v>9504</v>
      </c>
      <c r="B2456" s="1023" t="s">
        <v>9505</v>
      </c>
      <c r="C2456" s="1024" t="s">
        <v>4857</v>
      </c>
      <c r="D2456" s="1029">
        <v>206.21</v>
      </c>
      <c r="E2456" s="1029">
        <v>18.66</v>
      </c>
      <c r="F2456" s="1029">
        <v>224.87</v>
      </c>
    </row>
    <row r="2457" spans="1:6" ht="24.95" customHeight="1">
      <c r="A2457" s="1023" t="s">
        <v>9506</v>
      </c>
      <c r="B2457" s="441" t="s">
        <v>9507</v>
      </c>
      <c r="C2457" s="1024" t="s">
        <v>4857</v>
      </c>
      <c r="D2457" s="1029">
        <v>6.08</v>
      </c>
      <c r="E2457" s="1029">
        <v>1.65</v>
      </c>
      <c r="F2457" s="1029">
        <v>7.73</v>
      </c>
    </row>
    <row r="2458" spans="1:6" ht="24.95" customHeight="1">
      <c r="A2458" s="1023" t="s">
        <v>9508</v>
      </c>
      <c r="B2458" s="441" t="s">
        <v>9509</v>
      </c>
      <c r="C2458" s="1024" t="s">
        <v>4857</v>
      </c>
      <c r="D2458" s="1029">
        <v>5.57</v>
      </c>
      <c r="E2458" s="1029">
        <v>0.83</v>
      </c>
      <c r="F2458" s="1029">
        <v>6.4</v>
      </c>
    </row>
    <row r="2459" spans="1:6" ht="24.95" customHeight="1">
      <c r="A2459" s="1023" t="s">
        <v>9510</v>
      </c>
      <c r="B2459" s="441" t="s">
        <v>9511</v>
      </c>
      <c r="C2459" s="1024" t="s">
        <v>4857</v>
      </c>
      <c r="D2459" s="1029">
        <v>8.33</v>
      </c>
      <c r="E2459" s="1029">
        <v>2.0699999999999998</v>
      </c>
      <c r="F2459" s="1029">
        <v>10.4</v>
      </c>
    </row>
    <row r="2460" spans="1:6" ht="24.95" customHeight="1">
      <c r="A2460" s="1023" t="s">
        <v>9512</v>
      </c>
      <c r="B2460" s="441" t="s">
        <v>9513</v>
      </c>
      <c r="C2460" s="1024" t="s">
        <v>4857</v>
      </c>
      <c r="D2460" s="1029">
        <v>31.95</v>
      </c>
      <c r="E2460" s="1029">
        <v>4.1500000000000004</v>
      </c>
      <c r="F2460" s="1029">
        <v>36.1</v>
      </c>
    </row>
    <row r="2461" spans="1:6" ht="24.95" customHeight="1">
      <c r="A2461" s="1023" t="s">
        <v>9514</v>
      </c>
      <c r="B2461" s="441" t="s">
        <v>9515</v>
      </c>
      <c r="C2461" s="1024" t="s">
        <v>4857</v>
      </c>
      <c r="D2461" s="1029">
        <v>74.47</v>
      </c>
      <c r="E2461" s="1029">
        <v>12.44</v>
      </c>
      <c r="F2461" s="1029">
        <v>86.91</v>
      </c>
    </row>
    <row r="2462" spans="1:6" ht="24.95" customHeight="1">
      <c r="A2462" s="1023" t="s">
        <v>9516</v>
      </c>
      <c r="B2462" s="441" t="s">
        <v>9517</v>
      </c>
      <c r="C2462" s="1024" t="s">
        <v>4857</v>
      </c>
      <c r="D2462" s="1029">
        <v>111.15</v>
      </c>
      <c r="E2462" s="1029">
        <v>16.59</v>
      </c>
      <c r="F2462" s="1029">
        <v>127.74</v>
      </c>
    </row>
    <row r="2463" spans="1:6" ht="24.95" customHeight="1">
      <c r="A2463" s="1023" t="s">
        <v>9518</v>
      </c>
      <c r="B2463" s="441" t="s">
        <v>9519</v>
      </c>
      <c r="C2463" s="1024" t="s">
        <v>4857</v>
      </c>
      <c r="D2463" s="1029">
        <v>41.78</v>
      </c>
      <c r="E2463" s="1029">
        <v>5.39</v>
      </c>
      <c r="F2463" s="1029">
        <v>47.17</v>
      </c>
    </row>
    <row r="2464" spans="1:6" ht="12.6" customHeight="1">
      <c r="A2464" s="1020" t="s">
        <v>9520</v>
      </c>
      <c r="B2464" s="1020" t="s">
        <v>9521</v>
      </c>
      <c r="C2464" s="1022"/>
      <c r="D2464" s="1022"/>
      <c r="E2464" s="1022"/>
      <c r="F2464" s="1022"/>
    </row>
    <row r="2465" spans="1:6" ht="23.1" customHeight="1">
      <c r="A2465" s="1023" t="s">
        <v>9522</v>
      </c>
      <c r="B2465" s="1023" t="s">
        <v>9523</v>
      </c>
      <c r="C2465" s="1024" t="s">
        <v>4857</v>
      </c>
      <c r="D2465" s="1029">
        <v>5.79</v>
      </c>
      <c r="E2465" s="1029">
        <v>4.97</v>
      </c>
      <c r="F2465" s="1029">
        <v>10.76</v>
      </c>
    </row>
    <row r="2466" spans="1:6" ht="23.1" customHeight="1">
      <c r="A2466" s="1023" t="s">
        <v>9524</v>
      </c>
      <c r="B2466" s="1023" t="s">
        <v>9525</v>
      </c>
      <c r="C2466" s="1024" t="s">
        <v>4857</v>
      </c>
      <c r="D2466" s="1029">
        <v>9.25</v>
      </c>
      <c r="E2466" s="1029">
        <v>6.22</v>
      </c>
      <c r="F2466" s="1029">
        <v>15.47</v>
      </c>
    </row>
    <row r="2467" spans="1:6" ht="23.1" customHeight="1">
      <c r="A2467" s="1023" t="s">
        <v>9526</v>
      </c>
      <c r="B2467" s="1023" t="s">
        <v>9527</v>
      </c>
      <c r="C2467" s="1024" t="s">
        <v>4857</v>
      </c>
      <c r="D2467" s="1029">
        <v>14.61</v>
      </c>
      <c r="E2467" s="1029">
        <v>7.47</v>
      </c>
      <c r="F2467" s="1029">
        <v>22.08</v>
      </c>
    </row>
    <row r="2468" spans="1:6" ht="23.1" customHeight="1">
      <c r="A2468" s="1023" t="s">
        <v>9528</v>
      </c>
      <c r="B2468" s="1023" t="s">
        <v>9529</v>
      </c>
      <c r="C2468" s="1024" t="s">
        <v>4857</v>
      </c>
      <c r="D2468" s="1029">
        <v>21.28</v>
      </c>
      <c r="E2468" s="1029">
        <v>8.7100000000000009</v>
      </c>
      <c r="F2468" s="1029">
        <v>29.99</v>
      </c>
    </row>
    <row r="2469" spans="1:6" ht="23.1" customHeight="1">
      <c r="A2469" s="1023" t="s">
        <v>9530</v>
      </c>
      <c r="B2469" s="1023" t="s">
        <v>9531</v>
      </c>
      <c r="C2469" s="1024" t="s">
        <v>4857</v>
      </c>
      <c r="D2469" s="1029">
        <v>18.2</v>
      </c>
      <c r="E2469" s="1029">
        <v>4.97</v>
      </c>
      <c r="F2469" s="1029">
        <v>23.17</v>
      </c>
    </row>
    <row r="2470" spans="1:6" ht="23.1" customHeight="1">
      <c r="A2470" s="1023" t="s">
        <v>9532</v>
      </c>
      <c r="B2470" s="1023" t="s">
        <v>9533</v>
      </c>
      <c r="C2470" s="1024" t="s">
        <v>4857</v>
      </c>
      <c r="D2470" s="1029">
        <v>27.71</v>
      </c>
      <c r="E2470" s="1029">
        <v>11.61</v>
      </c>
      <c r="F2470" s="1029">
        <v>39.32</v>
      </c>
    </row>
    <row r="2471" spans="1:6" ht="23.1" customHeight="1">
      <c r="A2471" s="1020" t="s">
        <v>9534</v>
      </c>
      <c r="B2471" s="1020" t="s">
        <v>9535</v>
      </c>
      <c r="C2471" s="1021"/>
      <c r="D2471" s="1021"/>
      <c r="E2471" s="1021"/>
      <c r="F2471" s="1021"/>
    </row>
    <row r="2472" spans="1:6" ht="12.6" customHeight="1">
      <c r="A2472" s="1023" t="s">
        <v>9536</v>
      </c>
      <c r="B2472" s="1023" t="s">
        <v>9537</v>
      </c>
      <c r="C2472" s="1024" t="s">
        <v>4857</v>
      </c>
      <c r="D2472" s="1029">
        <v>61.42</v>
      </c>
      <c r="E2472" s="1029">
        <v>1.25</v>
      </c>
      <c r="F2472" s="1029">
        <v>62.67</v>
      </c>
    </row>
    <row r="2473" spans="1:6" ht="12.6" customHeight="1">
      <c r="A2473" s="1023" t="s">
        <v>9538</v>
      </c>
      <c r="B2473" s="1023" t="s">
        <v>9539</v>
      </c>
      <c r="C2473" s="1024" t="s">
        <v>4857</v>
      </c>
      <c r="D2473" s="1029">
        <v>110.1</v>
      </c>
      <c r="E2473" s="1029">
        <v>1.25</v>
      </c>
      <c r="F2473" s="1029">
        <v>111.35</v>
      </c>
    </row>
    <row r="2474" spans="1:6" ht="24.95" customHeight="1">
      <c r="A2474" s="1020" t="s">
        <v>9540</v>
      </c>
      <c r="B2474" s="1037" t="s">
        <v>9541</v>
      </c>
      <c r="C2474" s="1021"/>
      <c r="D2474" s="1021"/>
      <c r="E2474" s="1021"/>
      <c r="F2474" s="1021"/>
    </row>
    <row r="2475" spans="1:6" ht="11.45" customHeight="1">
      <c r="A2475" s="1015" t="s">
        <v>4737</v>
      </c>
      <c r="B2475" s="1016" t="s">
        <v>4738</v>
      </c>
      <c r="C2475" s="1016" t="s">
        <v>4739</v>
      </c>
      <c r="D2475" s="1017" t="s">
        <v>4740</v>
      </c>
      <c r="E2475" s="1018" t="s">
        <v>4741</v>
      </c>
      <c r="F2475" s="1015" t="s">
        <v>4742</v>
      </c>
    </row>
    <row r="2476" spans="1:6" ht="24.95" customHeight="1">
      <c r="A2476" s="1023" t="s">
        <v>9542</v>
      </c>
      <c r="B2476" s="441" t="s">
        <v>9543</v>
      </c>
      <c r="C2476" s="1024" t="s">
        <v>4857</v>
      </c>
      <c r="D2476" s="1029">
        <v>2.5099999999999998</v>
      </c>
      <c r="E2476" s="1029">
        <v>1.65</v>
      </c>
      <c r="F2476" s="1029">
        <v>4.16</v>
      </c>
    </row>
    <row r="2477" spans="1:6" ht="24.95" customHeight="1">
      <c r="A2477" s="1023" t="s">
        <v>9544</v>
      </c>
      <c r="B2477" s="441" t="s">
        <v>9545</v>
      </c>
      <c r="C2477" s="1024" t="s">
        <v>4857</v>
      </c>
      <c r="D2477" s="1029">
        <v>3.55</v>
      </c>
      <c r="E2477" s="1029">
        <v>2.0699999999999998</v>
      </c>
      <c r="F2477" s="1029">
        <v>5.62</v>
      </c>
    </row>
    <row r="2478" spans="1:6" ht="24.95" customHeight="1">
      <c r="A2478" s="1023" t="s">
        <v>9546</v>
      </c>
      <c r="B2478" s="441" t="s">
        <v>9547</v>
      </c>
      <c r="C2478" s="1024" t="s">
        <v>4857</v>
      </c>
      <c r="D2478" s="1029">
        <v>5.09</v>
      </c>
      <c r="E2478" s="1029">
        <v>2.4900000000000002</v>
      </c>
      <c r="F2478" s="1029">
        <v>7.58</v>
      </c>
    </row>
    <row r="2479" spans="1:6" ht="24.95" customHeight="1">
      <c r="A2479" s="1023" t="s">
        <v>9548</v>
      </c>
      <c r="B2479" s="441" t="s">
        <v>9549</v>
      </c>
      <c r="C2479" s="1024" t="s">
        <v>4857</v>
      </c>
      <c r="D2479" s="1029">
        <v>6.95</v>
      </c>
      <c r="E2479" s="1029">
        <v>2.9</v>
      </c>
      <c r="F2479" s="1029">
        <v>9.85</v>
      </c>
    </row>
    <row r="2480" spans="1:6" ht="24.95" customHeight="1">
      <c r="A2480" s="1023" t="s">
        <v>9550</v>
      </c>
      <c r="B2480" s="441" t="s">
        <v>9551</v>
      </c>
      <c r="C2480" s="1024" t="s">
        <v>4857</v>
      </c>
      <c r="D2480" s="1029">
        <v>11.15</v>
      </c>
      <c r="E2480" s="1029">
        <v>3.32</v>
      </c>
      <c r="F2480" s="1029">
        <v>14.47</v>
      </c>
    </row>
    <row r="2481" spans="1:6" ht="24.95" customHeight="1">
      <c r="A2481" s="1023" t="s">
        <v>9552</v>
      </c>
      <c r="B2481" s="441" t="s">
        <v>9553</v>
      </c>
      <c r="C2481" s="1024" t="s">
        <v>4857</v>
      </c>
      <c r="D2481" s="1029">
        <v>16.8</v>
      </c>
      <c r="E2481" s="1029">
        <v>3.73</v>
      </c>
      <c r="F2481" s="1029">
        <v>20.53</v>
      </c>
    </row>
    <row r="2482" spans="1:6" ht="24.95" customHeight="1">
      <c r="A2482" s="1023" t="s">
        <v>9554</v>
      </c>
      <c r="B2482" s="441" t="s">
        <v>9555</v>
      </c>
      <c r="C2482" s="1024" t="s">
        <v>4857</v>
      </c>
      <c r="D2482" s="1029">
        <v>27.01</v>
      </c>
      <c r="E2482" s="1029">
        <v>4.1500000000000004</v>
      </c>
      <c r="F2482" s="1029">
        <v>31.16</v>
      </c>
    </row>
    <row r="2483" spans="1:6" ht="24.95" customHeight="1">
      <c r="A2483" s="1023" t="s">
        <v>9556</v>
      </c>
      <c r="B2483" s="441" t="s">
        <v>9557</v>
      </c>
      <c r="C2483" s="1024" t="s">
        <v>4857</v>
      </c>
      <c r="D2483" s="1029">
        <v>35.53</v>
      </c>
      <c r="E2483" s="1029">
        <v>6.22</v>
      </c>
      <c r="F2483" s="1029">
        <v>41.75</v>
      </c>
    </row>
    <row r="2484" spans="1:6" ht="24.95" customHeight="1">
      <c r="A2484" s="1023" t="s">
        <v>9558</v>
      </c>
      <c r="B2484" s="441" t="s">
        <v>9559</v>
      </c>
      <c r="C2484" s="1024" t="s">
        <v>4857</v>
      </c>
      <c r="D2484" s="1029">
        <v>54.54</v>
      </c>
      <c r="E2484" s="1029">
        <v>8.2899999999999991</v>
      </c>
      <c r="F2484" s="1029">
        <v>62.83</v>
      </c>
    </row>
    <row r="2485" spans="1:6" ht="24.95" customHeight="1">
      <c r="A2485" s="1023" t="s">
        <v>9560</v>
      </c>
      <c r="B2485" s="441" t="s">
        <v>9561</v>
      </c>
      <c r="C2485" s="1024" t="s">
        <v>4857</v>
      </c>
      <c r="D2485" s="1029">
        <v>71.37</v>
      </c>
      <c r="E2485" s="1029">
        <v>10.37</v>
      </c>
      <c r="F2485" s="1029">
        <v>81.739999999999995</v>
      </c>
    </row>
    <row r="2486" spans="1:6" ht="24.95" customHeight="1">
      <c r="A2486" s="1023" t="s">
        <v>9562</v>
      </c>
      <c r="B2486" s="441" t="s">
        <v>9563</v>
      </c>
      <c r="C2486" s="1024" t="s">
        <v>4857</v>
      </c>
      <c r="D2486" s="1029">
        <v>94.05</v>
      </c>
      <c r="E2486" s="1029">
        <v>12.44</v>
      </c>
      <c r="F2486" s="1029">
        <v>106.49</v>
      </c>
    </row>
    <row r="2487" spans="1:6" ht="24.95" customHeight="1">
      <c r="A2487" s="1023" t="s">
        <v>9564</v>
      </c>
      <c r="B2487" s="441" t="s">
        <v>9565</v>
      </c>
      <c r="C2487" s="1024" t="s">
        <v>4857</v>
      </c>
      <c r="D2487" s="1029">
        <v>123.4</v>
      </c>
      <c r="E2487" s="1029">
        <v>14.51</v>
      </c>
      <c r="F2487" s="1029">
        <v>137.91</v>
      </c>
    </row>
    <row r="2488" spans="1:6" ht="24.95" customHeight="1">
      <c r="A2488" s="1023" t="s">
        <v>9566</v>
      </c>
      <c r="B2488" s="441" t="s">
        <v>9567</v>
      </c>
      <c r="C2488" s="1024" t="s">
        <v>4857</v>
      </c>
      <c r="D2488" s="1029">
        <v>149.59</v>
      </c>
      <c r="E2488" s="1029">
        <v>16.59</v>
      </c>
      <c r="F2488" s="1029">
        <v>166.18</v>
      </c>
    </row>
    <row r="2489" spans="1:6" ht="24.95" customHeight="1">
      <c r="A2489" s="1023" t="s">
        <v>9568</v>
      </c>
      <c r="B2489" s="441" t="s">
        <v>9569</v>
      </c>
      <c r="C2489" s="1024" t="s">
        <v>4857</v>
      </c>
      <c r="D2489" s="1029">
        <v>178.92</v>
      </c>
      <c r="E2489" s="1029">
        <v>18.66</v>
      </c>
      <c r="F2489" s="1029">
        <v>197.58</v>
      </c>
    </row>
    <row r="2490" spans="1:6" ht="24.95" customHeight="1">
      <c r="A2490" s="1023" t="s">
        <v>9570</v>
      </c>
      <c r="B2490" s="441" t="s">
        <v>9571</v>
      </c>
      <c r="C2490" s="1024" t="s">
        <v>4857</v>
      </c>
      <c r="D2490" s="1029">
        <v>244.21</v>
      </c>
      <c r="E2490" s="1029">
        <v>20.74</v>
      </c>
      <c r="F2490" s="1029">
        <v>264.95</v>
      </c>
    </row>
    <row r="2491" spans="1:6" ht="12.6" customHeight="1">
      <c r="A2491" s="1020" t="s">
        <v>9572</v>
      </c>
      <c r="B2491" s="1020" t="s">
        <v>9573</v>
      </c>
      <c r="C2491" s="1022"/>
      <c r="D2491" s="1022"/>
      <c r="E2491" s="1022"/>
      <c r="F2491" s="1022"/>
    </row>
    <row r="2492" spans="1:6" ht="23.1" customHeight="1">
      <c r="A2492" s="1023" t="s">
        <v>9574</v>
      </c>
      <c r="B2492" s="1023" t="s">
        <v>9575</v>
      </c>
      <c r="C2492" s="1024" t="s">
        <v>4857</v>
      </c>
      <c r="D2492" s="1029">
        <v>5.01</v>
      </c>
      <c r="E2492" s="1029">
        <v>2.0699999999999998</v>
      </c>
      <c r="F2492" s="1029">
        <v>7.08</v>
      </c>
    </row>
    <row r="2493" spans="1:6" ht="12.6" customHeight="1">
      <c r="A2493" s="1023" t="s">
        <v>9576</v>
      </c>
      <c r="B2493" s="1023" t="s">
        <v>9577</v>
      </c>
      <c r="C2493" s="1024" t="s">
        <v>4857</v>
      </c>
      <c r="D2493" s="1029">
        <v>8.18</v>
      </c>
      <c r="E2493" s="1029">
        <v>4.1500000000000004</v>
      </c>
      <c r="F2493" s="1029">
        <v>12.33</v>
      </c>
    </row>
    <row r="2494" spans="1:6" ht="12.6" customHeight="1">
      <c r="A2494" s="1023" t="s">
        <v>9578</v>
      </c>
      <c r="B2494" s="1023" t="s">
        <v>9579</v>
      </c>
      <c r="C2494" s="1024" t="s">
        <v>4857</v>
      </c>
      <c r="D2494" s="1029">
        <v>10.84</v>
      </c>
      <c r="E2494" s="1029">
        <v>4.1500000000000004</v>
      </c>
      <c r="F2494" s="1029">
        <v>14.99</v>
      </c>
    </row>
    <row r="2495" spans="1:6" ht="23.1" customHeight="1">
      <c r="A2495" s="1023" t="s">
        <v>9580</v>
      </c>
      <c r="B2495" s="1023" t="s">
        <v>9581</v>
      </c>
      <c r="C2495" s="1024" t="s">
        <v>4857</v>
      </c>
      <c r="D2495" s="1029">
        <v>14.49</v>
      </c>
      <c r="E2495" s="1029">
        <v>4.1500000000000004</v>
      </c>
      <c r="F2495" s="1029">
        <v>18.64</v>
      </c>
    </row>
    <row r="2496" spans="1:6" ht="23.1" customHeight="1">
      <c r="A2496" s="1023" t="s">
        <v>9582</v>
      </c>
      <c r="B2496" s="1023" t="s">
        <v>9583</v>
      </c>
      <c r="C2496" s="1024" t="s">
        <v>4857</v>
      </c>
      <c r="D2496" s="1029">
        <v>22.84</v>
      </c>
      <c r="E2496" s="1029">
        <v>4.1500000000000004</v>
      </c>
      <c r="F2496" s="1029">
        <v>26.99</v>
      </c>
    </row>
    <row r="2497" spans="1:6" ht="24.95" customHeight="1">
      <c r="A2497" s="1020" t="s">
        <v>9584</v>
      </c>
      <c r="B2497" s="1037" t="s">
        <v>9585</v>
      </c>
      <c r="C2497" s="1021"/>
      <c r="D2497" s="1021"/>
      <c r="E2497" s="1021"/>
      <c r="F2497" s="1021"/>
    </row>
    <row r="2498" spans="1:6" ht="24.95" customHeight="1">
      <c r="A2498" s="1023" t="s">
        <v>9586</v>
      </c>
      <c r="B2498" s="441" t="s">
        <v>9587</v>
      </c>
      <c r="C2498" s="1024" t="s">
        <v>4857</v>
      </c>
      <c r="D2498" s="1029">
        <v>1.55</v>
      </c>
      <c r="E2498" s="1029">
        <v>1.65</v>
      </c>
      <c r="F2498" s="1029">
        <v>3.2</v>
      </c>
    </row>
    <row r="2499" spans="1:6" ht="24.95" customHeight="1">
      <c r="A2499" s="1023" t="s">
        <v>9588</v>
      </c>
      <c r="B2499" s="441" t="s">
        <v>9589</v>
      </c>
      <c r="C2499" s="1024" t="s">
        <v>4857</v>
      </c>
      <c r="D2499" s="1029">
        <v>2.35</v>
      </c>
      <c r="E2499" s="1029">
        <v>2.0699999999999998</v>
      </c>
      <c r="F2499" s="1029">
        <v>4.42</v>
      </c>
    </row>
    <row r="2500" spans="1:6" ht="24.95" customHeight="1">
      <c r="A2500" s="1023" t="s">
        <v>9590</v>
      </c>
      <c r="B2500" s="441" t="s">
        <v>9591</v>
      </c>
      <c r="C2500" s="1024" t="s">
        <v>4857</v>
      </c>
      <c r="D2500" s="1029">
        <v>3.92</v>
      </c>
      <c r="E2500" s="1029">
        <v>2.4900000000000002</v>
      </c>
      <c r="F2500" s="1029">
        <v>6.41</v>
      </c>
    </row>
    <row r="2501" spans="1:6" ht="24.95" customHeight="1">
      <c r="A2501" s="1023" t="s">
        <v>9592</v>
      </c>
      <c r="B2501" s="441" t="s">
        <v>9593</v>
      </c>
      <c r="C2501" s="1024" t="s">
        <v>4857</v>
      </c>
      <c r="D2501" s="1029">
        <v>5.64</v>
      </c>
      <c r="E2501" s="1029">
        <v>2.9</v>
      </c>
      <c r="F2501" s="1029">
        <v>8.5399999999999991</v>
      </c>
    </row>
    <row r="2502" spans="1:6" ht="24.95" customHeight="1">
      <c r="A2502" s="1023" t="s">
        <v>9594</v>
      </c>
      <c r="B2502" s="441" t="s">
        <v>9595</v>
      </c>
      <c r="C2502" s="1024" t="s">
        <v>4857</v>
      </c>
      <c r="D2502" s="1029">
        <v>10.119999999999999</v>
      </c>
      <c r="E2502" s="1029">
        <v>3.32</v>
      </c>
      <c r="F2502" s="1029">
        <v>13.44</v>
      </c>
    </row>
    <row r="2503" spans="1:6" ht="12.6" customHeight="1">
      <c r="A2503" s="1020" t="s">
        <v>9596</v>
      </c>
      <c r="B2503" s="1020" t="s">
        <v>9597</v>
      </c>
      <c r="C2503" s="1022"/>
      <c r="D2503" s="1022"/>
      <c r="E2503" s="1022"/>
      <c r="F2503" s="1022"/>
    </row>
    <row r="2504" spans="1:6" ht="12.6" customHeight="1">
      <c r="A2504" s="1023" t="s">
        <v>9598</v>
      </c>
      <c r="B2504" s="1023" t="s">
        <v>9599</v>
      </c>
      <c r="C2504" s="1024" t="s">
        <v>4857</v>
      </c>
      <c r="D2504" s="1029">
        <v>5.01</v>
      </c>
      <c r="E2504" s="1029">
        <v>10.37</v>
      </c>
      <c r="F2504" s="1029">
        <v>15.38</v>
      </c>
    </row>
    <row r="2505" spans="1:6" ht="23.1" customHeight="1">
      <c r="A2505" s="1031">
        <v>40</v>
      </c>
      <c r="B2505" s="1020" t="s">
        <v>9600</v>
      </c>
      <c r="C2505" s="1021"/>
      <c r="D2505" s="1021"/>
      <c r="E2505" s="1021"/>
      <c r="F2505" s="1021"/>
    </row>
    <row r="2506" spans="1:6" ht="12.6" customHeight="1">
      <c r="A2506" s="1020" t="s">
        <v>9601</v>
      </c>
      <c r="B2506" s="1020" t="s">
        <v>9602</v>
      </c>
      <c r="C2506" s="1022"/>
      <c r="D2506" s="1022"/>
      <c r="E2506" s="1022"/>
      <c r="F2506" s="1022"/>
    </row>
    <row r="2507" spans="1:6" ht="12.6" customHeight="1">
      <c r="A2507" s="1023" t="s">
        <v>9603</v>
      </c>
      <c r="B2507" s="1023" t="s">
        <v>9604</v>
      </c>
      <c r="C2507" s="1024" t="s">
        <v>4748</v>
      </c>
      <c r="D2507" s="1029">
        <v>4.8</v>
      </c>
      <c r="E2507" s="1029">
        <v>10.37</v>
      </c>
      <c r="F2507" s="1029">
        <v>15.17</v>
      </c>
    </row>
    <row r="2508" spans="1:6" ht="11.45" customHeight="1">
      <c r="A2508" s="1015" t="s">
        <v>4737</v>
      </c>
      <c r="B2508" s="1016" t="s">
        <v>4738</v>
      </c>
      <c r="C2508" s="1016" t="s">
        <v>4739</v>
      </c>
      <c r="D2508" s="1017" t="s">
        <v>4740</v>
      </c>
      <c r="E2508" s="1018" t="s">
        <v>4741</v>
      </c>
      <c r="F2508" s="1015" t="s">
        <v>4742</v>
      </c>
    </row>
    <row r="2509" spans="1:6" ht="12.6" customHeight="1">
      <c r="A2509" s="1023" t="s">
        <v>9605</v>
      </c>
      <c r="B2509" s="1023" t="s">
        <v>9606</v>
      </c>
      <c r="C2509" s="1024" t="s">
        <v>4748</v>
      </c>
      <c r="D2509" s="1029">
        <v>5.58</v>
      </c>
      <c r="E2509" s="1029">
        <v>10.37</v>
      </c>
      <c r="F2509" s="1029">
        <v>15.95</v>
      </c>
    </row>
    <row r="2510" spans="1:6" ht="12.6" customHeight="1">
      <c r="A2510" s="1023" t="s">
        <v>9607</v>
      </c>
      <c r="B2510" s="1023" t="s">
        <v>9608</v>
      </c>
      <c r="C2510" s="1024" t="s">
        <v>4748</v>
      </c>
      <c r="D2510" s="1029">
        <v>8</v>
      </c>
      <c r="E2510" s="1029">
        <v>12.44</v>
      </c>
      <c r="F2510" s="1029">
        <v>20.440000000000001</v>
      </c>
    </row>
    <row r="2511" spans="1:6" ht="12.6" customHeight="1">
      <c r="A2511" s="1023" t="s">
        <v>9609</v>
      </c>
      <c r="B2511" s="1023" t="s">
        <v>9610</v>
      </c>
      <c r="C2511" s="1024" t="s">
        <v>4748</v>
      </c>
      <c r="D2511" s="1029">
        <v>3.12</v>
      </c>
      <c r="E2511" s="1029">
        <v>10.37</v>
      </c>
      <c r="F2511" s="1029">
        <v>13.49</v>
      </c>
    </row>
    <row r="2512" spans="1:6" ht="12.6" customHeight="1">
      <c r="A2512" s="1020" t="s">
        <v>9611</v>
      </c>
      <c r="B2512" s="1020" t="s">
        <v>9612</v>
      </c>
      <c r="C2512" s="1022"/>
      <c r="D2512" s="1022"/>
      <c r="E2512" s="1022"/>
      <c r="F2512" s="1022"/>
    </row>
    <row r="2513" spans="1:6" ht="12.6" customHeight="1">
      <c r="A2513" s="1023" t="s">
        <v>9613</v>
      </c>
      <c r="B2513" s="1023" t="s">
        <v>9614</v>
      </c>
      <c r="C2513" s="1024" t="s">
        <v>4748</v>
      </c>
      <c r="D2513" s="1029">
        <v>36.89</v>
      </c>
      <c r="E2513" s="1029">
        <v>33.18</v>
      </c>
      <c r="F2513" s="1029">
        <v>70.069999999999993</v>
      </c>
    </row>
    <row r="2514" spans="1:6" ht="23.1" customHeight="1">
      <c r="A2514" s="1023" t="s">
        <v>9615</v>
      </c>
      <c r="B2514" s="1023" t="s">
        <v>9616</v>
      </c>
      <c r="C2514" s="1024" t="s">
        <v>4748</v>
      </c>
      <c r="D2514" s="1029">
        <v>13.01</v>
      </c>
      <c r="E2514" s="1029">
        <v>12.44</v>
      </c>
      <c r="F2514" s="1029">
        <v>25.45</v>
      </c>
    </row>
    <row r="2515" spans="1:6" ht="23.1" customHeight="1">
      <c r="A2515" s="1023" t="s">
        <v>9617</v>
      </c>
      <c r="B2515" s="1023" t="s">
        <v>9618</v>
      </c>
      <c r="C2515" s="1024" t="s">
        <v>4748</v>
      </c>
      <c r="D2515" s="1029">
        <v>19.73</v>
      </c>
      <c r="E2515" s="1029">
        <v>12.44</v>
      </c>
      <c r="F2515" s="1029">
        <v>32.17</v>
      </c>
    </row>
    <row r="2516" spans="1:6" ht="23.1" customHeight="1">
      <c r="A2516" s="1023" t="s">
        <v>9619</v>
      </c>
      <c r="B2516" s="1023" t="s">
        <v>9620</v>
      </c>
      <c r="C2516" s="1024" t="s">
        <v>4748</v>
      </c>
      <c r="D2516" s="1029">
        <v>25.4</v>
      </c>
      <c r="E2516" s="1029">
        <v>12.44</v>
      </c>
      <c r="F2516" s="1029">
        <v>37.840000000000003</v>
      </c>
    </row>
    <row r="2517" spans="1:6" ht="23.1" customHeight="1">
      <c r="A2517" s="1023" t="s">
        <v>9621</v>
      </c>
      <c r="B2517" s="1023" t="s">
        <v>9622</v>
      </c>
      <c r="C2517" s="1024" t="s">
        <v>4748</v>
      </c>
      <c r="D2517" s="1029">
        <v>60.62</v>
      </c>
      <c r="E2517" s="1029">
        <v>16.59</v>
      </c>
      <c r="F2517" s="1029">
        <v>77.209999999999994</v>
      </c>
    </row>
    <row r="2518" spans="1:6" ht="23.1" customHeight="1">
      <c r="A2518" s="1023" t="s">
        <v>9623</v>
      </c>
      <c r="B2518" s="1023" t="s">
        <v>9624</v>
      </c>
      <c r="C2518" s="1024" t="s">
        <v>4748</v>
      </c>
      <c r="D2518" s="1029">
        <v>154.11000000000001</v>
      </c>
      <c r="E2518" s="1029">
        <v>16.59</v>
      </c>
      <c r="F2518" s="1029">
        <v>170.7</v>
      </c>
    </row>
    <row r="2519" spans="1:6" ht="23.1" customHeight="1">
      <c r="A2519" s="1023" t="s">
        <v>9625</v>
      </c>
      <c r="B2519" s="1023" t="s">
        <v>9626</v>
      </c>
      <c r="C2519" s="1024" t="s">
        <v>4748</v>
      </c>
      <c r="D2519" s="1029">
        <v>218.64</v>
      </c>
      <c r="E2519" s="1029">
        <v>20.74</v>
      </c>
      <c r="F2519" s="1029">
        <v>239.38</v>
      </c>
    </row>
    <row r="2520" spans="1:6" ht="24.95" customHeight="1">
      <c r="A2520" s="1023" t="s">
        <v>9627</v>
      </c>
      <c r="B2520" s="441" t="s">
        <v>9628</v>
      </c>
      <c r="C2520" s="1024" t="s">
        <v>4748</v>
      </c>
      <c r="D2520" s="1029">
        <v>220.37</v>
      </c>
      <c r="E2520" s="1029">
        <v>12.44</v>
      </c>
      <c r="F2520" s="1029">
        <v>232.81</v>
      </c>
    </row>
    <row r="2521" spans="1:6" ht="24.95" customHeight="1">
      <c r="A2521" s="1023" t="s">
        <v>9629</v>
      </c>
      <c r="B2521" s="441" t="s">
        <v>9630</v>
      </c>
      <c r="C2521" s="1024" t="s">
        <v>4748</v>
      </c>
      <c r="D2521" s="1029">
        <v>444.14</v>
      </c>
      <c r="E2521" s="1029">
        <v>12.44</v>
      </c>
      <c r="F2521" s="1029">
        <v>456.58</v>
      </c>
    </row>
    <row r="2522" spans="1:6" ht="24.95" customHeight="1">
      <c r="A2522" s="1023" t="s">
        <v>9631</v>
      </c>
      <c r="B2522" s="441" t="s">
        <v>9632</v>
      </c>
      <c r="C2522" s="1024" t="s">
        <v>4748</v>
      </c>
      <c r="D2522" s="1029">
        <v>463.02</v>
      </c>
      <c r="E2522" s="1029">
        <v>12.44</v>
      </c>
      <c r="F2522" s="1029">
        <v>475.46</v>
      </c>
    </row>
    <row r="2523" spans="1:6" ht="24.95" customHeight="1">
      <c r="A2523" s="1023" t="s">
        <v>9633</v>
      </c>
      <c r="B2523" s="441" t="s">
        <v>9634</v>
      </c>
      <c r="C2523" s="1024" t="s">
        <v>4748</v>
      </c>
      <c r="D2523" s="1025">
        <v>1601.07</v>
      </c>
      <c r="E2523" s="1029">
        <v>16.59</v>
      </c>
      <c r="F2523" s="1025">
        <v>1617.66</v>
      </c>
    </row>
    <row r="2524" spans="1:6" ht="23.1" customHeight="1">
      <c r="A2524" s="1023" t="s">
        <v>9635</v>
      </c>
      <c r="B2524" s="1023" t="s">
        <v>9636</v>
      </c>
      <c r="C2524" s="1024" t="s">
        <v>4748</v>
      </c>
      <c r="D2524" s="1029">
        <v>24.25</v>
      </c>
      <c r="E2524" s="1029">
        <v>12.44</v>
      </c>
      <c r="F2524" s="1029">
        <v>36.69</v>
      </c>
    </row>
    <row r="2525" spans="1:6" ht="23.1" customHeight="1">
      <c r="A2525" s="1023" t="s">
        <v>9637</v>
      </c>
      <c r="B2525" s="1023" t="s">
        <v>9638</v>
      </c>
      <c r="C2525" s="1024" t="s">
        <v>4748</v>
      </c>
      <c r="D2525" s="1029">
        <v>72.349999999999994</v>
      </c>
      <c r="E2525" s="1029">
        <v>12.44</v>
      </c>
      <c r="F2525" s="1029">
        <v>84.79</v>
      </c>
    </row>
    <row r="2526" spans="1:6" ht="23.1" customHeight="1">
      <c r="A2526" s="1023" t="s">
        <v>9639</v>
      </c>
      <c r="B2526" s="1023" t="s">
        <v>9640</v>
      </c>
      <c r="C2526" s="1024" t="s">
        <v>4748</v>
      </c>
      <c r="D2526" s="1029">
        <v>184.43</v>
      </c>
      <c r="E2526" s="1029">
        <v>16.59</v>
      </c>
      <c r="F2526" s="1029">
        <v>201.02</v>
      </c>
    </row>
    <row r="2527" spans="1:6" ht="12.6" customHeight="1">
      <c r="A2527" s="1020" t="s">
        <v>9641</v>
      </c>
      <c r="B2527" s="1020" t="s">
        <v>9642</v>
      </c>
      <c r="C2527" s="1022"/>
      <c r="D2527" s="1022"/>
      <c r="E2527" s="1022"/>
      <c r="F2527" s="1022"/>
    </row>
    <row r="2528" spans="1:6" ht="12.6" customHeight="1">
      <c r="A2528" s="1023" t="s">
        <v>9643</v>
      </c>
      <c r="B2528" s="1023" t="s">
        <v>9644</v>
      </c>
      <c r="C2528" s="1024" t="s">
        <v>5060</v>
      </c>
      <c r="D2528" s="1029">
        <v>12.56</v>
      </c>
      <c r="E2528" s="1029">
        <v>12.44</v>
      </c>
      <c r="F2528" s="1029">
        <v>25</v>
      </c>
    </row>
    <row r="2529" spans="1:6" ht="12.6" customHeight="1">
      <c r="A2529" s="1023" t="s">
        <v>9645</v>
      </c>
      <c r="B2529" s="1023" t="s">
        <v>9646</v>
      </c>
      <c r="C2529" s="1024" t="s">
        <v>4748</v>
      </c>
      <c r="D2529" s="1029">
        <v>22.24</v>
      </c>
      <c r="E2529" s="1029">
        <v>12.44</v>
      </c>
      <c r="F2529" s="1029">
        <v>34.68</v>
      </c>
    </row>
    <row r="2530" spans="1:6" ht="12.6" customHeight="1">
      <c r="A2530" s="1023" t="s">
        <v>9647</v>
      </c>
      <c r="B2530" s="1023" t="s">
        <v>9648</v>
      </c>
      <c r="C2530" s="1024" t="s">
        <v>4748</v>
      </c>
      <c r="D2530" s="1029">
        <v>57.79</v>
      </c>
      <c r="E2530" s="1029">
        <v>12.44</v>
      </c>
      <c r="F2530" s="1029">
        <v>70.23</v>
      </c>
    </row>
    <row r="2531" spans="1:6" ht="12.6" customHeight="1">
      <c r="A2531" s="1023" t="s">
        <v>9649</v>
      </c>
      <c r="B2531" s="1023" t="s">
        <v>9650</v>
      </c>
      <c r="C2531" s="1024" t="s">
        <v>5060</v>
      </c>
      <c r="D2531" s="1029">
        <v>258.07</v>
      </c>
      <c r="E2531" s="1029">
        <v>12.44</v>
      </c>
      <c r="F2531" s="1029">
        <v>270.51</v>
      </c>
    </row>
    <row r="2532" spans="1:6" ht="12.6" customHeight="1">
      <c r="A2532" s="1023" t="s">
        <v>9651</v>
      </c>
      <c r="B2532" s="1023" t="s">
        <v>9652</v>
      </c>
      <c r="C2532" s="1024" t="s">
        <v>5060</v>
      </c>
      <c r="D2532" s="1029">
        <v>228.68</v>
      </c>
      <c r="E2532" s="1029">
        <v>12.44</v>
      </c>
      <c r="F2532" s="1029">
        <v>241.12</v>
      </c>
    </row>
    <row r="2533" spans="1:6" ht="12.6" customHeight="1">
      <c r="A2533" s="1023" t="s">
        <v>9653</v>
      </c>
      <c r="B2533" s="1023" t="s">
        <v>9654</v>
      </c>
      <c r="C2533" s="1024" t="s">
        <v>5060</v>
      </c>
      <c r="D2533" s="1029">
        <v>16.54</v>
      </c>
      <c r="E2533" s="1029">
        <v>12.44</v>
      </c>
      <c r="F2533" s="1029">
        <v>28.98</v>
      </c>
    </row>
    <row r="2534" spans="1:6" ht="12.6" customHeight="1">
      <c r="A2534" s="1023" t="s">
        <v>9655</v>
      </c>
      <c r="B2534" s="1023" t="s">
        <v>9656</v>
      </c>
      <c r="C2534" s="1024" t="s">
        <v>5060</v>
      </c>
      <c r="D2534" s="1029">
        <v>347.48</v>
      </c>
      <c r="E2534" s="1029">
        <v>12.44</v>
      </c>
      <c r="F2534" s="1029">
        <v>359.92</v>
      </c>
    </row>
    <row r="2535" spans="1:6" ht="24.95" customHeight="1">
      <c r="A2535" s="1023" t="s">
        <v>9657</v>
      </c>
      <c r="B2535" s="441" t="s">
        <v>9658</v>
      </c>
      <c r="C2535" s="1024" t="s">
        <v>4748</v>
      </c>
      <c r="D2535" s="1029">
        <v>11.07</v>
      </c>
      <c r="E2535" s="1029">
        <v>12.44</v>
      </c>
      <c r="F2535" s="1029">
        <v>23.51</v>
      </c>
    </row>
    <row r="2536" spans="1:6" ht="12.6" customHeight="1">
      <c r="A2536" s="1023" t="s">
        <v>9659</v>
      </c>
      <c r="B2536" s="1023" t="s">
        <v>9660</v>
      </c>
      <c r="C2536" s="1024" t="s">
        <v>5060</v>
      </c>
      <c r="D2536" s="1029">
        <v>10.95</v>
      </c>
      <c r="E2536" s="1029">
        <v>12.44</v>
      </c>
      <c r="F2536" s="1029">
        <v>23.39</v>
      </c>
    </row>
    <row r="2537" spans="1:6" ht="12.6" customHeight="1">
      <c r="A2537" s="1023" t="s">
        <v>9661</v>
      </c>
      <c r="B2537" s="1023" t="s">
        <v>9662</v>
      </c>
      <c r="C2537" s="1024" t="s">
        <v>5060</v>
      </c>
      <c r="D2537" s="1029">
        <v>15.61</v>
      </c>
      <c r="E2537" s="1029">
        <v>12.44</v>
      </c>
      <c r="F2537" s="1029">
        <v>28.05</v>
      </c>
    </row>
    <row r="2538" spans="1:6" ht="12.6" customHeight="1">
      <c r="A2538" s="1023" t="s">
        <v>9663</v>
      </c>
      <c r="B2538" s="1023" t="s">
        <v>9664</v>
      </c>
      <c r="C2538" s="1024" t="s">
        <v>5060</v>
      </c>
      <c r="D2538" s="1029">
        <v>23.18</v>
      </c>
      <c r="E2538" s="1029">
        <v>12.44</v>
      </c>
      <c r="F2538" s="1029">
        <v>35.619999999999997</v>
      </c>
    </row>
    <row r="2539" spans="1:6" ht="12.6" customHeight="1">
      <c r="A2539" s="1023" t="s">
        <v>9665</v>
      </c>
      <c r="B2539" s="1023" t="s">
        <v>9666</v>
      </c>
      <c r="C2539" s="1024" t="s">
        <v>5060</v>
      </c>
      <c r="D2539" s="1029">
        <v>23.56</v>
      </c>
      <c r="E2539" s="1029">
        <v>12.44</v>
      </c>
      <c r="F2539" s="1029">
        <v>36</v>
      </c>
    </row>
    <row r="2540" spans="1:6" ht="12.6" customHeight="1">
      <c r="A2540" s="1023" t="s">
        <v>9667</v>
      </c>
      <c r="B2540" s="1023" t="s">
        <v>9668</v>
      </c>
      <c r="C2540" s="1024" t="s">
        <v>5060</v>
      </c>
      <c r="D2540" s="1029">
        <v>31.39</v>
      </c>
      <c r="E2540" s="1029">
        <v>12.44</v>
      </c>
      <c r="F2540" s="1029">
        <v>43.83</v>
      </c>
    </row>
    <row r="2541" spans="1:6" ht="24.95" customHeight="1">
      <c r="A2541" s="1023" t="s">
        <v>9669</v>
      </c>
      <c r="B2541" s="441" t="s">
        <v>9670</v>
      </c>
      <c r="C2541" s="1024" t="s">
        <v>5060</v>
      </c>
      <c r="D2541" s="1029">
        <v>34.44</v>
      </c>
      <c r="E2541" s="1029">
        <v>15.34</v>
      </c>
      <c r="F2541" s="1029">
        <v>49.78</v>
      </c>
    </row>
    <row r="2542" spans="1:6" ht="12.6" customHeight="1">
      <c r="A2542" s="1020" t="s">
        <v>9671</v>
      </c>
      <c r="B2542" s="1020" t="s">
        <v>9672</v>
      </c>
      <c r="C2542" s="1022"/>
      <c r="D2542" s="1022"/>
      <c r="E2542" s="1022"/>
      <c r="F2542" s="1022"/>
    </row>
    <row r="2543" spans="1:6" ht="12.6" customHeight="1">
      <c r="A2543" s="1023" t="s">
        <v>9673</v>
      </c>
      <c r="B2543" s="1023" t="s">
        <v>9674</v>
      </c>
      <c r="C2543" s="1024" t="s">
        <v>5060</v>
      </c>
      <c r="D2543" s="1029">
        <v>9.51</v>
      </c>
      <c r="E2543" s="1029">
        <v>14.1</v>
      </c>
      <c r="F2543" s="1029">
        <v>23.61</v>
      </c>
    </row>
    <row r="2544" spans="1:6" ht="12.6" customHeight="1">
      <c r="A2544" s="1023" t="s">
        <v>9675</v>
      </c>
      <c r="B2544" s="1023" t="s">
        <v>9676</v>
      </c>
      <c r="C2544" s="1024" t="s">
        <v>5060</v>
      </c>
      <c r="D2544" s="1029">
        <v>19.28</v>
      </c>
      <c r="E2544" s="1029">
        <v>14.51</v>
      </c>
      <c r="F2544" s="1029">
        <v>33.79</v>
      </c>
    </row>
    <row r="2545" spans="1:6" ht="12.6" customHeight="1">
      <c r="A2545" s="1023" t="s">
        <v>9677</v>
      </c>
      <c r="B2545" s="1023" t="s">
        <v>9678</v>
      </c>
      <c r="C2545" s="1024" t="s">
        <v>5060</v>
      </c>
      <c r="D2545" s="1029">
        <v>28.4</v>
      </c>
      <c r="E2545" s="1029">
        <v>20.74</v>
      </c>
      <c r="F2545" s="1029">
        <v>49.14</v>
      </c>
    </row>
    <row r="2546" spans="1:6" ht="12.6" customHeight="1">
      <c r="A2546" s="1023" t="s">
        <v>9679</v>
      </c>
      <c r="B2546" s="1023" t="s">
        <v>9680</v>
      </c>
      <c r="C2546" s="1024" t="s">
        <v>5060</v>
      </c>
      <c r="D2546" s="1029">
        <v>13.4</v>
      </c>
      <c r="E2546" s="1029">
        <v>11.19</v>
      </c>
      <c r="F2546" s="1029">
        <v>24.59</v>
      </c>
    </row>
    <row r="2547" spans="1:6" ht="12.6" customHeight="1">
      <c r="A2547" s="1023" t="s">
        <v>9681</v>
      </c>
      <c r="B2547" s="1023" t="s">
        <v>9682</v>
      </c>
      <c r="C2547" s="1024" t="s">
        <v>5060</v>
      </c>
      <c r="D2547" s="1029">
        <v>13.49</v>
      </c>
      <c r="E2547" s="1029">
        <v>18.66</v>
      </c>
      <c r="F2547" s="1029">
        <v>32.15</v>
      </c>
    </row>
    <row r="2548" spans="1:6" ht="12.6" customHeight="1">
      <c r="A2548" s="1023" t="s">
        <v>9683</v>
      </c>
      <c r="B2548" s="1023" t="s">
        <v>9684</v>
      </c>
      <c r="C2548" s="1024" t="s">
        <v>5060</v>
      </c>
      <c r="D2548" s="1029">
        <v>12.4</v>
      </c>
      <c r="E2548" s="1029">
        <v>15.76</v>
      </c>
      <c r="F2548" s="1029">
        <v>28.16</v>
      </c>
    </row>
    <row r="2549" spans="1:6" ht="12.6" customHeight="1">
      <c r="A2549" s="1023" t="s">
        <v>9685</v>
      </c>
      <c r="B2549" s="1023" t="s">
        <v>9686</v>
      </c>
      <c r="C2549" s="1024" t="s">
        <v>5060</v>
      </c>
      <c r="D2549" s="1029">
        <v>15.34</v>
      </c>
      <c r="E2549" s="1029">
        <v>18.66</v>
      </c>
      <c r="F2549" s="1029">
        <v>34</v>
      </c>
    </row>
    <row r="2550" spans="1:6" ht="12.6" customHeight="1">
      <c r="A2550" s="1023" t="s">
        <v>9687</v>
      </c>
      <c r="B2550" s="1023" t="s">
        <v>9688</v>
      </c>
      <c r="C2550" s="1024" t="s">
        <v>5060</v>
      </c>
      <c r="D2550" s="1029">
        <v>23.13</v>
      </c>
      <c r="E2550" s="1029">
        <v>20.74</v>
      </c>
      <c r="F2550" s="1029">
        <v>43.87</v>
      </c>
    </row>
    <row r="2551" spans="1:6" ht="11.45" customHeight="1">
      <c r="A2551" s="1015" t="s">
        <v>4737</v>
      </c>
      <c r="B2551" s="1016" t="s">
        <v>4738</v>
      </c>
      <c r="C2551" s="1016" t="s">
        <v>4739</v>
      </c>
      <c r="D2551" s="1017" t="s">
        <v>4740</v>
      </c>
      <c r="E2551" s="1018" t="s">
        <v>4741</v>
      </c>
      <c r="F2551" s="1015" t="s">
        <v>4742</v>
      </c>
    </row>
    <row r="2552" spans="1:6" ht="12.6" customHeight="1">
      <c r="A2552" s="1023" t="s">
        <v>9689</v>
      </c>
      <c r="B2552" s="1023" t="s">
        <v>9690</v>
      </c>
      <c r="C2552" s="1024" t="s">
        <v>5060</v>
      </c>
      <c r="D2552" s="1029">
        <v>44.08</v>
      </c>
      <c r="E2552" s="1029">
        <v>14.51</v>
      </c>
      <c r="F2552" s="1029">
        <v>58.59</v>
      </c>
    </row>
    <row r="2553" spans="1:6" ht="12.6" customHeight="1">
      <c r="A2553" s="1023" t="s">
        <v>9691</v>
      </c>
      <c r="B2553" s="1023" t="s">
        <v>9692</v>
      </c>
      <c r="C2553" s="1024" t="s">
        <v>5060</v>
      </c>
      <c r="D2553" s="1029">
        <v>32.5</v>
      </c>
      <c r="E2553" s="1029">
        <v>14.51</v>
      </c>
      <c r="F2553" s="1029">
        <v>47.01</v>
      </c>
    </row>
    <row r="2554" spans="1:6" ht="12.6" customHeight="1">
      <c r="A2554" s="1023" t="s">
        <v>9693</v>
      </c>
      <c r="B2554" s="1023" t="s">
        <v>9694</v>
      </c>
      <c r="C2554" s="1024" t="s">
        <v>5060</v>
      </c>
      <c r="D2554" s="1029">
        <v>13.22</v>
      </c>
      <c r="E2554" s="1029">
        <v>10.37</v>
      </c>
      <c r="F2554" s="1029">
        <v>23.59</v>
      </c>
    </row>
    <row r="2555" spans="1:6" ht="12.6" customHeight="1">
      <c r="A2555" s="1023" t="s">
        <v>9695</v>
      </c>
      <c r="B2555" s="1023" t="s">
        <v>9696</v>
      </c>
      <c r="C2555" s="1024" t="s">
        <v>5060</v>
      </c>
      <c r="D2555" s="1029">
        <v>78.099999999999994</v>
      </c>
      <c r="E2555" s="1029">
        <v>15.76</v>
      </c>
      <c r="F2555" s="1029">
        <v>93.86</v>
      </c>
    </row>
    <row r="2556" spans="1:6" ht="23.1" customHeight="1">
      <c r="A2556" s="1023" t="s">
        <v>9697</v>
      </c>
      <c r="B2556" s="1023" t="s">
        <v>9698</v>
      </c>
      <c r="C2556" s="1024" t="s">
        <v>4748</v>
      </c>
      <c r="D2556" s="1029">
        <v>37.04</v>
      </c>
      <c r="E2556" s="1029">
        <v>12.44</v>
      </c>
      <c r="F2556" s="1029">
        <v>49.48</v>
      </c>
    </row>
    <row r="2557" spans="1:6" ht="24.95" customHeight="1">
      <c r="A2557" s="1023" t="s">
        <v>9699</v>
      </c>
      <c r="B2557" s="441" t="s">
        <v>9700</v>
      </c>
      <c r="C2557" s="1024" t="s">
        <v>4748</v>
      </c>
      <c r="D2557" s="1029">
        <v>91.99</v>
      </c>
      <c r="E2557" s="1029">
        <v>20.74</v>
      </c>
      <c r="F2557" s="1029">
        <v>112.73</v>
      </c>
    </row>
    <row r="2558" spans="1:6" ht="12.6" customHeight="1">
      <c r="A2558" s="1020" t="s">
        <v>9701</v>
      </c>
      <c r="B2558" s="1020" t="s">
        <v>9702</v>
      </c>
      <c r="C2558" s="1022"/>
      <c r="D2558" s="1022"/>
      <c r="E2558" s="1022"/>
      <c r="F2558" s="1022"/>
    </row>
    <row r="2559" spans="1:6" ht="12.6" customHeight="1">
      <c r="A2559" s="1023" t="s">
        <v>9703</v>
      </c>
      <c r="B2559" s="1023" t="s">
        <v>9704</v>
      </c>
      <c r="C2559" s="1024" t="s">
        <v>5060</v>
      </c>
      <c r="D2559" s="1029">
        <v>13.32</v>
      </c>
      <c r="E2559" s="1029">
        <v>20.74</v>
      </c>
      <c r="F2559" s="1029">
        <v>34.06</v>
      </c>
    </row>
    <row r="2560" spans="1:6" ht="12.6" customHeight="1">
      <c r="A2560" s="1023" t="s">
        <v>9705</v>
      </c>
      <c r="B2560" s="1023" t="s">
        <v>9706</v>
      </c>
      <c r="C2560" s="1024" t="s">
        <v>5060</v>
      </c>
      <c r="D2560" s="1029">
        <v>19.260000000000002</v>
      </c>
      <c r="E2560" s="1029">
        <v>20.74</v>
      </c>
      <c r="F2560" s="1029">
        <v>40</v>
      </c>
    </row>
    <row r="2561" spans="1:6" ht="12.6" customHeight="1">
      <c r="A2561" s="1023" t="s">
        <v>9707</v>
      </c>
      <c r="B2561" s="1023" t="s">
        <v>9708</v>
      </c>
      <c r="C2561" s="1024" t="s">
        <v>5060</v>
      </c>
      <c r="D2561" s="1029">
        <v>33.86</v>
      </c>
      <c r="E2561" s="1029">
        <v>20.74</v>
      </c>
      <c r="F2561" s="1029">
        <v>54.6</v>
      </c>
    </row>
    <row r="2562" spans="1:6" ht="12.6" customHeight="1">
      <c r="A2562" s="1023" t="s">
        <v>9709</v>
      </c>
      <c r="B2562" s="1023" t="s">
        <v>9710</v>
      </c>
      <c r="C2562" s="1024" t="s">
        <v>5060</v>
      </c>
      <c r="D2562" s="1029">
        <v>33.380000000000003</v>
      </c>
      <c r="E2562" s="1029">
        <v>20.74</v>
      </c>
      <c r="F2562" s="1029">
        <v>54.12</v>
      </c>
    </row>
    <row r="2563" spans="1:6" ht="12.6" customHeight="1">
      <c r="A2563" s="1023" t="s">
        <v>9711</v>
      </c>
      <c r="B2563" s="1023" t="s">
        <v>9712</v>
      </c>
      <c r="C2563" s="1024" t="s">
        <v>5060</v>
      </c>
      <c r="D2563" s="1029">
        <v>81.22</v>
      </c>
      <c r="E2563" s="1029">
        <v>20.74</v>
      </c>
      <c r="F2563" s="1029">
        <v>101.96</v>
      </c>
    </row>
    <row r="2564" spans="1:6" ht="12.6" customHeight="1">
      <c r="A2564" s="1023" t="s">
        <v>9713</v>
      </c>
      <c r="B2564" s="1023" t="s">
        <v>9714</v>
      </c>
      <c r="C2564" s="1024" t="s">
        <v>5060</v>
      </c>
      <c r="D2564" s="1029">
        <v>175.76</v>
      </c>
      <c r="E2564" s="1029">
        <v>20.74</v>
      </c>
      <c r="F2564" s="1029">
        <v>196.5</v>
      </c>
    </row>
    <row r="2565" spans="1:6" ht="12.6" customHeight="1">
      <c r="A2565" s="1023" t="s">
        <v>9715</v>
      </c>
      <c r="B2565" s="1023" t="s">
        <v>9716</v>
      </c>
      <c r="C2565" s="1024" t="s">
        <v>5060</v>
      </c>
      <c r="D2565" s="1029">
        <v>165.18</v>
      </c>
      <c r="E2565" s="1029">
        <v>20.74</v>
      </c>
      <c r="F2565" s="1029">
        <v>185.92</v>
      </c>
    </row>
    <row r="2566" spans="1:6" ht="12.6" customHeight="1">
      <c r="A2566" s="1023" t="s">
        <v>9717</v>
      </c>
      <c r="B2566" s="1023" t="s">
        <v>9718</v>
      </c>
      <c r="C2566" s="1024" t="s">
        <v>5060</v>
      </c>
      <c r="D2566" s="1029">
        <v>303.06</v>
      </c>
      <c r="E2566" s="1029">
        <v>20.74</v>
      </c>
      <c r="F2566" s="1029">
        <v>323.8</v>
      </c>
    </row>
    <row r="2567" spans="1:6" ht="12.6" customHeight="1">
      <c r="A2567" s="1023" t="s">
        <v>9719</v>
      </c>
      <c r="B2567" s="1023" t="s">
        <v>9720</v>
      </c>
      <c r="C2567" s="1024" t="s">
        <v>5060</v>
      </c>
      <c r="D2567" s="1029">
        <v>19.47</v>
      </c>
      <c r="E2567" s="1029">
        <v>20.74</v>
      </c>
      <c r="F2567" s="1029">
        <v>40.21</v>
      </c>
    </row>
    <row r="2568" spans="1:6" ht="12.6" customHeight="1">
      <c r="A2568" s="1020" t="s">
        <v>9721</v>
      </c>
      <c r="B2568" s="1020" t="s">
        <v>9722</v>
      </c>
      <c r="C2568" s="1022"/>
      <c r="D2568" s="1022"/>
      <c r="E2568" s="1022"/>
      <c r="F2568" s="1022"/>
    </row>
    <row r="2569" spans="1:6" ht="12.6" customHeight="1">
      <c r="A2569" s="1023" t="s">
        <v>9723</v>
      </c>
      <c r="B2569" s="1023" t="s">
        <v>9724</v>
      </c>
      <c r="C2569" s="1024" t="s">
        <v>4748</v>
      </c>
      <c r="D2569" s="1029">
        <v>3.57</v>
      </c>
      <c r="E2569" s="1029">
        <v>10.37</v>
      </c>
      <c r="F2569" s="1029">
        <v>13.94</v>
      </c>
    </row>
    <row r="2570" spans="1:6" ht="12.6" customHeight="1">
      <c r="A2570" s="1023" t="s">
        <v>9725</v>
      </c>
      <c r="B2570" s="1023" t="s">
        <v>9726</v>
      </c>
      <c r="C2570" s="1024" t="s">
        <v>4748</v>
      </c>
      <c r="D2570" s="1029">
        <v>7.79</v>
      </c>
      <c r="E2570" s="1029">
        <v>10.37</v>
      </c>
      <c r="F2570" s="1029">
        <v>18.16</v>
      </c>
    </row>
    <row r="2571" spans="1:6" ht="12.6" customHeight="1">
      <c r="A2571" s="1023" t="s">
        <v>9727</v>
      </c>
      <c r="B2571" s="1023" t="s">
        <v>9728</v>
      </c>
      <c r="C2571" s="1024" t="s">
        <v>4748</v>
      </c>
      <c r="D2571" s="1029">
        <v>8.4</v>
      </c>
      <c r="E2571" s="1029">
        <v>10.37</v>
      </c>
      <c r="F2571" s="1029">
        <v>18.77</v>
      </c>
    </row>
    <row r="2572" spans="1:6" ht="12.6" customHeight="1">
      <c r="A2572" s="1020" t="s">
        <v>9729</v>
      </c>
      <c r="B2572" s="1020" t="s">
        <v>9730</v>
      </c>
      <c r="C2572" s="1022"/>
      <c r="D2572" s="1022"/>
      <c r="E2572" s="1022"/>
      <c r="F2572" s="1022"/>
    </row>
    <row r="2573" spans="1:6" ht="12.6" customHeight="1">
      <c r="A2573" s="1023" t="s">
        <v>9731</v>
      </c>
      <c r="B2573" s="1023" t="s">
        <v>9732</v>
      </c>
      <c r="C2573" s="1024" t="s">
        <v>4748</v>
      </c>
      <c r="D2573" s="1029">
        <v>236.69</v>
      </c>
      <c r="E2573" s="1029">
        <v>20.74</v>
      </c>
      <c r="F2573" s="1029">
        <v>257.43</v>
      </c>
    </row>
    <row r="2574" spans="1:6" ht="12.6" customHeight="1">
      <c r="A2574" s="1023" t="s">
        <v>9733</v>
      </c>
      <c r="B2574" s="1023" t="s">
        <v>9734</v>
      </c>
      <c r="C2574" s="1024" t="s">
        <v>4748</v>
      </c>
      <c r="D2574" s="1029">
        <v>265.85000000000002</v>
      </c>
      <c r="E2574" s="1029">
        <v>20.74</v>
      </c>
      <c r="F2574" s="1029">
        <v>286.58999999999997</v>
      </c>
    </row>
    <row r="2575" spans="1:6" ht="12.6" customHeight="1">
      <c r="A2575" s="1023" t="s">
        <v>9735</v>
      </c>
      <c r="B2575" s="1023" t="s">
        <v>9736</v>
      </c>
      <c r="C2575" s="1024" t="s">
        <v>4748</v>
      </c>
      <c r="D2575" s="1029">
        <v>306.44</v>
      </c>
      <c r="E2575" s="1029">
        <v>20.74</v>
      </c>
      <c r="F2575" s="1029">
        <v>327.18</v>
      </c>
    </row>
    <row r="2576" spans="1:6" ht="12.6" customHeight="1">
      <c r="A2576" s="1023" t="s">
        <v>9737</v>
      </c>
      <c r="B2576" s="1023" t="s">
        <v>9738</v>
      </c>
      <c r="C2576" s="1024" t="s">
        <v>4748</v>
      </c>
      <c r="D2576" s="1029">
        <v>299.64999999999998</v>
      </c>
      <c r="E2576" s="1029">
        <v>20.74</v>
      </c>
      <c r="F2576" s="1029">
        <v>320.39</v>
      </c>
    </row>
    <row r="2577" spans="1:6" ht="12.6" customHeight="1">
      <c r="A2577" s="1023" t="s">
        <v>9739</v>
      </c>
      <c r="B2577" s="1023" t="s">
        <v>9740</v>
      </c>
      <c r="C2577" s="1024" t="s">
        <v>4748</v>
      </c>
      <c r="D2577" s="1029">
        <v>349.21</v>
      </c>
      <c r="E2577" s="1029">
        <v>20.74</v>
      </c>
      <c r="F2577" s="1029">
        <v>369.95</v>
      </c>
    </row>
    <row r="2578" spans="1:6" ht="12.6" customHeight="1">
      <c r="A2578" s="1023" t="s">
        <v>9741</v>
      </c>
      <c r="B2578" s="1023" t="s">
        <v>9742</v>
      </c>
      <c r="C2578" s="1024" t="s">
        <v>4748</v>
      </c>
      <c r="D2578" s="1029">
        <v>494.6</v>
      </c>
      <c r="E2578" s="1029">
        <v>20.74</v>
      </c>
      <c r="F2578" s="1029">
        <v>515.34</v>
      </c>
    </row>
    <row r="2579" spans="1:6" ht="12.6" customHeight="1">
      <c r="A2579" s="1023" t="s">
        <v>9743</v>
      </c>
      <c r="B2579" s="1023" t="s">
        <v>9744</v>
      </c>
      <c r="C2579" s="1024" t="s">
        <v>4748</v>
      </c>
      <c r="D2579" s="1029">
        <v>794.98</v>
      </c>
      <c r="E2579" s="1029">
        <v>20.74</v>
      </c>
      <c r="F2579" s="1029">
        <v>815.72</v>
      </c>
    </row>
    <row r="2580" spans="1:6" ht="12.6" customHeight="1">
      <c r="A2580" s="1023" t="s">
        <v>9745</v>
      </c>
      <c r="B2580" s="1023" t="s">
        <v>9746</v>
      </c>
      <c r="C2580" s="1024" t="s">
        <v>4748</v>
      </c>
      <c r="D2580" s="1029">
        <v>947.54</v>
      </c>
      <c r="E2580" s="1029">
        <v>20.74</v>
      </c>
      <c r="F2580" s="1029">
        <v>968.28</v>
      </c>
    </row>
    <row r="2581" spans="1:6" ht="12.6" customHeight="1">
      <c r="A2581" s="1023" t="s">
        <v>9747</v>
      </c>
      <c r="B2581" s="1023" t="s">
        <v>9748</v>
      </c>
      <c r="C2581" s="1024" t="s">
        <v>4748</v>
      </c>
      <c r="D2581" s="1025">
        <v>1221.98</v>
      </c>
      <c r="E2581" s="1029">
        <v>20.74</v>
      </c>
      <c r="F2581" s="1025">
        <v>1242.72</v>
      </c>
    </row>
    <row r="2582" spans="1:6" ht="12.6" customHeight="1">
      <c r="A2582" s="1023" t="s">
        <v>9749</v>
      </c>
      <c r="B2582" s="1023" t="s">
        <v>9750</v>
      </c>
      <c r="C2582" s="1024" t="s">
        <v>4748</v>
      </c>
      <c r="D2582" s="1025">
        <v>2690.65</v>
      </c>
      <c r="E2582" s="1029">
        <v>20.74</v>
      </c>
      <c r="F2582" s="1025">
        <v>2711.39</v>
      </c>
    </row>
    <row r="2583" spans="1:6" ht="12.6" customHeight="1">
      <c r="A2583" s="1023" t="s">
        <v>9751</v>
      </c>
      <c r="B2583" s="1023" t="s">
        <v>9752</v>
      </c>
      <c r="C2583" s="1024" t="s">
        <v>4748</v>
      </c>
      <c r="D2583" s="1025">
        <v>3149.76</v>
      </c>
      <c r="E2583" s="1029">
        <v>20.74</v>
      </c>
      <c r="F2583" s="1025">
        <v>3170.5</v>
      </c>
    </row>
    <row r="2584" spans="1:6" ht="12.6" customHeight="1">
      <c r="A2584" s="1023" t="s">
        <v>9753</v>
      </c>
      <c r="B2584" s="1023" t="s">
        <v>9754</v>
      </c>
      <c r="C2584" s="1024" t="s">
        <v>4748</v>
      </c>
      <c r="D2584" s="1025">
        <v>6580.16</v>
      </c>
      <c r="E2584" s="1029">
        <v>20.74</v>
      </c>
      <c r="F2584" s="1025">
        <v>6600.9</v>
      </c>
    </row>
    <row r="2585" spans="1:6" ht="12.6" customHeight="1">
      <c r="A2585" s="1023" t="s">
        <v>9755</v>
      </c>
      <c r="B2585" s="1023" t="s">
        <v>9756</v>
      </c>
      <c r="C2585" s="1024" t="s">
        <v>4748</v>
      </c>
      <c r="D2585" s="1029">
        <v>102.42</v>
      </c>
      <c r="E2585" s="1029">
        <v>20.74</v>
      </c>
      <c r="F2585" s="1029">
        <v>123.16</v>
      </c>
    </row>
    <row r="2586" spans="1:6" ht="12.6" customHeight="1">
      <c r="A2586" s="1023" t="s">
        <v>9757</v>
      </c>
      <c r="B2586" s="1023" t="s">
        <v>9758</v>
      </c>
      <c r="C2586" s="1024" t="s">
        <v>4748</v>
      </c>
      <c r="D2586" s="1029">
        <v>125.49</v>
      </c>
      <c r="E2586" s="1029">
        <v>20.74</v>
      </c>
      <c r="F2586" s="1029">
        <v>146.22999999999999</v>
      </c>
    </row>
    <row r="2587" spans="1:6" ht="12.6" customHeight="1">
      <c r="A2587" s="1023" t="s">
        <v>9759</v>
      </c>
      <c r="B2587" s="1023" t="s">
        <v>9760</v>
      </c>
      <c r="C2587" s="1024" t="s">
        <v>4748</v>
      </c>
      <c r="D2587" s="1029">
        <v>155.63999999999999</v>
      </c>
      <c r="E2587" s="1029">
        <v>20.74</v>
      </c>
      <c r="F2587" s="1029">
        <v>176.38</v>
      </c>
    </row>
    <row r="2588" spans="1:6" ht="12.6" customHeight="1">
      <c r="A2588" s="1020" t="s">
        <v>9761</v>
      </c>
      <c r="B2588" s="1020" t="s">
        <v>9762</v>
      </c>
      <c r="C2588" s="1022"/>
      <c r="D2588" s="1022"/>
      <c r="E2588" s="1022"/>
      <c r="F2588" s="1022"/>
    </row>
    <row r="2589" spans="1:6" ht="12.6" customHeight="1">
      <c r="A2589" s="1023" t="s">
        <v>9763</v>
      </c>
      <c r="B2589" s="1023" t="s">
        <v>9764</v>
      </c>
      <c r="C2589" s="1024" t="s">
        <v>4748</v>
      </c>
      <c r="D2589" s="1029">
        <v>72.260000000000005</v>
      </c>
      <c r="E2589" s="1029">
        <v>18.66</v>
      </c>
      <c r="F2589" s="1029">
        <v>90.92</v>
      </c>
    </row>
    <row r="2590" spans="1:6" ht="24.95" customHeight="1">
      <c r="A2590" s="1023" t="s">
        <v>9765</v>
      </c>
      <c r="B2590" s="441" t="s">
        <v>9766</v>
      </c>
      <c r="C2590" s="1024" t="s">
        <v>4748</v>
      </c>
      <c r="D2590" s="1029">
        <v>233.72</v>
      </c>
      <c r="E2590" s="1029">
        <v>20.74</v>
      </c>
      <c r="F2590" s="1029">
        <v>254.46</v>
      </c>
    </row>
    <row r="2591" spans="1:6" ht="24.95" customHeight="1">
      <c r="A2591" s="1023" t="s">
        <v>9767</v>
      </c>
      <c r="B2591" s="441" t="s">
        <v>9768</v>
      </c>
      <c r="C2591" s="1024" t="s">
        <v>4748</v>
      </c>
      <c r="D2591" s="1029">
        <v>425.15</v>
      </c>
      <c r="E2591" s="1029">
        <v>20.74</v>
      </c>
      <c r="F2591" s="1029">
        <v>445.89</v>
      </c>
    </row>
    <row r="2592" spans="1:6" ht="24.95" customHeight="1">
      <c r="A2592" s="1023" t="s">
        <v>9769</v>
      </c>
      <c r="B2592" s="441" t="s">
        <v>9770</v>
      </c>
      <c r="C2592" s="1024" t="s">
        <v>4748</v>
      </c>
      <c r="D2592" s="1029">
        <v>313.95999999999998</v>
      </c>
      <c r="E2592" s="1029">
        <v>20.74</v>
      </c>
      <c r="F2592" s="1029">
        <v>334.7</v>
      </c>
    </row>
    <row r="2593" spans="1:6" ht="12.6" customHeight="1">
      <c r="A2593" s="1023" t="s">
        <v>9771</v>
      </c>
      <c r="B2593" s="1023" t="s">
        <v>9772</v>
      </c>
      <c r="C2593" s="1024" t="s">
        <v>4748</v>
      </c>
      <c r="D2593" s="1029">
        <v>87.32</v>
      </c>
      <c r="E2593" s="1029">
        <v>41.47</v>
      </c>
      <c r="F2593" s="1029">
        <v>128.79</v>
      </c>
    </row>
    <row r="2594" spans="1:6" ht="24.95" customHeight="1">
      <c r="A2594" s="1023" t="s">
        <v>9773</v>
      </c>
      <c r="B2594" s="441" t="s">
        <v>9774</v>
      </c>
      <c r="C2594" s="1024" t="s">
        <v>4748</v>
      </c>
      <c r="D2594" s="1025">
        <v>2339.94</v>
      </c>
      <c r="E2594" s="1029">
        <v>41.47</v>
      </c>
      <c r="F2594" s="1025">
        <v>2381.41</v>
      </c>
    </row>
    <row r="2595" spans="1:6" ht="23.1" customHeight="1">
      <c r="A2595" s="1023" t="s">
        <v>9775</v>
      </c>
      <c r="B2595" s="1023" t="s">
        <v>9776</v>
      </c>
      <c r="C2595" s="1024" t="s">
        <v>4748</v>
      </c>
      <c r="D2595" s="1029">
        <v>78.72</v>
      </c>
      <c r="E2595" s="1029">
        <v>41.47</v>
      </c>
      <c r="F2595" s="1029">
        <v>120.19</v>
      </c>
    </row>
    <row r="2596" spans="1:6" ht="24.95" customHeight="1">
      <c r="A2596" s="1023" t="s">
        <v>9777</v>
      </c>
      <c r="B2596" s="441" t="s">
        <v>9778</v>
      </c>
      <c r="C2596" s="1024" t="s">
        <v>4748</v>
      </c>
      <c r="D2596" s="1025">
        <v>3203.57</v>
      </c>
      <c r="E2596" s="1029">
        <v>20.74</v>
      </c>
      <c r="F2596" s="1025">
        <v>3224.31</v>
      </c>
    </row>
    <row r="2597" spans="1:6" ht="12.6" customHeight="1">
      <c r="A2597" s="1023" t="s">
        <v>9779</v>
      </c>
      <c r="B2597" s="1023" t="s">
        <v>9780</v>
      </c>
      <c r="C2597" s="1024" t="s">
        <v>4748</v>
      </c>
      <c r="D2597" s="1029">
        <v>88.66</v>
      </c>
      <c r="E2597" s="1029">
        <v>41.47</v>
      </c>
      <c r="F2597" s="1029">
        <v>130.13</v>
      </c>
    </row>
    <row r="2598" spans="1:6" ht="12.6" customHeight="1">
      <c r="A2598" s="1023" t="s">
        <v>9781</v>
      </c>
      <c r="B2598" s="1023" t="s">
        <v>9782</v>
      </c>
      <c r="C2598" s="1024" t="s">
        <v>4748</v>
      </c>
      <c r="D2598" s="1029">
        <v>249.34</v>
      </c>
      <c r="E2598" s="1029">
        <v>24.88</v>
      </c>
      <c r="F2598" s="1029">
        <v>274.22000000000003</v>
      </c>
    </row>
    <row r="2599" spans="1:6" ht="12.6" customHeight="1">
      <c r="A2599" s="1020" t="s">
        <v>9783</v>
      </c>
      <c r="B2599" s="1020" t="s">
        <v>9784</v>
      </c>
      <c r="C2599" s="1022"/>
      <c r="D2599" s="1022"/>
      <c r="E2599" s="1022"/>
      <c r="F2599" s="1022"/>
    </row>
    <row r="2600" spans="1:6" ht="12.6" customHeight="1">
      <c r="A2600" s="1023" t="s">
        <v>9785</v>
      </c>
      <c r="B2600" s="1023" t="s">
        <v>9786</v>
      </c>
      <c r="C2600" s="1024" t="s">
        <v>4748</v>
      </c>
      <c r="D2600" s="1029">
        <v>571.44000000000005</v>
      </c>
      <c r="E2600" s="1029">
        <v>16.59</v>
      </c>
      <c r="F2600" s="1029">
        <v>588.03</v>
      </c>
    </row>
    <row r="2601" spans="1:6" ht="11.45" customHeight="1">
      <c r="A2601" s="1015" t="s">
        <v>4737</v>
      </c>
      <c r="B2601" s="1016" t="s">
        <v>4738</v>
      </c>
      <c r="C2601" s="1016" t="s">
        <v>4739</v>
      </c>
      <c r="D2601" s="1017" t="s">
        <v>4740</v>
      </c>
      <c r="E2601" s="1018" t="s">
        <v>4741</v>
      </c>
      <c r="F2601" s="1015" t="s">
        <v>4742</v>
      </c>
    </row>
    <row r="2602" spans="1:6" ht="12.6" customHeight="1">
      <c r="A2602" s="1023" t="s">
        <v>9787</v>
      </c>
      <c r="B2602" s="1023" t="s">
        <v>9788</v>
      </c>
      <c r="C2602" s="1024" t="s">
        <v>4748</v>
      </c>
      <c r="D2602" s="1029">
        <v>275.24</v>
      </c>
      <c r="E2602" s="1029">
        <v>16.59</v>
      </c>
      <c r="F2602" s="1029">
        <v>291.83</v>
      </c>
    </row>
    <row r="2603" spans="1:6" ht="12.6" customHeight="1">
      <c r="A2603" s="1023" t="s">
        <v>9789</v>
      </c>
      <c r="B2603" s="1023" t="s">
        <v>9790</v>
      </c>
      <c r="C2603" s="1024" t="s">
        <v>4748</v>
      </c>
      <c r="D2603" s="1029">
        <v>152.82</v>
      </c>
      <c r="E2603" s="1029">
        <v>16.59</v>
      </c>
      <c r="F2603" s="1029">
        <v>169.41</v>
      </c>
    </row>
    <row r="2604" spans="1:6" ht="12.6" customHeight="1">
      <c r="A2604" s="1023" t="s">
        <v>9791</v>
      </c>
      <c r="B2604" s="1023" t="s">
        <v>9792</v>
      </c>
      <c r="C2604" s="1024" t="s">
        <v>4748</v>
      </c>
      <c r="D2604" s="1029">
        <v>406.31</v>
      </c>
      <c r="E2604" s="1029">
        <v>16.59</v>
      </c>
      <c r="F2604" s="1029">
        <v>422.9</v>
      </c>
    </row>
    <row r="2605" spans="1:6" ht="12.6" customHeight="1">
      <c r="A2605" s="1020" t="s">
        <v>9793</v>
      </c>
      <c r="B2605" s="1020" t="s">
        <v>9794</v>
      </c>
      <c r="C2605" s="1022"/>
      <c r="D2605" s="1022"/>
      <c r="E2605" s="1022"/>
      <c r="F2605" s="1022"/>
    </row>
    <row r="2606" spans="1:6" ht="12.6" customHeight="1">
      <c r="A2606" s="1023" t="s">
        <v>9795</v>
      </c>
      <c r="B2606" s="1023" t="s">
        <v>9796</v>
      </c>
      <c r="C2606" s="1024" t="s">
        <v>4748</v>
      </c>
      <c r="D2606" s="1029">
        <v>146.69999999999999</v>
      </c>
      <c r="E2606" s="1029">
        <v>16.59</v>
      </c>
      <c r="F2606" s="1029">
        <v>163.29</v>
      </c>
    </row>
    <row r="2607" spans="1:6" ht="24.95" customHeight="1">
      <c r="A2607" s="1023" t="s">
        <v>9797</v>
      </c>
      <c r="B2607" s="441" t="s">
        <v>9798</v>
      </c>
      <c r="C2607" s="1024" t="s">
        <v>4748</v>
      </c>
      <c r="D2607" s="1029">
        <v>407.48</v>
      </c>
      <c r="E2607" s="1029">
        <v>10.37</v>
      </c>
      <c r="F2607" s="1029">
        <v>417.85</v>
      </c>
    </row>
    <row r="2608" spans="1:6" ht="12.6" customHeight="1">
      <c r="A2608" s="1020" t="s">
        <v>9799</v>
      </c>
      <c r="B2608" s="1020" t="s">
        <v>9800</v>
      </c>
      <c r="C2608" s="1022"/>
      <c r="D2608" s="1022"/>
      <c r="E2608" s="1022"/>
      <c r="F2608" s="1022"/>
    </row>
    <row r="2609" spans="1:6" ht="12.6" customHeight="1">
      <c r="A2609" s="1023" t="s">
        <v>9801</v>
      </c>
      <c r="B2609" s="1023" t="s">
        <v>9802</v>
      </c>
      <c r="C2609" s="1024" t="s">
        <v>4748</v>
      </c>
      <c r="D2609" s="1029">
        <v>113.36</v>
      </c>
      <c r="E2609" s="1029">
        <v>16.59</v>
      </c>
      <c r="F2609" s="1029">
        <v>129.94999999999999</v>
      </c>
    </row>
    <row r="2610" spans="1:6" ht="24.95" customHeight="1">
      <c r="A2610" s="1023" t="s">
        <v>9803</v>
      </c>
      <c r="B2610" s="441" t="s">
        <v>9804</v>
      </c>
      <c r="C2610" s="1024" t="s">
        <v>4748</v>
      </c>
      <c r="D2610" s="1029">
        <v>125.13</v>
      </c>
      <c r="E2610" s="1029">
        <v>20.74</v>
      </c>
      <c r="F2610" s="1029">
        <v>145.87</v>
      </c>
    </row>
    <row r="2611" spans="1:6" ht="12.6" customHeight="1">
      <c r="A2611" s="1020" t="s">
        <v>9805</v>
      </c>
      <c r="B2611" s="1020" t="s">
        <v>9806</v>
      </c>
      <c r="C2611" s="1022"/>
      <c r="D2611" s="1022"/>
      <c r="E2611" s="1022"/>
      <c r="F2611" s="1022"/>
    </row>
    <row r="2612" spans="1:6" ht="12.6" customHeight="1">
      <c r="A2612" s="1023" t="s">
        <v>9807</v>
      </c>
      <c r="B2612" s="1023" t="s">
        <v>9808</v>
      </c>
      <c r="C2612" s="1024" t="s">
        <v>4748</v>
      </c>
      <c r="D2612" s="1029">
        <v>101.34</v>
      </c>
      <c r="E2612" s="1029">
        <v>33.18</v>
      </c>
      <c r="F2612" s="1029">
        <v>134.52000000000001</v>
      </c>
    </row>
    <row r="2613" spans="1:6" ht="12.6" customHeight="1">
      <c r="A2613" s="1023" t="s">
        <v>9809</v>
      </c>
      <c r="B2613" s="1023" t="s">
        <v>9810</v>
      </c>
      <c r="C2613" s="1024" t="s">
        <v>4748</v>
      </c>
      <c r="D2613" s="1029">
        <v>62.81</v>
      </c>
      <c r="E2613" s="1029">
        <v>33.18</v>
      </c>
      <c r="F2613" s="1029">
        <v>95.99</v>
      </c>
    </row>
    <row r="2614" spans="1:6" ht="12.6" customHeight="1">
      <c r="A2614" s="1023" t="s">
        <v>9811</v>
      </c>
      <c r="B2614" s="1023" t="s">
        <v>9812</v>
      </c>
      <c r="C2614" s="1024" t="s">
        <v>4748</v>
      </c>
      <c r="D2614" s="1029">
        <v>33.200000000000003</v>
      </c>
      <c r="E2614" s="1029">
        <v>12.44</v>
      </c>
      <c r="F2614" s="1029">
        <v>45.64</v>
      </c>
    </row>
    <row r="2615" spans="1:6" ht="12.6" customHeight="1">
      <c r="A2615" s="1023" t="s">
        <v>9813</v>
      </c>
      <c r="B2615" s="1023" t="s">
        <v>9814</v>
      </c>
      <c r="C2615" s="1024" t="s">
        <v>4748</v>
      </c>
      <c r="D2615" s="1029">
        <v>180.57</v>
      </c>
      <c r="E2615" s="1029">
        <v>12.44</v>
      </c>
      <c r="F2615" s="1029">
        <v>193.01</v>
      </c>
    </row>
    <row r="2616" spans="1:6" ht="12.6" customHeight="1">
      <c r="A2616" s="1023" t="s">
        <v>9815</v>
      </c>
      <c r="B2616" s="1023" t="s">
        <v>9816</v>
      </c>
      <c r="C2616" s="1024" t="s">
        <v>4748</v>
      </c>
      <c r="D2616" s="1029">
        <v>410.94</v>
      </c>
      <c r="E2616" s="1029">
        <v>12.44</v>
      </c>
      <c r="F2616" s="1029">
        <v>423.38</v>
      </c>
    </row>
    <row r="2617" spans="1:6" ht="12.6" customHeight="1">
      <c r="A2617" s="1023" t="s">
        <v>9817</v>
      </c>
      <c r="B2617" s="1023" t="s">
        <v>9818</v>
      </c>
      <c r="C2617" s="1024" t="s">
        <v>4748</v>
      </c>
      <c r="D2617" s="1029">
        <v>3.04</v>
      </c>
      <c r="E2617" s="1029">
        <v>1.35</v>
      </c>
      <c r="F2617" s="1029">
        <v>4.3899999999999997</v>
      </c>
    </row>
    <row r="2618" spans="1:6" ht="12.6" customHeight="1">
      <c r="A2618" s="1023" t="s">
        <v>9819</v>
      </c>
      <c r="B2618" s="1023" t="s">
        <v>9820</v>
      </c>
      <c r="C2618" s="1024" t="s">
        <v>4748</v>
      </c>
      <c r="D2618" s="1029">
        <v>8.73</v>
      </c>
      <c r="E2618" s="1029">
        <v>1.35</v>
      </c>
      <c r="F2618" s="1029">
        <v>10.08</v>
      </c>
    </row>
    <row r="2619" spans="1:6" ht="12.6" customHeight="1">
      <c r="A2619" s="1023" t="s">
        <v>9821</v>
      </c>
      <c r="B2619" s="1023" t="s">
        <v>9822</v>
      </c>
      <c r="C2619" s="1024" t="s">
        <v>4748</v>
      </c>
      <c r="D2619" s="1029">
        <v>48.6</v>
      </c>
      <c r="E2619" s="1029">
        <v>16.59</v>
      </c>
      <c r="F2619" s="1029">
        <v>65.19</v>
      </c>
    </row>
    <row r="2620" spans="1:6" ht="12.6" customHeight="1">
      <c r="A2620" s="1023" t="s">
        <v>9823</v>
      </c>
      <c r="B2620" s="1023" t="s">
        <v>9824</v>
      </c>
      <c r="C2620" s="1024" t="s">
        <v>4748</v>
      </c>
      <c r="D2620" s="1029">
        <v>6.77</v>
      </c>
      <c r="E2620" s="1029">
        <v>8.2899999999999991</v>
      </c>
      <c r="F2620" s="1029">
        <v>15.06</v>
      </c>
    </row>
    <row r="2621" spans="1:6" ht="12.6" customHeight="1">
      <c r="A2621" s="1023" t="s">
        <v>9825</v>
      </c>
      <c r="B2621" s="1023" t="s">
        <v>9826</v>
      </c>
      <c r="C2621" s="1024" t="s">
        <v>4748</v>
      </c>
      <c r="D2621" s="1029">
        <v>8.31</v>
      </c>
      <c r="E2621" s="1029">
        <v>8.2899999999999991</v>
      </c>
      <c r="F2621" s="1029">
        <v>16.600000000000001</v>
      </c>
    </row>
    <row r="2622" spans="1:6" ht="12.6" customHeight="1">
      <c r="A2622" s="1023" t="s">
        <v>9827</v>
      </c>
      <c r="B2622" s="1023" t="s">
        <v>9828</v>
      </c>
      <c r="C2622" s="1024" t="s">
        <v>4748</v>
      </c>
      <c r="D2622" s="1029">
        <v>380.43</v>
      </c>
      <c r="E2622" s="1029">
        <v>41.47</v>
      </c>
      <c r="F2622" s="1029">
        <v>421.9</v>
      </c>
    </row>
    <row r="2623" spans="1:6" ht="23.1" customHeight="1">
      <c r="A2623" s="1023" t="s">
        <v>9829</v>
      </c>
      <c r="B2623" s="1023" t="s">
        <v>9830</v>
      </c>
      <c r="C2623" s="1024" t="s">
        <v>4748</v>
      </c>
      <c r="D2623" s="1029">
        <v>41.41</v>
      </c>
      <c r="E2623" s="1029">
        <v>12.44</v>
      </c>
      <c r="F2623" s="1029">
        <v>53.85</v>
      </c>
    </row>
    <row r="2624" spans="1:6" ht="12.6" customHeight="1">
      <c r="A2624" s="1023" t="s">
        <v>9831</v>
      </c>
      <c r="B2624" s="1023" t="s">
        <v>9832</v>
      </c>
      <c r="C2624" s="1024" t="s">
        <v>4748</v>
      </c>
      <c r="D2624" s="1029">
        <v>32.78</v>
      </c>
      <c r="E2624" s="1029">
        <v>18.84</v>
      </c>
      <c r="F2624" s="1029">
        <v>51.62</v>
      </c>
    </row>
    <row r="2625" spans="1:6" ht="12.6" customHeight="1">
      <c r="A2625" s="1023" t="s">
        <v>9833</v>
      </c>
      <c r="B2625" s="1023" t="s">
        <v>9834</v>
      </c>
      <c r="C2625" s="1024" t="s">
        <v>4748</v>
      </c>
      <c r="D2625" s="1029">
        <v>28.62</v>
      </c>
      <c r="E2625" s="1029">
        <v>18.84</v>
      </c>
      <c r="F2625" s="1029">
        <v>47.46</v>
      </c>
    </row>
    <row r="2626" spans="1:6" ht="12.6" customHeight="1">
      <c r="A2626" s="1031">
        <v>41</v>
      </c>
      <c r="B2626" s="1020" t="s">
        <v>9835</v>
      </c>
      <c r="C2626" s="1022"/>
      <c r="D2626" s="1022"/>
      <c r="E2626" s="1022"/>
      <c r="F2626" s="1022"/>
    </row>
    <row r="2627" spans="1:6" ht="12.6" customHeight="1">
      <c r="A2627" s="1020" t="s">
        <v>9836</v>
      </c>
      <c r="B2627" s="1020" t="s">
        <v>9837</v>
      </c>
      <c r="C2627" s="1022"/>
      <c r="D2627" s="1022"/>
      <c r="E2627" s="1022"/>
      <c r="F2627" s="1022"/>
    </row>
    <row r="2628" spans="1:6" ht="12.6" customHeight="1">
      <c r="A2628" s="1023" t="s">
        <v>9838</v>
      </c>
      <c r="B2628" s="1023" t="s">
        <v>9839</v>
      </c>
      <c r="C2628" s="1024" t="s">
        <v>4748</v>
      </c>
      <c r="D2628" s="1029">
        <v>22.04</v>
      </c>
      <c r="E2628" s="1029">
        <v>3.37</v>
      </c>
      <c r="F2628" s="1029">
        <v>25.41</v>
      </c>
    </row>
    <row r="2629" spans="1:6" ht="23.1" customHeight="1">
      <c r="A2629" s="1023" t="s">
        <v>9840</v>
      </c>
      <c r="B2629" s="1023" t="s">
        <v>9841</v>
      </c>
      <c r="C2629" s="1024" t="s">
        <v>4748</v>
      </c>
      <c r="D2629" s="1029">
        <v>36.83</v>
      </c>
      <c r="E2629" s="1029">
        <v>3.37</v>
      </c>
      <c r="F2629" s="1029">
        <v>40.200000000000003</v>
      </c>
    </row>
    <row r="2630" spans="1:6" ht="23.1" customHeight="1">
      <c r="A2630" s="1023" t="s">
        <v>9842</v>
      </c>
      <c r="B2630" s="1023" t="s">
        <v>9843</v>
      </c>
      <c r="C2630" s="1024" t="s">
        <v>4748</v>
      </c>
      <c r="D2630" s="1029">
        <v>86.65</v>
      </c>
      <c r="E2630" s="1029">
        <v>3.37</v>
      </c>
      <c r="F2630" s="1029">
        <v>90.02</v>
      </c>
    </row>
    <row r="2631" spans="1:6" ht="12.6" customHeight="1">
      <c r="A2631" s="1023" t="s">
        <v>9844</v>
      </c>
      <c r="B2631" s="1023" t="s">
        <v>9845</v>
      </c>
      <c r="C2631" s="1024" t="s">
        <v>4748</v>
      </c>
      <c r="D2631" s="1029">
        <v>27.44</v>
      </c>
      <c r="E2631" s="1029">
        <v>3.37</v>
      </c>
      <c r="F2631" s="1029">
        <v>30.81</v>
      </c>
    </row>
    <row r="2632" spans="1:6" ht="12.6" customHeight="1">
      <c r="A2632" s="1020" t="s">
        <v>9846</v>
      </c>
      <c r="B2632" s="1020" t="s">
        <v>9847</v>
      </c>
      <c r="C2632" s="1022"/>
      <c r="D2632" s="1022"/>
      <c r="E2632" s="1022"/>
      <c r="F2632" s="1022"/>
    </row>
    <row r="2633" spans="1:6" ht="12.6" customHeight="1">
      <c r="A2633" s="1023" t="s">
        <v>9848</v>
      </c>
      <c r="B2633" s="1023" t="s">
        <v>9849</v>
      </c>
      <c r="C2633" s="1024" t="s">
        <v>4748</v>
      </c>
      <c r="D2633" s="1029">
        <v>5.23</v>
      </c>
      <c r="E2633" s="1029">
        <v>3.3</v>
      </c>
      <c r="F2633" s="1029">
        <v>8.5299999999999994</v>
      </c>
    </row>
    <row r="2634" spans="1:6" ht="24.95" customHeight="1">
      <c r="A2634" s="1023" t="s">
        <v>9850</v>
      </c>
      <c r="B2634" s="441" t="s">
        <v>9851</v>
      </c>
      <c r="C2634" s="1024" t="s">
        <v>4857</v>
      </c>
      <c r="D2634" s="1029">
        <v>120</v>
      </c>
      <c r="E2634" s="1029">
        <v>16.59</v>
      </c>
      <c r="F2634" s="1029">
        <v>136.59</v>
      </c>
    </row>
    <row r="2635" spans="1:6" ht="12.6" customHeight="1">
      <c r="A2635" s="1020" t="s">
        <v>9852</v>
      </c>
      <c r="B2635" s="1020" t="s">
        <v>9853</v>
      </c>
      <c r="C2635" s="1022"/>
      <c r="D2635" s="1022"/>
      <c r="E2635" s="1022"/>
      <c r="F2635" s="1022"/>
    </row>
    <row r="2636" spans="1:6" ht="12.6" customHeight="1">
      <c r="A2636" s="1023" t="s">
        <v>9854</v>
      </c>
      <c r="B2636" s="1023" t="s">
        <v>9855</v>
      </c>
      <c r="C2636" s="1024" t="s">
        <v>4748</v>
      </c>
      <c r="D2636" s="1029">
        <v>133.52000000000001</v>
      </c>
      <c r="E2636" s="1029">
        <v>3.37</v>
      </c>
      <c r="F2636" s="1029">
        <v>136.88999999999999</v>
      </c>
    </row>
    <row r="2637" spans="1:6" ht="12.6" customHeight="1">
      <c r="A2637" s="1023" t="s">
        <v>9856</v>
      </c>
      <c r="B2637" s="1023" t="s">
        <v>9857</v>
      </c>
      <c r="C2637" s="1024" t="s">
        <v>4748</v>
      </c>
      <c r="D2637" s="1029">
        <v>132.41999999999999</v>
      </c>
      <c r="E2637" s="1029">
        <v>3.37</v>
      </c>
      <c r="F2637" s="1029">
        <v>135.79</v>
      </c>
    </row>
    <row r="2638" spans="1:6" ht="12.6" customHeight="1">
      <c r="A2638" s="1023" t="s">
        <v>9858</v>
      </c>
      <c r="B2638" s="1023" t="s">
        <v>9859</v>
      </c>
      <c r="C2638" s="1024" t="s">
        <v>4748</v>
      </c>
      <c r="D2638" s="1029">
        <v>97.94</v>
      </c>
      <c r="E2638" s="1029">
        <v>3.37</v>
      </c>
      <c r="F2638" s="1029">
        <v>101.31</v>
      </c>
    </row>
    <row r="2639" spans="1:6" ht="12.6" customHeight="1">
      <c r="A2639" s="1020" t="s">
        <v>9860</v>
      </c>
      <c r="B2639" s="1020" t="s">
        <v>9861</v>
      </c>
      <c r="C2639" s="1022"/>
      <c r="D2639" s="1022"/>
      <c r="E2639" s="1022"/>
      <c r="F2639" s="1022"/>
    </row>
    <row r="2640" spans="1:6" ht="12.6" customHeight="1">
      <c r="A2640" s="1023" t="s">
        <v>9862</v>
      </c>
      <c r="B2640" s="1023" t="s">
        <v>9863</v>
      </c>
      <c r="C2640" s="1024" t="s">
        <v>4748</v>
      </c>
      <c r="D2640" s="1029">
        <v>33.18</v>
      </c>
      <c r="E2640" s="1029">
        <v>3.37</v>
      </c>
      <c r="F2640" s="1029">
        <v>36.549999999999997</v>
      </c>
    </row>
    <row r="2641" spans="1:6" ht="12.6" customHeight="1">
      <c r="A2641" s="1023" t="s">
        <v>9864</v>
      </c>
      <c r="B2641" s="1023" t="s">
        <v>9865</v>
      </c>
      <c r="C2641" s="1024" t="s">
        <v>4748</v>
      </c>
      <c r="D2641" s="1029">
        <v>22.26</v>
      </c>
      <c r="E2641" s="1029">
        <v>3.37</v>
      </c>
      <c r="F2641" s="1029">
        <v>25.63</v>
      </c>
    </row>
    <row r="2642" spans="1:6" ht="23.1" customHeight="1">
      <c r="A2642" s="1023" t="s">
        <v>9866</v>
      </c>
      <c r="B2642" s="1023" t="s">
        <v>9867</v>
      </c>
      <c r="C2642" s="1024" t="s">
        <v>4748</v>
      </c>
      <c r="D2642" s="1029">
        <v>14.02</v>
      </c>
      <c r="E2642" s="1029">
        <v>3.37</v>
      </c>
      <c r="F2642" s="1029">
        <v>17.39</v>
      </c>
    </row>
    <row r="2643" spans="1:6" ht="12.6" customHeight="1">
      <c r="A2643" s="1020" t="s">
        <v>9868</v>
      </c>
      <c r="B2643" s="1020" t="s">
        <v>9869</v>
      </c>
      <c r="C2643" s="1022"/>
      <c r="D2643" s="1022"/>
      <c r="E2643" s="1022"/>
      <c r="F2643" s="1022"/>
    </row>
    <row r="2644" spans="1:6" ht="12.6" customHeight="1">
      <c r="A2644" s="1023" t="s">
        <v>9870</v>
      </c>
      <c r="B2644" s="1023" t="s">
        <v>9871</v>
      </c>
      <c r="C2644" s="1024" t="s">
        <v>4748</v>
      </c>
      <c r="D2644" s="1029">
        <v>24.24</v>
      </c>
      <c r="E2644" s="1029">
        <v>3.37</v>
      </c>
      <c r="F2644" s="1029">
        <v>27.61</v>
      </c>
    </row>
    <row r="2645" spans="1:6" ht="12.6" customHeight="1">
      <c r="A2645" s="1023" t="s">
        <v>9872</v>
      </c>
      <c r="B2645" s="1023" t="s">
        <v>9873</v>
      </c>
      <c r="C2645" s="1024" t="s">
        <v>4748</v>
      </c>
      <c r="D2645" s="1029">
        <v>10.39</v>
      </c>
      <c r="E2645" s="1029">
        <v>3.37</v>
      </c>
      <c r="F2645" s="1029">
        <v>13.76</v>
      </c>
    </row>
    <row r="2646" spans="1:6" ht="12.6" customHeight="1">
      <c r="A2646" s="1023" t="s">
        <v>9874</v>
      </c>
      <c r="B2646" s="1023" t="s">
        <v>9875</v>
      </c>
      <c r="C2646" s="1024" t="s">
        <v>4748</v>
      </c>
      <c r="D2646" s="1029">
        <v>11.43</v>
      </c>
      <c r="E2646" s="1029">
        <v>3.37</v>
      </c>
      <c r="F2646" s="1029">
        <v>14.8</v>
      </c>
    </row>
    <row r="2647" spans="1:6" ht="12.6" customHeight="1">
      <c r="A2647" s="1023" t="s">
        <v>9876</v>
      </c>
      <c r="B2647" s="1023" t="s">
        <v>9877</v>
      </c>
      <c r="C2647" s="1024" t="s">
        <v>4748</v>
      </c>
      <c r="D2647" s="1029">
        <v>13.72</v>
      </c>
      <c r="E2647" s="1029">
        <v>3.37</v>
      </c>
      <c r="F2647" s="1029">
        <v>17.09</v>
      </c>
    </row>
    <row r="2648" spans="1:6" ht="12.6" customHeight="1">
      <c r="A2648" s="1023" t="s">
        <v>9878</v>
      </c>
      <c r="B2648" s="1023" t="s">
        <v>9879</v>
      </c>
      <c r="C2648" s="1024" t="s">
        <v>4748</v>
      </c>
      <c r="D2648" s="1029">
        <v>10.93</v>
      </c>
      <c r="E2648" s="1029">
        <v>3.37</v>
      </c>
      <c r="F2648" s="1029">
        <v>14.3</v>
      </c>
    </row>
    <row r="2649" spans="1:6" ht="24.95" customHeight="1">
      <c r="A2649" s="1023" t="s">
        <v>9880</v>
      </c>
      <c r="B2649" s="441" t="s">
        <v>9881</v>
      </c>
      <c r="C2649" s="1024" t="s">
        <v>4748</v>
      </c>
      <c r="D2649" s="1029">
        <v>13.56</v>
      </c>
      <c r="E2649" s="1029">
        <v>3.37</v>
      </c>
      <c r="F2649" s="1029">
        <v>16.93</v>
      </c>
    </row>
    <row r="2650" spans="1:6" ht="11.45" customHeight="1">
      <c r="A2650" s="1015" t="s">
        <v>4737</v>
      </c>
      <c r="B2650" s="1016" t="s">
        <v>4738</v>
      </c>
      <c r="C2650" s="1016" t="s">
        <v>4739</v>
      </c>
      <c r="D2650" s="1017" t="s">
        <v>4740</v>
      </c>
      <c r="E2650" s="1018" t="s">
        <v>4741</v>
      </c>
      <c r="F2650" s="1015" t="s">
        <v>4742</v>
      </c>
    </row>
    <row r="2651" spans="1:6" ht="24.95" customHeight="1">
      <c r="A2651" s="1023" t="s">
        <v>9882</v>
      </c>
      <c r="B2651" s="441" t="s">
        <v>9883</v>
      </c>
      <c r="C2651" s="1024" t="s">
        <v>4748</v>
      </c>
      <c r="D2651" s="1029">
        <v>14.43</v>
      </c>
      <c r="E2651" s="1029">
        <v>3.37</v>
      </c>
      <c r="F2651" s="1029">
        <v>17.8</v>
      </c>
    </row>
    <row r="2652" spans="1:6" ht="24.95" customHeight="1">
      <c r="A2652" s="1023" t="s">
        <v>9884</v>
      </c>
      <c r="B2652" s="441" t="s">
        <v>9885</v>
      </c>
      <c r="C2652" s="1024" t="s">
        <v>4748</v>
      </c>
      <c r="D2652" s="1029">
        <v>13.01</v>
      </c>
      <c r="E2652" s="1029">
        <v>3.37</v>
      </c>
      <c r="F2652" s="1029">
        <v>16.38</v>
      </c>
    </row>
    <row r="2653" spans="1:6" ht="24.95" customHeight="1">
      <c r="A2653" s="1023" t="s">
        <v>9886</v>
      </c>
      <c r="B2653" s="441" t="s">
        <v>9887</v>
      </c>
      <c r="C2653" s="1024" t="s">
        <v>4748</v>
      </c>
      <c r="D2653" s="1029">
        <v>19.11</v>
      </c>
      <c r="E2653" s="1029">
        <v>3.37</v>
      </c>
      <c r="F2653" s="1029">
        <v>22.48</v>
      </c>
    </row>
    <row r="2654" spans="1:6" ht="24.95" customHeight="1">
      <c r="A2654" s="1023" t="s">
        <v>9888</v>
      </c>
      <c r="B2654" s="441" t="s">
        <v>9889</v>
      </c>
      <c r="C2654" s="1024" t="s">
        <v>4748</v>
      </c>
      <c r="D2654" s="1029">
        <v>14.87</v>
      </c>
      <c r="E2654" s="1029">
        <v>3.37</v>
      </c>
      <c r="F2654" s="1029">
        <v>18.239999999999998</v>
      </c>
    </row>
    <row r="2655" spans="1:6" ht="12.6" customHeight="1">
      <c r="A2655" s="1023" t="s">
        <v>9890</v>
      </c>
      <c r="B2655" s="1023" t="s">
        <v>9891</v>
      </c>
      <c r="C2655" s="1024" t="s">
        <v>4748</v>
      </c>
      <c r="D2655" s="1029">
        <v>12.17</v>
      </c>
      <c r="E2655" s="1029">
        <v>3.37</v>
      </c>
      <c r="F2655" s="1029">
        <v>15.54</v>
      </c>
    </row>
    <row r="2656" spans="1:6" ht="12.6" customHeight="1">
      <c r="A2656" s="1023" t="s">
        <v>9892</v>
      </c>
      <c r="B2656" s="1023" t="s">
        <v>9893</v>
      </c>
      <c r="C2656" s="1024" t="s">
        <v>4748</v>
      </c>
      <c r="D2656" s="1029">
        <v>16.28</v>
      </c>
      <c r="E2656" s="1029">
        <v>3.37</v>
      </c>
      <c r="F2656" s="1029">
        <v>19.649999999999999</v>
      </c>
    </row>
    <row r="2657" spans="1:6" ht="12.6" customHeight="1">
      <c r="A2657" s="1023" t="s">
        <v>9894</v>
      </c>
      <c r="B2657" s="1023" t="s">
        <v>9895</v>
      </c>
      <c r="C2657" s="1024" t="s">
        <v>4748</v>
      </c>
      <c r="D2657" s="1029">
        <v>18.39</v>
      </c>
      <c r="E2657" s="1029">
        <v>3.37</v>
      </c>
      <c r="F2657" s="1029">
        <v>21.76</v>
      </c>
    </row>
    <row r="2658" spans="1:6" ht="12.6" customHeight="1">
      <c r="A2658" s="1023" t="s">
        <v>9896</v>
      </c>
      <c r="B2658" s="1023" t="s">
        <v>9897</v>
      </c>
      <c r="C2658" s="1024" t="s">
        <v>4748</v>
      </c>
      <c r="D2658" s="1029">
        <v>43.74</v>
      </c>
      <c r="E2658" s="1029">
        <v>3.37</v>
      </c>
      <c r="F2658" s="1029">
        <v>47.11</v>
      </c>
    </row>
    <row r="2659" spans="1:6" ht="12.6" customHeight="1">
      <c r="A2659" s="1023" t="s">
        <v>9898</v>
      </c>
      <c r="B2659" s="1023" t="s">
        <v>9899</v>
      </c>
      <c r="C2659" s="1024" t="s">
        <v>4748</v>
      </c>
      <c r="D2659" s="1029">
        <v>20.29</v>
      </c>
      <c r="E2659" s="1029">
        <v>3.37</v>
      </c>
      <c r="F2659" s="1029">
        <v>23.66</v>
      </c>
    </row>
    <row r="2660" spans="1:6" ht="12.6" customHeight="1">
      <c r="A2660" s="1020" t="s">
        <v>9900</v>
      </c>
      <c r="B2660" s="1020" t="s">
        <v>9901</v>
      </c>
      <c r="C2660" s="1022"/>
      <c r="D2660" s="1022"/>
      <c r="E2660" s="1022"/>
      <c r="F2660" s="1022"/>
    </row>
    <row r="2661" spans="1:6" ht="23.1" customHeight="1">
      <c r="A2661" s="1023" t="s">
        <v>9902</v>
      </c>
      <c r="B2661" s="1023" t="s">
        <v>9903</v>
      </c>
      <c r="C2661" s="1024" t="s">
        <v>4748</v>
      </c>
      <c r="D2661" s="1029">
        <v>25.98</v>
      </c>
      <c r="E2661" s="1029">
        <v>8.2899999999999991</v>
      </c>
      <c r="F2661" s="1029">
        <v>34.270000000000003</v>
      </c>
    </row>
    <row r="2662" spans="1:6" ht="24.95" customHeight="1">
      <c r="A2662" s="1023" t="s">
        <v>9904</v>
      </c>
      <c r="B2662" s="441" t="s">
        <v>9905</v>
      </c>
      <c r="C2662" s="1024" t="s">
        <v>4748</v>
      </c>
      <c r="D2662" s="1029">
        <v>98.67</v>
      </c>
      <c r="E2662" s="1029">
        <v>8.2899999999999991</v>
      </c>
      <c r="F2662" s="1029">
        <v>106.96</v>
      </c>
    </row>
    <row r="2663" spans="1:6" ht="24.95" customHeight="1">
      <c r="A2663" s="1023" t="s">
        <v>9906</v>
      </c>
      <c r="B2663" s="441" t="s">
        <v>9907</v>
      </c>
      <c r="C2663" s="1024" t="s">
        <v>4748</v>
      </c>
      <c r="D2663" s="1029">
        <v>139.85</v>
      </c>
      <c r="E2663" s="1029">
        <v>8.2899999999999991</v>
      </c>
      <c r="F2663" s="1029">
        <v>148.13999999999999</v>
      </c>
    </row>
    <row r="2664" spans="1:6" ht="24.95" customHeight="1">
      <c r="A2664" s="1023" t="s">
        <v>9908</v>
      </c>
      <c r="B2664" s="441" t="s">
        <v>9909</v>
      </c>
      <c r="C2664" s="1024" t="s">
        <v>4748</v>
      </c>
      <c r="D2664" s="1029">
        <v>156.51</v>
      </c>
      <c r="E2664" s="1029">
        <v>8.2899999999999991</v>
      </c>
      <c r="F2664" s="1029">
        <v>164.8</v>
      </c>
    </row>
    <row r="2665" spans="1:6" ht="24.95" customHeight="1">
      <c r="A2665" s="1023" t="s">
        <v>9910</v>
      </c>
      <c r="B2665" s="441" t="s">
        <v>9911</v>
      </c>
      <c r="C2665" s="1024" t="s">
        <v>4748</v>
      </c>
      <c r="D2665" s="1029">
        <v>457.95</v>
      </c>
      <c r="E2665" s="1029">
        <v>8.2899999999999991</v>
      </c>
      <c r="F2665" s="1029">
        <v>466.24</v>
      </c>
    </row>
    <row r="2666" spans="1:6" ht="24.95" customHeight="1">
      <c r="A2666" s="1023" t="s">
        <v>9912</v>
      </c>
      <c r="B2666" s="441" t="s">
        <v>9913</v>
      </c>
      <c r="C2666" s="1024" t="s">
        <v>4748</v>
      </c>
      <c r="D2666" s="1029">
        <v>76.489999999999995</v>
      </c>
      <c r="E2666" s="1029">
        <v>8.2899999999999991</v>
      </c>
      <c r="F2666" s="1029">
        <v>84.78</v>
      </c>
    </row>
    <row r="2667" spans="1:6" ht="24.95" customHeight="1">
      <c r="A2667" s="1023" t="s">
        <v>9914</v>
      </c>
      <c r="B2667" s="441" t="s">
        <v>9915</v>
      </c>
      <c r="C2667" s="1024" t="s">
        <v>4748</v>
      </c>
      <c r="D2667" s="1029">
        <v>86.06</v>
      </c>
      <c r="E2667" s="1029">
        <v>8.2899999999999991</v>
      </c>
      <c r="F2667" s="1029">
        <v>94.35</v>
      </c>
    </row>
    <row r="2668" spans="1:6" ht="24.95" customHeight="1">
      <c r="A2668" s="1023" t="s">
        <v>9916</v>
      </c>
      <c r="B2668" s="441" t="s">
        <v>9917</v>
      </c>
      <c r="C2668" s="1024" t="s">
        <v>4748</v>
      </c>
      <c r="D2668" s="1029">
        <v>114.55</v>
      </c>
      <c r="E2668" s="1029">
        <v>8.2899999999999991</v>
      </c>
      <c r="F2668" s="1029">
        <v>122.84</v>
      </c>
    </row>
    <row r="2669" spans="1:6" ht="24.95" customHeight="1">
      <c r="A2669" s="1023" t="s">
        <v>9918</v>
      </c>
      <c r="B2669" s="441" t="s">
        <v>9919</v>
      </c>
      <c r="C2669" s="1024" t="s">
        <v>4748</v>
      </c>
      <c r="D2669" s="1029">
        <v>130.41999999999999</v>
      </c>
      <c r="E2669" s="1029">
        <v>8.2899999999999991</v>
      </c>
      <c r="F2669" s="1029">
        <v>138.71</v>
      </c>
    </row>
    <row r="2670" spans="1:6" ht="12.6" customHeight="1">
      <c r="A2670" s="1020" t="s">
        <v>9920</v>
      </c>
      <c r="B2670" s="1020" t="s">
        <v>9921</v>
      </c>
      <c r="C2670" s="1022"/>
      <c r="D2670" s="1022"/>
      <c r="E2670" s="1022"/>
      <c r="F2670" s="1022"/>
    </row>
    <row r="2671" spans="1:6" ht="34.5" customHeight="1">
      <c r="A2671" s="1026" t="s">
        <v>9922</v>
      </c>
      <c r="B2671" s="1023" t="s">
        <v>9923</v>
      </c>
      <c r="C2671" s="1027" t="s">
        <v>4748</v>
      </c>
      <c r="D2671" s="1030">
        <v>37.5</v>
      </c>
      <c r="E2671" s="1030">
        <v>16.59</v>
      </c>
      <c r="F2671" s="1030">
        <v>54.09</v>
      </c>
    </row>
    <row r="2672" spans="1:6" ht="34.5" customHeight="1">
      <c r="A2672" s="1026" t="s">
        <v>9924</v>
      </c>
      <c r="B2672" s="1023" t="s">
        <v>9925</v>
      </c>
      <c r="C2672" s="1027" t="s">
        <v>4748</v>
      </c>
      <c r="D2672" s="1030">
        <v>75.510000000000005</v>
      </c>
      <c r="E2672" s="1030">
        <v>8.2899999999999991</v>
      </c>
      <c r="F2672" s="1030">
        <v>83.8</v>
      </c>
    </row>
    <row r="2673" spans="1:6" ht="34.5" customHeight="1">
      <c r="A2673" s="1026" t="s">
        <v>9926</v>
      </c>
      <c r="B2673" s="1023" t="s">
        <v>9927</v>
      </c>
      <c r="C2673" s="1027" t="s">
        <v>4748</v>
      </c>
      <c r="D2673" s="1030">
        <v>50.2</v>
      </c>
      <c r="E2673" s="1030">
        <v>16.59</v>
      </c>
      <c r="F2673" s="1030">
        <v>66.790000000000006</v>
      </c>
    </row>
    <row r="2674" spans="1:6" ht="34.5" customHeight="1">
      <c r="A2674" s="1026" t="s">
        <v>9928</v>
      </c>
      <c r="B2674" s="1023" t="s">
        <v>9929</v>
      </c>
      <c r="C2674" s="1027" t="s">
        <v>4748</v>
      </c>
      <c r="D2674" s="1030">
        <v>106.99</v>
      </c>
      <c r="E2674" s="1030">
        <v>16.59</v>
      </c>
      <c r="F2674" s="1030">
        <v>123.58</v>
      </c>
    </row>
    <row r="2675" spans="1:6" ht="34.5" customHeight="1">
      <c r="A2675" s="1026" t="s">
        <v>9930</v>
      </c>
      <c r="B2675" s="1023" t="s">
        <v>9931</v>
      </c>
      <c r="C2675" s="1027" t="s">
        <v>4748</v>
      </c>
      <c r="D2675" s="1030">
        <v>32.130000000000003</v>
      </c>
      <c r="E2675" s="1030">
        <v>8.2899999999999991</v>
      </c>
      <c r="F2675" s="1030">
        <v>40.42</v>
      </c>
    </row>
    <row r="2676" spans="1:6" ht="34.5" customHeight="1">
      <c r="A2676" s="1026" t="s">
        <v>9932</v>
      </c>
      <c r="B2676" s="1023" t="s">
        <v>9933</v>
      </c>
      <c r="C2676" s="1027" t="s">
        <v>4748</v>
      </c>
      <c r="D2676" s="1030">
        <v>46.79</v>
      </c>
      <c r="E2676" s="1030">
        <v>16.59</v>
      </c>
      <c r="F2676" s="1030">
        <v>63.38</v>
      </c>
    </row>
    <row r="2677" spans="1:6" ht="12.6" customHeight="1">
      <c r="A2677" s="1020" t="s">
        <v>9934</v>
      </c>
      <c r="B2677" s="1020" t="s">
        <v>9935</v>
      </c>
      <c r="C2677" s="1022"/>
      <c r="D2677" s="1022"/>
      <c r="E2677" s="1022"/>
      <c r="F2677" s="1022"/>
    </row>
    <row r="2678" spans="1:6" ht="24.95" customHeight="1">
      <c r="A2678" s="1023" t="s">
        <v>9936</v>
      </c>
      <c r="B2678" s="441" t="s">
        <v>9937</v>
      </c>
      <c r="C2678" s="1024" t="s">
        <v>4748</v>
      </c>
      <c r="D2678" s="1029">
        <v>67.09</v>
      </c>
      <c r="E2678" s="1029">
        <v>58.34</v>
      </c>
      <c r="F2678" s="1029">
        <v>125.43</v>
      </c>
    </row>
    <row r="2679" spans="1:6" ht="23.1" customHeight="1">
      <c r="A2679" s="1023" t="s">
        <v>9938</v>
      </c>
      <c r="B2679" s="1023" t="s">
        <v>9939</v>
      </c>
      <c r="C2679" s="1024" t="s">
        <v>4748</v>
      </c>
      <c r="D2679" s="1029">
        <v>747.69</v>
      </c>
      <c r="E2679" s="1029">
        <v>58.34</v>
      </c>
      <c r="F2679" s="1029">
        <v>806.03</v>
      </c>
    </row>
    <row r="2680" spans="1:6" ht="11.45" customHeight="1">
      <c r="A2680" s="1015" t="s">
        <v>4737</v>
      </c>
      <c r="B2680" s="1016" t="s">
        <v>4738</v>
      </c>
      <c r="C2680" s="1016" t="s">
        <v>4739</v>
      </c>
      <c r="D2680" s="1017" t="s">
        <v>4740</v>
      </c>
      <c r="E2680" s="1018" t="s">
        <v>4741</v>
      </c>
      <c r="F2680" s="1015" t="s">
        <v>4742</v>
      </c>
    </row>
    <row r="2681" spans="1:6" ht="23.1" customHeight="1">
      <c r="A2681" s="1023" t="s">
        <v>9940</v>
      </c>
      <c r="B2681" s="1023" t="s">
        <v>9941</v>
      </c>
      <c r="C2681" s="1024" t="s">
        <v>4748</v>
      </c>
      <c r="D2681" s="1029">
        <v>453.76</v>
      </c>
      <c r="E2681" s="1029">
        <v>58.34</v>
      </c>
      <c r="F2681" s="1029">
        <v>512.1</v>
      </c>
    </row>
    <row r="2682" spans="1:6" ht="24.95" customHeight="1">
      <c r="A2682" s="1023" t="s">
        <v>9942</v>
      </c>
      <c r="B2682" s="441" t="s">
        <v>9943</v>
      </c>
      <c r="C2682" s="1024" t="s">
        <v>4748</v>
      </c>
      <c r="D2682" s="1025">
        <v>2125.4499999999998</v>
      </c>
      <c r="E2682" s="1029">
        <v>253.28</v>
      </c>
      <c r="F2682" s="1025">
        <v>2378.73</v>
      </c>
    </row>
    <row r="2683" spans="1:6" ht="24.95" customHeight="1">
      <c r="A2683" s="1023" t="s">
        <v>9944</v>
      </c>
      <c r="B2683" s="441" t="s">
        <v>9945</v>
      </c>
      <c r="C2683" s="1024" t="s">
        <v>4748</v>
      </c>
      <c r="D2683" s="1025">
        <v>2667.5</v>
      </c>
      <c r="E2683" s="1029">
        <v>93.71</v>
      </c>
      <c r="F2683" s="1025">
        <v>2761.21</v>
      </c>
    </row>
    <row r="2684" spans="1:6" ht="24.95" customHeight="1">
      <c r="A2684" s="1023" t="s">
        <v>9946</v>
      </c>
      <c r="B2684" s="441" t="s">
        <v>9947</v>
      </c>
      <c r="C2684" s="1024" t="s">
        <v>4748</v>
      </c>
      <c r="D2684" s="1025">
        <v>2116.69</v>
      </c>
      <c r="E2684" s="1029">
        <v>93.71</v>
      </c>
      <c r="F2684" s="1025">
        <v>2210.4</v>
      </c>
    </row>
    <row r="2685" spans="1:6" ht="24.95" customHeight="1">
      <c r="A2685" s="1023" t="s">
        <v>9948</v>
      </c>
      <c r="B2685" s="441" t="s">
        <v>9949</v>
      </c>
      <c r="C2685" s="1024" t="s">
        <v>4748</v>
      </c>
      <c r="D2685" s="1029">
        <v>700.19</v>
      </c>
      <c r="E2685" s="1029">
        <v>60.42</v>
      </c>
      <c r="F2685" s="1029">
        <v>760.61</v>
      </c>
    </row>
    <row r="2686" spans="1:6" ht="24.95" customHeight="1">
      <c r="A2686" s="1023" t="s">
        <v>9950</v>
      </c>
      <c r="B2686" s="441" t="s">
        <v>9951</v>
      </c>
      <c r="C2686" s="1024" t="s">
        <v>4748</v>
      </c>
      <c r="D2686" s="1029">
        <v>797.47</v>
      </c>
      <c r="E2686" s="1029">
        <v>60.42</v>
      </c>
      <c r="F2686" s="1029">
        <v>857.89</v>
      </c>
    </row>
    <row r="2687" spans="1:6" ht="24.95" customHeight="1">
      <c r="A2687" s="1023" t="s">
        <v>9952</v>
      </c>
      <c r="B2687" s="441" t="s">
        <v>9953</v>
      </c>
      <c r="C2687" s="1024" t="s">
        <v>4748</v>
      </c>
      <c r="D2687" s="1025">
        <v>1528.94</v>
      </c>
      <c r="E2687" s="1029">
        <v>93.71</v>
      </c>
      <c r="F2687" s="1025">
        <v>1622.65</v>
      </c>
    </row>
    <row r="2688" spans="1:6" ht="24.95" customHeight="1">
      <c r="A2688" s="1023" t="s">
        <v>9954</v>
      </c>
      <c r="B2688" s="441" t="s">
        <v>9955</v>
      </c>
      <c r="C2688" s="1024" t="s">
        <v>4748</v>
      </c>
      <c r="D2688" s="1025">
        <v>1605.46</v>
      </c>
      <c r="E2688" s="1029">
        <v>420.08</v>
      </c>
      <c r="F2688" s="1025">
        <v>2025.54</v>
      </c>
    </row>
    <row r="2689" spans="1:6" ht="24.95" customHeight="1">
      <c r="A2689" s="1023" t="s">
        <v>9956</v>
      </c>
      <c r="B2689" s="441" t="s">
        <v>9957</v>
      </c>
      <c r="C2689" s="1024" t="s">
        <v>4748</v>
      </c>
      <c r="D2689" s="1025">
        <v>1088.54</v>
      </c>
      <c r="E2689" s="1029">
        <v>93.71</v>
      </c>
      <c r="F2689" s="1025">
        <v>1182.25</v>
      </c>
    </row>
    <row r="2690" spans="1:6" ht="12.6" customHeight="1">
      <c r="A2690" s="1020" t="s">
        <v>9958</v>
      </c>
      <c r="B2690" s="1020" t="s">
        <v>9959</v>
      </c>
      <c r="C2690" s="1022"/>
      <c r="D2690" s="1022"/>
      <c r="E2690" s="1022"/>
      <c r="F2690" s="1022"/>
    </row>
    <row r="2691" spans="1:6" ht="12.6" customHeight="1">
      <c r="A2691" s="1023" t="s">
        <v>9960</v>
      </c>
      <c r="B2691" s="1023" t="s">
        <v>9961</v>
      </c>
      <c r="C2691" s="1024" t="s">
        <v>4748</v>
      </c>
      <c r="D2691" s="1029">
        <v>675.82</v>
      </c>
      <c r="E2691" s="1029">
        <v>29.17</v>
      </c>
      <c r="F2691" s="1029">
        <v>704.99</v>
      </c>
    </row>
    <row r="2692" spans="1:6" ht="23.1" customHeight="1">
      <c r="A2692" s="1023" t="s">
        <v>9962</v>
      </c>
      <c r="B2692" s="1023" t="s">
        <v>9963</v>
      </c>
      <c r="C2692" s="1024" t="s">
        <v>4748</v>
      </c>
      <c r="D2692" s="1029">
        <v>85.19</v>
      </c>
      <c r="E2692" s="1029">
        <v>12.44</v>
      </c>
      <c r="F2692" s="1029">
        <v>97.63</v>
      </c>
    </row>
    <row r="2693" spans="1:6" ht="24.95" customHeight="1">
      <c r="A2693" s="1023" t="s">
        <v>9964</v>
      </c>
      <c r="B2693" s="441" t="s">
        <v>9965</v>
      </c>
      <c r="C2693" s="1024" t="s">
        <v>4748</v>
      </c>
      <c r="D2693" s="1029">
        <v>40.659999999999997</v>
      </c>
      <c r="E2693" s="1029">
        <v>12.44</v>
      </c>
      <c r="F2693" s="1029">
        <v>53.1</v>
      </c>
    </row>
    <row r="2694" spans="1:6" ht="24.95" customHeight="1">
      <c r="A2694" s="1023" t="s">
        <v>9966</v>
      </c>
      <c r="B2694" s="441" t="s">
        <v>9967</v>
      </c>
      <c r="C2694" s="1024" t="s">
        <v>4748</v>
      </c>
      <c r="D2694" s="1029">
        <v>516.32000000000005</v>
      </c>
      <c r="E2694" s="1029">
        <v>29.17</v>
      </c>
      <c r="F2694" s="1029">
        <v>545.49</v>
      </c>
    </row>
    <row r="2695" spans="1:6" ht="24.95" customHeight="1">
      <c r="A2695" s="1023" t="s">
        <v>9968</v>
      </c>
      <c r="B2695" s="441" t="s">
        <v>9969</v>
      </c>
      <c r="C2695" s="1024" t="s">
        <v>4748</v>
      </c>
      <c r="D2695" s="1029">
        <v>469.66</v>
      </c>
      <c r="E2695" s="1029">
        <v>29.17</v>
      </c>
      <c r="F2695" s="1029">
        <v>498.83</v>
      </c>
    </row>
    <row r="2696" spans="1:6" ht="24.95" customHeight="1">
      <c r="A2696" s="1023" t="s">
        <v>9970</v>
      </c>
      <c r="B2696" s="441" t="s">
        <v>9971</v>
      </c>
      <c r="C2696" s="1024" t="s">
        <v>4748</v>
      </c>
      <c r="D2696" s="1029">
        <v>110.72</v>
      </c>
      <c r="E2696" s="1029">
        <v>20.74</v>
      </c>
      <c r="F2696" s="1029">
        <v>131.46</v>
      </c>
    </row>
    <row r="2697" spans="1:6" ht="12.6" customHeight="1">
      <c r="A2697" s="1023" t="s">
        <v>9972</v>
      </c>
      <c r="B2697" s="1023" t="s">
        <v>9973</v>
      </c>
      <c r="C2697" s="1024" t="s">
        <v>4748</v>
      </c>
      <c r="D2697" s="1029">
        <v>90.78</v>
      </c>
      <c r="E2697" s="1029">
        <v>12.44</v>
      </c>
      <c r="F2697" s="1029">
        <v>103.22</v>
      </c>
    </row>
    <row r="2698" spans="1:6" ht="12.6" customHeight="1">
      <c r="A2698" s="1023" t="s">
        <v>9974</v>
      </c>
      <c r="B2698" s="1023" t="s">
        <v>9975</v>
      </c>
      <c r="C2698" s="1024" t="s">
        <v>4748</v>
      </c>
      <c r="D2698" s="1029">
        <v>116.48</v>
      </c>
      <c r="E2698" s="1029">
        <v>12.44</v>
      </c>
      <c r="F2698" s="1029">
        <v>128.91999999999999</v>
      </c>
    </row>
    <row r="2699" spans="1:6" ht="24.95" customHeight="1">
      <c r="A2699" s="1023" t="s">
        <v>9976</v>
      </c>
      <c r="B2699" s="441" t="s">
        <v>9977</v>
      </c>
      <c r="C2699" s="1024" t="s">
        <v>4748</v>
      </c>
      <c r="D2699" s="1025">
        <v>7142.69</v>
      </c>
      <c r="E2699" s="1029">
        <v>29.17</v>
      </c>
      <c r="F2699" s="1025">
        <v>7171.86</v>
      </c>
    </row>
    <row r="2700" spans="1:6" ht="24.95" customHeight="1">
      <c r="A2700" s="1023" t="s">
        <v>9978</v>
      </c>
      <c r="B2700" s="441" t="s">
        <v>9979</v>
      </c>
      <c r="C2700" s="1024" t="s">
        <v>4748</v>
      </c>
      <c r="D2700" s="1025">
        <v>1329.93</v>
      </c>
      <c r="E2700" s="1029">
        <v>29.17</v>
      </c>
      <c r="F2700" s="1025">
        <v>1359.1</v>
      </c>
    </row>
    <row r="2701" spans="1:6" ht="24.95" customHeight="1">
      <c r="A2701" s="1023" t="s">
        <v>9980</v>
      </c>
      <c r="B2701" s="441" t="s">
        <v>9981</v>
      </c>
      <c r="C2701" s="1024" t="s">
        <v>4748</v>
      </c>
      <c r="D2701" s="1025">
        <v>1045.76</v>
      </c>
      <c r="E2701" s="1029">
        <v>29.17</v>
      </c>
      <c r="F2701" s="1025">
        <v>1074.93</v>
      </c>
    </row>
    <row r="2702" spans="1:6" ht="24.95" customHeight="1">
      <c r="A2702" s="1023" t="s">
        <v>9982</v>
      </c>
      <c r="B2702" s="441" t="s">
        <v>9983</v>
      </c>
      <c r="C2702" s="1024" t="s">
        <v>4748</v>
      </c>
      <c r="D2702" s="1025">
        <v>1347.79</v>
      </c>
      <c r="E2702" s="1029">
        <v>29.17</v>
      </c>
      <c r="F2702" s="1025">
        <v>1376.96</v>
      </c>
    </row>
    <row r="2703" spans="1:6" ht="34.5" customHeight="1">
      <c r="A2703" s="1026" t="s">
        <v>9984</v>
      </c>
      <c r="B2703" s="1023" t="s">
        <v>9985</v>
      </c>
      <c r="C2703" s="1027" t="s">
        <v>4748</v>
      </c>
      <c r="D2703" s="1030">
        <v>817.22</v>
      </c>
      <c r="E2703" s="1030">
        <v>29.17</v>
      </c>
      <c r="F2703" s="1030">
        <v>846.39</v>
      </c>
    </row>
    <row r="2704" spans="1:6" ht="24.95" customHeight="1">
      <c r="A2704" s="1023" t="s">
        <v>9986</v>
      </c>
      <c r="B2704" s="441" t="s">
        <v>9987</v>
      </c>
      <c r="C2704" s="1024" t="s">
        <v>4748</v>
      </c>
      <c r="D2704" s="1029">
        <v>133.38999999999999</v>
      </c>
      <c r="E2704" s="1029">
        <v>29.17</v>
      </c>
      <c r="F2704" s="1029">
        <v>162.56</v>
      </c>
    </row>
    <row r="2705" spans="1:6" ht="24.95" customHeight="1">
      <c r="A2705" s="1023" t="s">
        <v>9988</v>
      </c>
      <c r="B2705" s="441" t="s">
        <v>9989</v>
      </c>
      <c r="C2705" s="1024" t="s">
        <v>4748</v>
      </c>
      <c r="D2705" s="1029">
        <v>993.34</v>
      </c>
      <c r="E2705" s="1029">
        <v>29.17</v>
      </c>
      <c r="F2705" s="1025">
        <v>1022.51</v>
      </c>
    </row>
    <row r="2706" spans="1:6" ht="12.6" customHeight="1">
      <c r="A2706" s="1020" t="s">
        <v>9990</v>
      </c>
      <c r="B2706" s="1020" t="s">
        <v>9991</v>
      </c>
      <c r="C2706" s="1022"/>
      <c r="D2706" s="1022"/>
      <c r="E2706" s="1022"/>
      <c r="F2706" s="1022"/>
    </row>
    <row r="2707" spans="1:6" ht="24.95" customHeight="1">
      <c r="A2707" s="1023" t="s">
        <v>9992</v>
      </c>
      <c r="B2707" s="441" t="s">
        <v>9993</v>
      </c>
      <c r="C2707" s="1024" t="s">
        <v>4748</v>
      </c>
      <c r="D2707" s="1025">
        <v>1209.51</v>
      </c>
      <c r="E2707" s="1029">
        <v>20.74</v>
      </c>
      <c r="F2707" s="1025">
        <v>1230.25</v>
      </c>
    </row>
    <row r="2708" spans="1:6" ht="24.95" customHeight="1">
      <c r="A2708" s="1023" t="s">
        <v>9994</v>
      </c>
      <c r="B2708" s="441" t="s">
        <v>9995</v>
      </c>
      <c r="C2708" s="1024" t="s">
        <v>4748</v>
      </c>
      <c r="D2708" s="1029">
        <v>559.52</v>
      </c>
      <c r="E2708" s="1029">
        <v>20.74</v>
      </c>
      <c r="F2708" s="1029">
        <v>580.26</v>
      </c>
    </row>
    <row r="2709" spans="1:6" ht="24.95" customHeight="1">
      <c r="A2709" s="1023" t="s">
        <v>9996</v>
      </c>
      <c r="B2709" s="441" t="s">
        <v>9997</v>
      </c>
      <c r="C2709" s="1024" t="s">
        <v>4748</v>
      </c>
      <c r="D2709" s="1029">
        <v>710.5</v>
      </c>
      <c r="E2709" s="1029">
        <v>20.74</v>
      </c>
      <c r="F2709" s="1029">
        <v>731.24</v>
      </c>
    </row>
    <row r="2710" spans="1:6" ht="24.95" customHeight="1">
      <c r="A2710" s="1023" t="s">
        <v>9998</v>
      </c>
      <c r="B2710" s="441" t="s">
        <v>9999</v>
      </c>
      <c r="C2710" s="1024" t="s">
        <v>4748</v>
      </c>
      <c r="D2710" s="1029">
        <v>428.9</v>
      </c>
      <c r="E2710" s="1029">
        <v>20.74</v>
      </c>
      <c r="F2710" s="1029">
        <v>449.64</v>
      </c>
    </row>
    <row r="2711" spans="1:6" ht="11.45" customHeight="1">
      <c r="A2711" s="1015" t="s">
        <v>4737</v>
      </c>
      <c r="B2711" s="1016" t="s">
        <v>4738</v>
      </c>
      <c r="C2711" s="1016" t="s">
        <v>4739</v>
      </c>
      <c r="D2711" s="1017" t="s">
        <v>4740</v>
      </c>
      <c r="E2711" s="1018" t="s">
        <v>4741</v>
      </c>
      <c r="F2711" s="1015" t="s">
        <v>4742</v>
      </c>
    </row>
    <row r="2712" spans="1:6" ht="24.95" customHeight="1">
      <c r="A2712" s="1023" t="s">
        <v>10000</v>
      </c>
      <c r="B2712" s="441" t="s">
        <v>10001</v>
      </c>
      <c r="C2712" s="1024" t="s">
        <v>4748</v>
      </c>
      <c r="D2712" s="1029">
        <v>808.68</v>
      </c>
      <c r="E2712" s="1029">
        <v>20.74</v>
      </c>
      <c r="F2712" s="1029">
        <v>829.42</v>
      </c>
    </row>
    <row r="2713" spans="1:6" ht="24.95" customHeight="1">
      <c r="A2713" s="1023" t="s">
        <v>10002</v>
      </c>
      <c r="B2713" s="441" t="s">
        <v>10003</v>
      </c>
      <c r="C2713" s="1024" t="s">
        <v>4748</v>
      </c>
      <c r="D2713" s="1029">
        <v>985.09</v>
      </c>
      <c r="E2713" s="1029">
        <v>20.74</v>
      </c>
      <c r="F2713" s="1025">
        <v>1005.83</v>
      </c>
    </row>
    <row r="2714" spans="1:6" ht="12.6" customHeight="1">
      <c r="A2714" s="1020" t="s">
        <v>10004</v>
      </c>
      <c r="B2714" s="1020" t="s">
        <v>10005</v>
      </c>
      <c r="C2714" s="1022"/>
      <c r="D2714" s="1022"/>
      <c r="E2714" s="1022"/>
      <c r="F2714" s="1022"/>
    </row>
    <row r="2715" spans="1:6" ht="12.6" customHeight="1">
      <c r="A2715" s="1023" t="s">
        <v>10006</v>
      </c>
      <c r="B2715" s="1023" t="s">
        <v>10007</v>
      </c>
      <c r="C2715" s="1024" t="s">
        <v>4748</v>
      </c>
      <c r="D2715" s="1029">
        <v>299.81</v>
      </c>
      <c r="E2715" s="1029">
        <v>16.59</v>
      </c>
      <c r="F2715" s="1029">
        <v>316.39999999999998</v>
      </c>
    </row>
    <row r="2716" spans="1:6" ht="24.95" customHeight="1">
      <c r="A2716" s="1023" t="s">
        <v>10008</v>
      </c>
      <c r="B2716" s="441" t="s">
        <v>10009</v>
      </c>
      <c r="C2716" s="1024" t="s">
        <v>4748</v>
      </c>
      <c r="D2716" s="1029">
        <v>292.49</v>
      </c>
      <c r="E2716" s="1029">
        <v>16.59</v>
      </c>
      <c r="F2716" s="1029">
        <v>309.08</v>
      </c>
    </row>
    <row r="2717" spans="1:6" ht="24.95" customHeight="1">
      <c r="A2717" s="1023" t="s">
        <v>10010</v>
      </c>
      <c r="B2717" s="441" t="s">
        <v>10011</v>
      </c>
      <c r="C2717" s="1024" t="s">
        <v>4748</v>
      </c>
      <c r="D2717" s="1029">
        <v>239.89</v>
      </c>
      <c r="E2717" s="1029">
        <v>16.59</v>
      </c>
      <c r="F2717" s="1029">
        <v>256.48</v>
      </c>
    </row>
    <row r="2718" spans="1:6" ht="12.6" customHeight="1">
      <c r="A2718" s="1023" t="s">
        <v>10012</v>
      </c>
      <c r="B2718" s="1023" t="s">
        <v>10013</v>
      </c>
      <c r="C2718" s="1024" t="s">
        <v>4748</v>
      </c>
      <c r="D2718" s="1029">
        <v>162.16999999999999</v>
      </c>
      <c r="E2718" s="1029">
        <v>16.59</v>
      </c>
      <c r="F2718" s="1029">
        <v>178.76</v>
      </c>
    </row>
    <row r="2719" spans="1:6" ht="24.95" customHeight="1">
      <c r="A2719" s="1023" t="s">
        <v>10014</v>
      </c>
      <c r="B2719" s="441" t="s">
        <v>10015</v>
      </c>
      <c r="C2719" s="1024" t="s">
        <v>4748</v>
      </c>
      <c r="D2719" s="1029">
        <v>102.27</v>
      </c>
      <c r="E2719" s="1029">
        <v>16.59</v>
      </c>
      <c r="F2719" s="1029">
        <v>118.86</v>
      </c>
    </row>
    <row r="2720" spans="1:6" ht="12.6" customHeight="1">
      <c r="A2720" s="1020" t="s">
        <v>10016</v>
      </c>
      <c r="B2720" s="1020" t="s">
        <v>10017</v>
      </c>
      <c r="C2720" s="1022"/>
      <c r="D2720" s="1022"/>
      <c r="E2720" s="1022"/>
      <c r="F2720" s="1022"/>
    </row>
    <row r="2721" spans="1:6" ht="34.5" customHeight="1">
      <c r="A2721" s="1026" t="s">
        <v>10018</v>
      </c>
      <c r="B2721" s="1023" t="s">
        <v>10019</v>
      </c>
      <c r="C2721" s="1027" t="s">
        <v>4748</v>
      </c>
      <c r="D2721" s="1030">
        <v>172.97</v>
      </c>
      <c r="E2721" s="1030">
        <v>16.59</v>
      </c>
      <c r="F2721" s="1030">
        <v>189.56</v>
      </c>
    </row>
    <row r="2722" spans="1:6" ht="24.95" customHeight="1">
      <c r="A2722" s="1023" t="s">
        <v>10020</v>
      </c>
      <c r="B2722" s="441" t="s">
        <v>10021</v>
      </c>
      <c r="C2722" s="1024" t="s">
        <v>4748</v>
      </c>
      <c r="D2722" s="1029">
        <v>53.64</v>
      </c>
      <c r="E2722" s="1029">
        <v>16.59</v>
      </c>
      <c r="F2722" s="1029">
        <v>70.23</v>
      </c>
    </row>
    <row r="2723" spans="1:6" ht="34.5" customHeight="1">
      <c r="A2723" s="1026" t="s">
        <v>10022</v>
      </c>
      <c r="B2723" s="1023" t="s">
        <v>10023</v>
      </c>
      <c r="C2723" s="1027" t="s">
        <v>4748</v>
      </c>
      <c r="D2723" s="1030">
        <v>160.44999999999999</v>
      </c>
      <c r="E2723" s="1030">
        <v>16.59</v>
      </c>
      <c r="F2723" s="1030">
        <v>177.04</v>
      </c>
    </row>
    <row r="2724" spans="1:6" ht="24.95" customHeight="1">
      <c r="A2724" s="1023" t="s">
        <v>10024</v>
      </c>
      <c r="B2724" s="441" t="s">
        <v>10025</v>
      </c>
      <c r="C2724" s="1024" t="s">
        <v>4748</v>
      </c>
      <c r="D2724" s="1029">
        <v>60.59</v>
      </c>
      <c r="E2724" s="1029">
        <v>20.74</v>
      </c>
      <c r="F2724" s="1029">
        <v>81.33</v>
      </c>
    </row>
    <row r="2725" spans="1:6" ht="24.95" customHeight="1">
      <c r="A2725" s="1023" t="s">
        <v>10026</v>
      </c>
      <c r="B2725" s="441" t="s">
        <v>10027</v>
      </c>
      <c r="C2725" s="1024" t="s">
        <v>4748</v>
      </c>
      <c r="D2725" s="1029">
        <v>93.46</v>
      </c>
      <c r="E2725" s="1029">
        <v>16.59</v>
      </c>
      <c r="F2725" s="1029">
        <v>110.05</v>
      </c>
    </row>
    <row r="2726" spans="1:6" ht="34.5" customHeight="1">
      <c r="A2726" s="1026" t="s">
        <v>10028</v>
      </c>
      <c r="B2726" s="1023" t="s">
        <v>10029</v>
      </c>
      <c r="C2726" s="1027" t="s">
        <v>4748</v>
      </c>
      <c r="D2726" s="1030">
        <v>118.19</v>
      </c>
      <c r="E2726" s="1030">
        <v>16.59</v>
      </c>
      <c r="F2726" s="1030">
        <v>134.78</v>
      </c>
    </row>
    <row r="2727" spans="1:6" ht="34.5" customHeight="1">
      <c r="A2727" s="1026" t="s">
        <v>10030</v>
      </c>
      <c r="B2727" s="441" t="s">
        <v>10031</v>
      </c>
      <c r="C2727" s="1027" t="s">
        <v>4748</v>
      </c>
      <c r="D2727" s="1030">
        <v>201.91</v>
      </c>
      <c r="E2727" s="1030">
        <v>16.59</v>
      </c>
      <c r="F2727" s="1030">
        <v>218.5</v>
      </c>
    </row>
    <row r="2728" spans="1:6" ht="34.5" customHeight="1">
      <c r="A2728" s="1026" t="s">
        <v>10032</v>
      </c>
      <c r="B2728" s="441" t="s">
        <v>10033</v>
      </c>
      <c r="C2728" s="1027" t="s">
        <v>4748</v>
      </c>
      <c r="D2728" s="1030">
        <v>156.5</v>
      </c>
      <c r="E2728" s="1030">
        <v>12.44</v>
      </c>
      <c r="F2728" s="1030">
        <v>168.94</v>
      </c>
    </row>
    <row r="2729" spans="1:6" ht="34.5" customHeight="1">
      <c r="A2729" s="1026" t="s">
        <v>10034</v>
      </c>
      <c r="B2729" s="1023" t="s">
        <v>10035</v>
      </c>
      <c r="C2729" s="1027" t="s">
        <v>4748</v>
      </c>
      <c r="D2729" s="1030">
        <v>66.36</v>
      </c>
      <c r="E2729" s="1030">
        <v>12.44</v>
      </c>
      <c r="F2729" s="1030">
        <v>78.8</v>
      </c>
    </row>
    <row r="2730" spans="1:6" ht="24.95" customHeight="1">
      <c r="A2730" s="1023" t="s">
        <v>10036</v>
      </c>
      <c r="B2730" s="441" t="s">
        <v>10037</v>
      </c>
      <c r="C2730" s="1024" t="s">
        <v>4748</v>
      </c>
      <c r="D2730" s="1029">
        <v>128.66999999999999</v>
      </c>
      <c r="E2730" s="1029">
        <v>16.59</v>
      </c>
      <c r="F2730" s="1029">
        <v>145.26</v>
      </c>
    </row>
    <row r="2731" spans="1:6" ht="24.95" customHeight="1">
      <c r="A2731" s="1023" t="s">
        <v>10038</v>
      </c>
      <c r="B2731" s="441" t="s">
        <v>10039</v>
      </c>
      <c r="C2731" s="1024" t="s">
        <v>4748</v>
      </c>
      <c r="D2731" s="1029">
        <v>74.260000000000005</v>
      </c>
      <c r="E2731" s="1029">
        <v>20.74</v>
      </c>
      <c r="F2731" s="1029">
        <v>95</v>
      </c>
    </row>
    <row r="2732" spans="1:6" ht="24.95" customHeight="1">
      <c r="A2732" s="1023" t="s">
        <v>10040</v>
      </c>
      <c r="B2732" s="441" t="s">
        <v>10041</v>
      </c>
      <c r="C2732" s="1024" t="s">
        <v>4748</v>
      </c>
      <c r="D2732" s="1029">
        <v>97.94</v>
      </c>
      <c r="E2732" s="1029">
        <v>20.74</v>
      </c>
      <c r="F2732" s="1029">
        <v>118.68</v>
      </c>
    </row>
    <row r="2733" spans="1:6" ht="34.5" customHeight="1">
      <c r="A2733" s="1026" t="s">
        <v>10042</v>
      </c>
      <c r="B2733" s="1023" t="s">
        <v>10043</v>
      </c>
      <c r="C2733" s="1027" t="s">
        <v>4748</v>
      </c>
      <c r="D2733" s="1030">
        <v>159.57</v>
      </c>
      <c r="E2733" s="1030">
        <v>20.74</v>
      </c>
      <c r="F2733" s="1030">
        <v>180.31</v>
      </c>
    </row>
    <row r="2734" spans="1:6" ht="34.5" customHeight="1">
      <c r="A2734" s="1026" t="s">
        <v>10044</v>
      </c>
      <c r="B2734" s="1023" t="s">
        <v>10045</v>
      </c>
      <c r="C2734" s="1027" t="s">
        <v>4748</v>
      </c>
      <c r="D2734" s="1030">
        <v>93.95</v>
      </c>
      <c r="E2734" s="1030">
        <v>20.74</v>
      </c>
      <c r="F2734" s="1030">
        <v>114.69</v>
      </c>
    </row>
    <row r="2735" spans="1:6" ht="24.95" customHeight="1">
      <c r="A2735" s="1023" t="s">
        <v>10046</v>
      </c>
      <c r="B2735" s="441" t="s">
        <v>10047</v>
      </c>
      <c r="C2735" s="1024" t="s">
        <v>4748</v>
      </c>
      <c r="D2735" s="1029">
        <v>74.260000000000005</v>
      </c>
      <c r="E2735" s="1029">
        <v>20.74</v>
      </c>
      <c r="F2735" s="1029">
        <v>95</v>
      </c>
    </row>
    <row r="2736" spans="1:6" ht="34.5" customHeight="1">
      <c r="A2736" s="1026" t="s">
        <v>10048</v>
      </c>
      <c r="B2736" s="1023" t="s">
        <v>10049</v>
      </c>
      <c r="C2736" s="1027" t="s">
        <v>4748</v>
      </c>
      <c r="D2736" s="1030">
        <v>63.07</v>
      </c>
      <c r="E2736" s="1030">
        <v>16.59</v>
      </c>
      <c r="F2736" s="1030">
        <v>79.66</v>
      </c>
    </row>
    <row r="2737" spans="1:6" ht="24.95" customHeight="1">
      <c r="A2737" s="1023" t="s">
        <v>10050</v>
      </c>
      <c r="B2737" s="441" t="s">
        <v>10051</v>
      </c>
      <c r="C2737" s="1024" t="s">
        <v>4748</v>
      </c>
      <c r="D2737" s="1029">
        <v>117.3</v>
      </c>
      <c r="E2737" s="1029">
        <v>16.59</v>
      </c>
      <c r="F2737" s="1029">
        <v>133.88999999999999</v>
      </c>
    </row>
    <row r="2738" spans="1:6" ht="11.45" customHeight="1">
      <c r="A2738" s="1015" t="s">
        <v>4737</v>
      </c>
      <c r="B2738" s="1016" t="s">
        <v>4738</v>
      </c>
      <c r="C2738" s="1016" t="s">
        <v>4739</v>
      </c>
      <c r="D2738" s="1017" t="s">
        <v>4740</v>
      </c>
      <c r="E2738" s="1018" t="s">
        <v>4741</v>
      </c>
      <c r="F2738" s="1015" t="s">
        <v>4742</v>
      </c>
    </row>
    <row r="2739" spans="1:6" ht="34.5" customHeight="1">
      <c r="A2739" s="1023" t="s">
        <v>10052</v>
      </c>
      <c r="B2739" s="441" t="s">
        <v>10053</v>
      </c>
      <c r="C2739" s="1024" t="s">
        <v>4748</v>
      </c>
      <c r="D2739" s="1029">
        <v>370.22</v>
      </c>
      <c r="E2739" s="1029">
        <v>16.59</v>
      </c>
      <c r="F2739" s="1029">
        <v>386.81</v>
      </c>
    </row>
    <row r="2740" spans="1:6" ht="24.95" customHeight="1">
      <c r="A2740" s="1023" t="s">
        <v>10054</v>
      </c>
      <c r="B2740" s="441" t="s">
        <v>10055</v>
      </c>
      <c r="C2740" s="1024" t="s">
        <v>4748</v>
      </c>
      <c r="D2740" s="1029">
        <v>202.41</v>
      </c>
      <c r="E2740" s="1029">
        <v>16.59</v>
      </c>
      <c r="F2740" s="1029">
        <v>219</v>
      </c>
    </row>
    <row r="2741" spans="1:6" ht="34.5" customHeight="1">
      <c r="A2741" s="1026" t="s">
        <v>10056</v>
      </c>
      <c r="B2741" s="441" t="s">
        <v>10057</v>
      </c>
      <c r="C2741" s="1027" t="s">
        <v>4748</v>
      </c>
      <c r="D2741" s="1030">
        <v>172.36</v>
      </c>
      <c r="E2741" s="1030">
        <v>16.59</v>
      </c>
      <c r="F2741" s="1030">
        <v>188.95</v>
      </c>
    </row>
    <row r="2742" spans="1:6" ht="24.95" customHeight="1">
      <c r="A2742" s="1023" t="s">
        <v>10058</v>
      </c>
      <c r="B2742" s="441" t="s">
        <v>10059</v>
      </c>
      <c r="C2742" s="1024" t="s">
        <v>4748</v>
      </c>
      <c r="D2742" s="1029">
        <v>102.4</v>
      </c>
      <c r="E2742" s="1029">
        <v>16.59</v>
      </c>
      <c r="F2742" s="1029">
        <v>118.99</v>
      </c>
    </row>
    <row r="2743" spans="1:6" ht="12.6" customHeight="1">
      <c r="A2743" s="1020" t="s">
        <v>10060</v>
      </c>
      <c r="B2743" s="1020" t="s">
        <v>10061</v>
      </c>
      <c r="C2743" s="1022"/>
      <c r="D2743" s="1022"/>
      <c r="E2743" s="1022"/>
      <c r="F2743" s="1022"/>
    </row>
    <row r="2744" spans="1:6" ht="24.95" customHeight="1">
      <c r="A2744" s="1023" t="s">
        <v>10062</v>
      </c>
      <c r="B2744" s="441" t="s">
        <v>10063</v>
      </c>
      <c r="C2744" s="1024" t="s">
        <v>4748</v>
      </c>
      <c r="D2744" s="1029">
        <v>37.520000000000003</v>
      </c>
      <c r="E2744" s="1029">
        <v>12.44</v>
      </c>
      <c r="F2744" s="1029">
        <v>49.96</v>
      </c>
    </row>
    <row r="2745" spans="1:6" ht="12.6" customHeight="1">
      <c r="A2745" s="1020" t="s">
        <v>10064</v>
      </c>
      <c r="B2745" s="1020" t="s">
        <v>10065</v>
      </c>
      <c r="C2745" s="1022"/>
      <c r="D2745" s="1022"/>
      <c r="E2745" s="1022"/>
      <c r="F2745" s="1022"/>
    </row>
    <row r="2746" spans="1:6" ht="24.95" customHeight="1">
      <c r="A2746" s="1023" t="s">
        <v>10066</v>
      </c>
      <c r="B2746" s="441" t="s">
        <v>10067</v>
      </c>
      <c r="C2746" s="1024" t="s">
        <v>4748</v>
      </c>
      <c r="D2746" s="1029">
        <v>0.38</v>
      </c>
      <c r="E2746" s="1029">
        <v>16.59</v>
      </c>
      <c r="F2746" s="1029">
        <v>16.97</v>
      </c>
    </row>
    <row r="2747" spans="1:6" ht="24.95" customHeight="1">
      <c r="A2747" s="1023" t="s">
        <v>10068</v>
      </c>
      <c r="B2747" s="441" t="s">
        <v>10069</v>
      </c>
      <c r="C2747" s="1024" t="s">
        <v>4748</v>
      </c>
      <c r="D2747" s="1029">
        <v>6.72</v>
      </c>
      <c r="E2747" s="1029">
        <v>3.37</v>
      </c>
      <c r="F2747" s="1029">
        <v>10.09</v>
      </c>
    </row>
    <row r="2748" spans="1:6" ht="12.6" customHeight="1">
      <c r="A2748" s="1023" t="s">
        <v>10070</v>
      </c>
      <c r="B2748" s="1023" t="s">
        <v>10071</v>
      </c>
      <c r="C2748" s="1024" t="s">
        <v>4748</v>
      </c>
      <c r="D2748" s="442"/>
      <c r="E2748" s="1029">
        <v>16.59</v>
      </c>
      <c r="F2748" s="1029">
        <v>16.59</v>
      </c>
    </row>
    <row r="2749" spans="1:6" ht="12.6" customHeight="1">
      <c r="A2749" s="1023" t="s">
        <v>10072</v>
      </c>
      <c r="B2749" s="1023" t="s">
        <v>10073</v>
      </c>
      <c r="C2749" s="1024" t="s">
        <v>4748</v>
      </c>
      <c r="D2749" s="442"/>
      <c r="E2749" s="1029">
        <v>3.37</v>
      </c>
      <c r="F2749" s="1029">
        <v>3.37</v>
      </c>
    </row>
    <row r="2750" spans="1:6" ht="12.6" customHeight="1">
      <c r="A2750" s="1020" t="s">
        <v>10074</v>
      </c>
      <c r="B2750" s="1020" t="s">
        <v>10075</v>
      </c>
      <c r="C2750" s="1022"/>
      <c r="D2750" s="1022"/>
      <c r="E2750" s="1022"/>
      <c r="F2750" s="1022"/>
    </row>
    <row r="2751" spans="1:6" ht="24.95" customHeight="1">
      <c r="A2751" s="1023" t="s">
        <v>10076</v>
      </c>
      <c r="B2751" s="441" t="s">
        <v>10077</v>
      </c>
      <c r="C2751" s="1024" t="s">
        <v>4748</v>
      </c>
      <c r="D2751" s="1029">
        <v>361.24</v>
      </c>
      <c r="E2751" s="1029">
        <v>16.59</v>
      </c>
      <c r="F2751" s="1029">
        <v>377.83</v>
      </c>
    </row>
    <row r="2752" spans="1:6" ht="34.5" customHeight="1">
      <c r="A2752" s="1026" t="s">
        <v>10078</v>
      </c>
      <c r="B2752" s="1023" t="s">
        <v>10079</v>
      </c>
      <c r="C2752" s="1027" t="s">
        <v>4748</v>
      </c>
      <c r="D2752" s="1030">
        <v>256.67</v>
      </c>
      <c r="E2752" s="1030">
        <v>12.44</v>
      </c>
      <c r="F2752" s="1030">
        <v>269.11</v>
      </c>
    </row>
    <row r="2753" spans="1:6" ht="24.95" customHeight="1">
      <c r="A2753" s="1023" t="s">
        <v>10080</v>
      </c>
      <c r="B2753" s="441" t="s">
        <v>10081</v>
      </c>
      <c r="C2753" s="1024" t="s">
        <v>4748</v>
      </c>
      <c r="D2753" s="1029">
        <v>147.9</v>
      </c>
      <c r="E2753" s="1029">
        <v>16.59</v>
      </c>
      <c r="F2753" s="1029">
        <v>164.49</v>
      </c>
    </row>
    <row r="2754" spans="1:6" ht="34.5" customHeight="1">
      <c r="A2754" s="1026" t="s">
        <v>10082</v>
      </c>
      <c r="B2754" s="1023" t="s">
        <v>10083</v>
      </c>
      <c r="C2754" s="1027" t="s">
        <v>4748</v>
      </c>
      <c r="D2754" s="1030">
        <v>255.59</v>
      </c>
      <c r="E2754" s="1030">
        <v>12.44</v>
      </c>
      <c r="F2754" s="1030">
        <v>268.02999999999997</v>
      </c>
    </row>
    <row r="2755" spans="1:6" ht="24.95" customHeight="1">
      <c r="A2755" s="1023" t="s">
        <v>10084</v>
      </c>
      <c r="B2755" s="441" t="s">
        <v>10085</v>
      </c>
      <c r="C2755" s="1024" t="s">
        <v>4748</v>
      </c>
      <c r="D2755" s="1029">
        <v>27.9</v>
      </c>
      <c r="E2755" s="1029">
        <v>12.44</v>
      </c>
      <c r="F2755" s="1029">
        <v>40.340000000000003</v>
      </c>
    </row>
    <row r="2756" spans="1:6" ht="24.95" customHeight="1">
      <c r="A2756" s="1023" t="s">
        <v>10086</v>
      </c>
      <c r="B2756" s="441" t="s">
        <v>10087</v>
      </c>
      <c r="C2756" s="1024" t="s">
        <v>4748</v>
      </c>
      <c r="D2756" s="1029">
        <v>71.3</v>
      </c>
      <c r="E2756" s="1029">
        <v>20.74</v>
      </c>
      <c r="F2756" s="1029">
        <v>92.04</v>
      </c>
    </row>
    <row r="2757" spans="1:6" ht="12.6" customHeight="1">
      <c r="A2757" s="1031">
        <v>42</v>
      </c>
      <c r="B2757" s="1020" t="s">
        <v>10088</v>
      </c>
      <c r="C2757" s="1022"/>
      <c r="D2757" s="1022"/>
      <c r="E2757" s="1022"/>
      <c r="F2757" s="1022"/>
    </row>
    <row r="2758" spans="1:6" ht="12.6" customHeight="1">
      <c r="A2758" s="1020" t="s">
        <v>10089</v>
      </c>
      <c r="B2758" s="1020" t="s">
        <v>10090</v>
      </c>
      <c r="C2758" s="1022"/>
      <c r="D2758" s="1022"/>
      <c r="E2758" s="1022"/>
      <c r="F2758" s="1022"/>
    </row>
    <row r="2759" spans="1:6" ht="23.1" customHeight="1">
      <c r="A2759" s="1023" t="s">
        <v>10091</v>
      </c>
      <c r="B2759" s="1023" t="s">
        <v>10092</v>
      </c>
      <c r="C2759" s="1024" t="s">
        <v>4748</v>
      </c>
      <c r="D2759" s="1029">
        <v>83.91</v>
      </c>
      <c r="E2759" s="1029">
        <v>10.37</v>
      </c>
      <c r="F2759" s="1029">
        <v>94.28</v>
      </c>
    </row>
    <row r="2760" spans="1:6" ht="23.1" customHeight="1">
      <c r="A2760" s="1023" t="s">
        <v>10093</v>
      </c>
      <c r="B2760" s="1023" t="s">
        <v>10094</v>
      </c>
      <c r="C2760" s="1024" t="s">
        <v>4748</v>
      </c>
      <c r="D2760" s="1029">
        <v>135.08000000000001</v>
      </c>
      <c r="E2760" s="1029">
        <v>10.37</v>
      </c>
      <c r="F2760" s="1029">
        <v>145.44999999999999</v>
      </c>
    </row>
    <row r="2761" spans="1:6" ht="12.6" customHeight="1">
      <c r="A2761" s="1023" t="s">
        <v>10095</v>
      </c>
      <c r="B2761" s="1023" t="s">
        <v>10096</v>
      </c>
      <c r="C2761" s="1024" t="s">
        <v>4748</v>
      </c>
      <c r="D2761" s="1029">
        <v>73.97</v>
      </c>
      <c r="E2761" s="1029">
        <v>10.37</v>
      </c>
      <c r="F2761" s="1029">
        <v>84.34</v>
      </c>
    </row>
    <row r="2762" spans="1:6" ht="12.6" customHeight="1">
      <c r="A2762" s="1023" t="s">
        <v>10097</v>
      </c>
      <c r="B2762" s="1023" t="s">
        <v>10098</v>
      </c>
      <c r="C2762" s="1024" t="s">
        <v>4748</v>
      </c>
      <c r="D2762" s="1029">
        <v>48.87</v>
      </c>
      <c r="E2762" s="1029">
        <v>10.37</v>
      </c>
      <c r="F2762" s="1029">
        <v>59.24</v>
      </c>
    </row>
    <row r="2763" spans="1:6" ht="12.6" customHeight="1">
      <c r="A2763" s="1023" t="s">
        <v>10099</v>
      </c>
      <c r="B2763" s="1023" t="s">
        <v>10100</v>
      </c>
      <c r="C2763" s="1024" t="s">
        <v>4748</v>
      </c>
      <c r="D2763" s="1029">
        <v>4.91</v>
      </c>
      <c r="E2763" s="1029">
        <v>10.37</v>
      </c>
      <c r="F2763" s="1029">
        <v>15.28</v>
      </c>
    </row>
    <row r="2764" spans="1:6" ht="12.6" customHeight="1">
      <c r="A2764" s="1023" t="s">
        <v>10101</v>
      </c>
      <c r="B2764" s="1023" t="s">
        <v>10102</v>
      </c>
      <c r="C2764" s="1024" t="s">
        <v>4748</v>
      </c>
      <c r="D2764" s="1029">
        <v>11.72</v>
      </c>
      <c r="E2764" s="1029">
        <v>10.37</v>
      </c>
      <c r="F2764" s="1029">
        <v>22.09</v>
      </c>
    </row>
    <row r="2765" spans="1:6" ht="23.1" customHeight="1">
      <c r="A2765" s="1023" t="s">
        <v>10103</v>
      </c>
      <c r="B2765" s="1023" t="s">
        <v>10104</v>
      </c>
      <c r="C2765" s="1024" t="s">
        <v>4748</v>
      </c>
      <c r="D2765" s="1029">
        <v>12.5</v>
      </c>
      <c r="E2765" s="1029">
        <v>10.37</v>
      </c>
      <c r="F2765" s="1029">
        <v>22.87</v>
      </c>
    </row>
    <row r="2766" spans="1:6" ht="23.1" customHeight="1">
      <c r="A2766" s="1023" t="s">
        <v>10105</v>
      </c>
      <c r="B2766" s="1023" t="s">
        <v>10106</v>
      </c>
      <c r="C2766" s="1024" t="s">
        <v>4748</v>
      </c>
      <c r="D2766" s="1029">
        <v>14.92</v>
      </c>
      <c r="E2766" s="1029">
        <v>10.37</v>
      </c>
      <c r="F2766" s="1029">
        <v>25.29</v>
      </c>
    </row>
    <row r="2767" spans="1:6" ht="12.6" customHeight="1">
      <c r="A2767" s="1020" t="s">
        <v>10107</v>
      </c>
      <c r="B2767" s="1020" t="s">
        <v>10108</v>
      </c>
      <c r="C2767" s="1022"/>
      <c r="D2767" s="1022"/>
      <c r="E2767" s="1022"/>
      <c r="F2767" s="1022"/>
    </row>
    <row r="2768" spans="1:6" ht="12.6" customHeight="1">
      <c r="A2768" s="1023" t="s">
        <v>10109</v>
      </c>
      <c r="B2768" s="1023" t="s">
        <v>10110</v>
      </c>
      <c r="C2768" s="1024" t="s">
        <v>4748</v>
      </c>
      <c r="D2768" s="1029">
        <v>5.69</v>
      </c>
      <c r="E2768" s="1029">
        <v>10.37</v>
      </c>
      <c r="F2768" s="1029">
        <v>16.059999999999999</v>
      </c>
    </row>
    <row r="2769" spans="1:6" ht="12.6" customHeight="1">
      <c r="A2769" s="1023" t="s">
        <v>10111</v>
      </c>
      <c r="B2769" s="1023" t="s">
        <v>10112</v>
      </c>
      <c r="C2769" s="1024" t="s">
        <v>4748</v>
      </c>
      <c r="D2769" s="1029">
        <v>15.31</v>
      </c>
      <c r="E2769" s="1029">
        <v>10.37</v>
      </c>
      <c r="F2769" s="1029">
        <v>25.68</v>
      </c>
    </row>
    <row r="2770" spans="1:6" ht="12.6" customHeight="1">
      <c r="A2770" s="1023" t="s">
        <v>10113</v>
      </c>
      <c r="B2770" s="1023" t="s">
        <v>10114</v>
      </c>
      <c r="C2770" s="1024" t="s">
        <v>4748</v>
      </c>
      <c r="D2770" s="1029">
        <v>5.33</v>
      </c>
      <c r="E2770" s="1029">
        <v>10.37</v>
      </c>
      <c r="F2770" s="1029">
        <v>15.7</v>
      </c>
    </row>
    <row r="2771" spans="1:6" ht="12.6" customHeight="1">
      <c r="A2771" s="1023" t="s">
        <v>10115</v>
      </c>
      <c r="B2771" s="1023" t="s">
        <v>10116</v>
      </c>
      <c r="C2771" s="1024" t="s">
        <v>4748</v>
      </c>
      <c r="D2771" s="1029">
        <v>7.87</v>
      </c>
      <c r="E2771" s="1029">
        <v>10.37</v>
      </c>
      <c r="F2771" s="1029">
        <v>18.239999999999998</v>
      </c>
    </row>
    <row r="2772" spans="1:6" ht="23.1" customHeight="1">
      <c r="A2772" s="1023" t="s">
        <v>10117</v>
      </c>
      <c r="B2772" s="1023" t="s">
        <v>10118</v>
      </c>
      <c r="C2772" s="1024" t="s">
        <v>4748</v>
      </c>
      <c r="D2772" s="1029">
        <v>13.56</v>
      </c>
      <c r="E2772" s="1029">
        <v>10.37</v>
      </c>
      <c r="F2772" s="1029">
        <v>23.93</v>
      </c>
    </row>
    <row r="2773" spans="1:6" ht="11.45" customHeight="1">
      <c r="A2773" s="1015" t="s">
        <v>4737</v>
      </c>
      <c r="B2773" s="1016" t="s">
        <v>4738</v>
      </c>
      <c r="C2773" s="1016" t="s">
        <v>4739</v>
      </c>
      <c r="D2773" s="1017" t="s">
        <v>4740</v>
      </c>
      <c r="E2773" s="1018" t="s">
        <v>4741</v>
      </c>
      <c r="F2773" s="1015" t="s">
        <v>4742</v>
      </c>
    </row>
    <row r="2774" spans="1:6" ht="23.1" customHeight="1">
      <c r="A2774" s="1023" t="s">
        <v>10119</v>
      </c>
      <c r="B2774" s="1023" t="s">
        <v>10120</v>
      </c>
      <c r="C2774" s="1024" t="s">
        <v>4748</v>
      </c>
      <c r="D2774" s="1029">
        <v>16.399999999999999</v>
      </c>
      <c r="E2774" s="1029">
        <v>10.37</v>
      </c>
      <c r="F2774" s="1029">
        <v>26.77</v>
      </c>
    </row>
    <row r="2775" spans="1:6" ht="12.6" customHeight="1">
      <c r="A2775" s="1020" t="s">
        <v>10121</v>
      </c>
      <c r="B2775" s="1020" t="s">
        <v>10122</v>
      </c>
      <c r="C2775" s="1022"/>
      <c r="D2775" s="1022"/>
      <c r="E2775" s="1022"/>
      <c r="F2775" s="1022"/>
    </row>
    <row r="2776" spans="1:6" ht="23.1" customHeight="1">
      <c r="A2776" s="1023" t="s">
        <v>10123</v>
      </c>
      <c r="B2776" s="1023" t="s">
        <v>10124</v>
      </c>
      <c r="C2776" s="1024" t="s">
        <v>4748</v>
      </c>
      <c r="D2776" s="1029">
        <v>14.1</v>
      </c>
      <c r="E2776" s="1029">
        <v>10.37</v>
      </c>
      <c r="F2776" s="1029">
        <v>24.47</v>
      </c>
    </row>
    <row r="2777" spans="1:6" ht="23.1" customHeight="1">
      <c r="A2777" s="1023" t="s">
        <v>10125</v>
      </c>
      <c r="B2777" s="1023" t="s">
        <v>10126</v>
      </c>
      <c r="C2777" s="1024" t="s">
        <v>4748</v>
      </c>
      <c r="D2777" s="1029">
        <v>14.52</v>
      </c>
      <c r="E2777" s="1029">
        <v>10.37</v>
      </c>
      <c r="F2777" s="1029">
        <v>24.89</v>
      </c>
    </row>
    <row r="2778" spans="1:6" ht="23.1" customHeight="1">
      <c r="A2778" s="1023" t="s">
        <v>10127</v>
      </c>
      <c r="B2778" s="1023" t="s">
        <v>10128</v>
      </c>
      <c r="C2778" s="1024" t="s">
        <v>4748</v>
      </c>
      <c r="D2778" s="1029">
        <v>12.98</v>
      </c>
      <c r="E2778" s="1029">
        <v>10.37</v>
      </c>
      <c r="F2778" s="1029">
        <v>23.35</v>
      </c>
    </row>
    <row r="2779" spans="1:6" ht="23.1" customHeight="1">
      <c r="A2779" s="1023" t="s">
        <v>10129</v>
      </c>
      <c r="B2779" s="1023" t="s">
        <v>10130</v>
      </c>
      <c r="C2779" s="1024" t="s">
        <v>4748</v>
      </c>
      <c r="D2779" s="1029">
        <v>20.59</v>
      </c>
      <c r="E2779" s="1029">
        <v>10.37</v>
      </c>
      <c r="F2779" s="1029">
        <v>30.96</v>
      </c>
    </row>
    <row r="2780" spans="1:6" ht="12.6" customHeight="1">
      <c r="A2780" s="1020" t="s">
        <v>10131</v>
      </c>
      <c r="B2780" s="1020" t="s">
        <v>10132</v>
      </c>
      <c r="C2780" s="1022"/>
      <c r="D2780" s="1022"/>
      <c r="E2780" s="1022"/>
      <c r="F2780" s="1022"/>
    </row>
    <row r="2781" spans="1:6" ht="12.6" customHeight="1">
      <c r="A2781" s="1023" t="s">
        <v>10133</v>
      </c>
      <c r="B2781" s="1023" t="s">
        <v>10134</v>
      </c>
      <c r="C2781" s="1024" t="s">
        <v>4748</v>
      </c>
      <c r="D2781" s="1029">
        <v>13.8</v>
      </c>
      <c r="E2781" s="1029">
        <v>10.37</v>
      </c>
      <c r="F2781" s="1029">
        <v>24.17</v>
      </c>
    </row>
    <row r="2782" spans="1:6" ht="12.6" customHeight="1">
      <c r="A2782" s="1023" t="s">
        <v>10135</v>
      </c>
      <c r="B2782" s="1023" t="s">
        <v>10136</v>
      </c>
      <c r="C2782" s="1024" t="s">
        <v>4748</v>
      </c>
      <c r="D2782" s="1029">
        <v>12.58</v>
      </c>
      <c r="E2782" s="1029">
        <v>10.37</v>
      </c>
      <c r="F2782" s="1029">
        <v>22.95</v>
      </c>
    </row>
    <row r="2783" spans="1:6" ht="12.6" customHeight="1">
      <c r="A2783" s="1023" t="s">
        <v>10137</v>
      </c>
      <c r="B2783" s="1023" t="s">
        <v>10138</v>
      </c>
      <c r="C2783" s="1024" t="s">
        <v>4748</v>
      </c>
      <c r="D2783" s="1029">
        <v>80.790000000000006</v>
      </c>
      <c r="E2783" s="1029">
        <v>10.37</v>
      </c>
      <c r="F2783" s="1029">
        <v>91.16</v>
      </c>
    </row>
    <row r="2784" spans="1:6" ht="12.6" customHeight="1">
      <c r="A2784" s="1023" t="s">
        <v>10139</v>
      </c>
      <c r="B2784" s="1023" t="s">
        <v>10140</v>
      </c>
      <c r="C2784" s="1024" t="s">
        <v>4748</v>
      </c>
      <c r="D2784" s="1029">
        <v>190.56</v>
      </c>
      <c r="E2784" s="1029">
        <v>12.44</v>
      </c>
      <c r="F2784" s="1029">
        <v>203</v>
      </c>
    </row>
    <row r="2785" spans="1:6" ht="12.6" customHeight="1">
      <c r="A2785" s="1023" t="s">
        <v>10141</v>
      </c>
      <c r="B2785" s="1023" t="s">
        <v>10142</v>
      </c>
      <c r="C2785" s="1024" t="s">
        <v>4857</v>
      </c>
      <c r="D2785" s="1029">
        <v>86.47</v>
      </c>
      <c r="E2785" s="1029">
        <v>12.44</v>
      </c>
      <c r="F2785" s="1029">
        <v>98.91</v>
      </c>
    </row>
    <row r="2786" spans="1:6" ht="12.6" customHeight="1">
      <c r="A2786" s="1023" t="s">
        <v>10143</v>
      </c>
      <c r="B2786" s="1023" t="s">
        <v>10144</v>
      </c>
      <c r="C2786" s="1024" t="s">
        <v>4748</v>
      </c>
      <c r="D2786" s="1029">
        <v>18.149999999999999</v>
      </c>
      <c r="E2786" s="1029">
        <v>10.37</v>
      </c>
      <c r="F2786" s="1029">
        <v>28.52</v>
      </c>
    </row>
    <row r="2787" spans="1:6" ht="12.6" customHeight="1">
      <c r="A2787" s="1023" t="s">
        <v>10145</v>
      </c>
      <c r="B2787" s="1023" t="s">
        <v>10146</v>
      </c>
      <c r="C2787" s="1024" t="s">
        <v>4748</v>
      </c>
      <c r="D2787" s="1029">
        <v>39.47</v>
      </c>
      <c r="E2787" s="1029">
        <v>10.37</v>
      </c>
      <c r="F2787" s="1029">
        <v>49.84</v>
      </c>
    </row>
    <row r="2788" spans="1:6" ht="12.6" customHeight="1">
      <c r="A2788" s="1020" t="s">
        <v>10147</v>
      </c>
      <c r="B2788" s="1020" t="s">
        <v>10148</v>
      </c>
      <c r="C2788" s="1022"/>
      <c r="D2788" s="1022"/>
      <c r="E2788" s="1022"/>
      <c r="F2788" s="1022"/>
    </row>
    <row r="2789" spans="1:6" ht="12.6" customHeight="1">
      <c r="A2789" s="1023" t="s">
        <v>10149</v>
      </c>
      <c r="B2789" s="1023" t="s">
        <v>10150</v>
      </c>
      <c r="C2789" s="1024" t="s">
        <v>4748</v>
      </c>
      <c r="D2789" s="1029">
        <v>42.23</v>
      </c>
      <c r="E2789" s="1029">
        <v>10.37</v>
      </c>
      <c r="F2789" s="1029">
        <v>52.6</v>
      </c>
    </row>
    <row r="2790" spans="1:6" ht="23.1" customHeight="1">
      <c r="A2790" s="1023" t="s">
        <v>10151</v>
      </c>
      <c r="B2790" s="1023" t="s">
        <v>10152</v>
      </c>
      <c r="C2790" s="1024" t="s">
        <v>4748</v>
      </c>
      <c r="D2790" s="1029">
        <v>17.88</v>
      </c>
      <c r="E2790" s="1029">
        <v>10.37</v>
      </c>
      <c r="F2790" s="1029">
        <v>28.25</v>
      </c>
    </row>
    <row r="2791" spans="1:6" ht="12.6" customHeight="1">
      <c r="A2791" s="1023" t="s">
        <v>10153</v>
      </c>
      <c r="B2791" s="1023" t="s">
        <v>10154</v>
      </c>
      <c r="C2791" s="1024" t="s">
        <v>4748</v>
      </c>
      <c r="D2791" s="1029">
        <v>81.64</v>
      </c>
      <c r="E2791" s="1029">
        <v>10.37</v>
      </c>
      <c r="F2791" s="1029">
        <v>92.01</v>
      </c>
    </row>
    <row r="2792" spans="1:6" ht="12.6" customHeight="1">
      <c r="A2792" s="1023" t="s">
        <v>10155</v>
      </c>
      <c r="B2792" s="1023" t="s">
        <v>10156</v>
      </c>
      <c r="C2792" s="1024" t="s">
        <v>4748</v>
      </c>
      <c r="D2792" s="1029">
        <v>63.18</v>
      </c>
      <c r="E2792" s="1029">
        <v>10.37</v>
      </c>
      <c r="F2792" s="1029">
        <v>73.55</v>
      </c>
    </row>
    <row r="2793" spans="1:6" ht="12.6" customHeight="1">
      <c r="A2793" s="1023" t="s">
        <v>10157</v>
      </c>
      <c r="B2793" s="1023" t="s">
        <v>10158</v>
      </c>
      <c r="C2793" s="1024" t="s">
        <v>4748</v>
      </c>
      <c r="D2793" s="1029">
        <v>131.97</v>
      </c>
      <c r="E2793" s="1029">
        <v>10.37</v>
      </c>
      <c r="F2793" s="1029">
        <v>142.34</v>
      </c>
    </row>
    <row r="2794" spans="1:6" ht="12.6" customHeight="1">
      <c r="A2794" s="1023" t="s">
        <v>10159</v>
      </c>
      <c r="B2794" s="1023" t="s">
        <v>10160</v>
      </c>
      <c r="C2794" s="1024" t="s">
        <v>4748</v>
      </c>
      <c r="D2794" s="1029">
        <v>19.32</v>
      </c>
      <c r="E2794" s="1029">
        <v>41.47</v>
      </c>
      <c r="F2794" s="1029">
        <v>60.79</v>
      </c>
    </row>
    <row r="2795" spans="1:6" ht="12.6" customHeight="1">
      <c r="A2795" s="1023" t="s">
        <v>10161</v>
      </c>
      <c r="B2795" s="1023" t="s">
        <v>10162</v>
      </c>
      <c r="C2795" s="1024" t="s">
        <v>4748</v>
      </c>
      <c r="D2795" s="1029">
        <v>22</v>
      </c>
      <c r="E2795" s="1029">
        <v>4.1500000000000004</v>
      </c>
      <c r="F2795" s="1029">
        <v>26.15</v>
      </c>
    </row>
    <row r="2796" spans="1:6" ht="23.1" customHeight="1">
      <c r="A2796" s="1023" t="s">
        <v>10163</v>
      </c>
      <c r="B2796" s="1023" t="s">
        <v>10164</v>
      </c>
      <c r="C2796" s="1024" t="s">
        <v>4748</v>
      </c>
      <c r="D2796" s="1029">
        <v>28.62</v>
      </c>
      <c r="E2796" s="1029">
        <v>4.1500000000000004</v>
      </c>
      <c r="F2796" s="1029">
        <v>32.770000000000003</v>
      </c>
    </row>
    <row r="2797" spans="1:6" ht="12.6" customHeight="1">
      <c r="A2797" s="1023" t="s">
        <v>10165</v>
      </c>
      <c r="B2797" s="1023" t="s">
        <v>10166</v>
      </c>
      <c r="C2797" s="1024" t="s">
        <v>4748</v>
      </c>
      <c r="D2797" s="1029">
        <v>17.82</v>
      </c>
      <c r="E2797" s="1029">
        <v>4.1500000000000004</v>
      </c>
      <c r="F2797" s="1029">
        <v>21.97</v>
      </c>
    </row>
    <row r="2798" spans="1:6" ht="12.6" customHeight="1">
      <c r="A2798" s="1023" t="s">
        <v>10167</v>
      </c>
      <c r="B2798" s="1023" t="s">
        <v>10168</v>
      </c>
      <c r="C2798" s="1024" t="s">
        <v>4748</v>
      </c>
      <c r="D2798" s="1029">
        <v>5.87</v>
      </c>
      <c r="E2798" s="1029">
        <v>4.1500000000000004</v>
      </c>
      <c r="F2798" s="1029">
        <v>10.02</v>
      </c>
    </row>
    <row r="2799" spans="1:6" ht="12.6" customHeight="1">
      <c r="A2799" s="1023" t="s">
        <v>10169</v>
      </c>
      <c r="B2799" s="1023" t="s">
        <v>10170</v>
      </c>
      <c r="C2799" s="1024" t="s">
        <v>4857</v>
      </c>
      <c r="D2799" s="1029">
        <v>16.649999999999999</v>
      </c>
      <c r="E2799" s="1029">
        <v>16.59</v>
      </c>
      <c r="F2799" s="1029">
        <v>33.24</v>
      </c>
    </row>
    <row r="2800" spans="1:6" ht="12.6" customHeight="1">
      <c r="A2800" s="1023" t="s">
        <v>10171</v>
      </c>
      <c r="B2800" s="1023" t="s">
        <v>10172</v>
      </c>
      <c r="C2800" s="1024" t="s">
        <v>4748</v>
      </c>
      <c r="D2800" s="1029">
        <v>20.29</v>
      </c>
      <c r="E2800" s="1029">
        <v>10.37</v>
      </c>
      <c r="F2800" s="1029">
        <v>30.66</v>
      </c>
    </row>
    <row r="2801" spans="1:6" ht="12.6" customHeight="1">
      <c r="A2801" s="1023" t="s">
        <v>10173</v>
      </c>
      <c r="B2801" s="1023" t="s">
        <v>10174</v>
      </c>
      <c r="C2801" s="1024" t="s">
        <v>4748</v>
      </c>
      <c r="D2801" s="1029">
        <v>240.52</v>
      </c>
      <c r="E2801" s="1029">
        <v>20.74</v>
      </c>
      <c r="F2801" s="1029">
        <v>261.26</v>
      </c>
    </row>
    <row r="2802" spans="1:6" ht="12.6" customHeight="1">
      <c r="A2802" s="1023" t="s">
        <v>10175</v>
      </c>
      <c r="B2802" s="1023" t="s">
        <v>10176</v>
      </c>
      <c r="C2802" s="1024" t="s">
        <v>4748</v>
      </c>
      <c r="D2802" s="1029">
        <v>135.01</v>
      </c>
      <c r="E2802" s="1029">
        <v>20.74</v>
      </c>
      <c r="F2802" s="1029">
        <v>155.75</v>
      </c>
    </row>
    <row r="2803" spans="1:6" ht="12.6" customHeight="1">
      <c r="A2803" s="1023" t="s">
        <v>10177</v>
      </c>
      <c r="B2803" s="1023" t="s">
        <v>10178</v>
      </c>
      <c r="C2803" s="1024" t="s">
        <v>4748</v>
      </c>
      <c r="D2803" s="1029">
        <v>162.61000000000001</v>
      </c>
      <c r="E2803" s="1029">
        <v>20.74</v>
      </c>
      <c r="F2803" s="1029">
        <v>183.35</v>
      </c>
    </row>
    <row r="2804" spans="1:6" ht="12.6" customHeight="1">
      <c r="A2804" s="1023" t="s">
        <v>10179</v>
      </c>
      <c r="B2804" s="1023" t="s">
        <v>10180</v>
      </c>
      <c r="C2804" s="1024" t="s">
        <v>4748</v>
      </c>
      <c r="D2804" s="1029">
        <v>54.19</v>
      </c>
      <c r="E2804" s="1029">
        <v>10.37</v>
      </c>
      <c r="F2804" s="1029">
        <v>64.56</v>
      </c>
    </row>
    <row r="2805" spans="1:6" ht="12.6" customHeight="1">
      <c r="A2805" s="1023" t="s">
        <v>10181</v>
      </c>
      <c r="B2805" s="1023" t="s">
        <v>10182</v>
      </c>
      <c r="C2805" s="1024" t="s">
        <v>4748</v>
      </c>
      <c r="D2805" s="1029">
        <v>3.5</v>
      </c>
      <c r="E2805" s="1029">
        <v>8.2899999999999991</v>
      </c>
      <c r="F2805" s="1029">
        <v>11.79</v>
      </c>
    </row>
    <row r="2806" spans="1:6" ht="12.6" customHeight="1">
      <c r="A2806" s="1023" t="s">
        <v>10183</v>
      </c>
      <c r="B2806" s="1023" t="s">
        <v>10184</v>
      </c>
      <c r="C2806" s="1024" t="s">
        <v>4748</v>
      </c>
      <c r="D2806" s="1029">
        <v>11.21</v>
      </c>
      <c r="E2806" s="1029">
        <v>10.37</v>
      </c>
      <c r="F2806" s="1029">
        <v>21.58</v>
      </c>
    </row>
    <row r="2807" spans="1:6" ht="24.95" customHeight="1">
      <c r="A2807" s="1023" t="s">
        <v>10185</v>
      </c>
      <c r="B2807" s="441" t="s">
        <v>10186</v>
      </c>
      <c r="C2807" s="1024" t="s">
        <v>4857</v>
      </c>
      <c r="D2807" s="1029">
        <v>17.89</v>
      </c>
      <c r="E2807" s="1029">
        <v>20.74</v>
      </c>
      <c r="F2807" s="1029">
        <v>38.630000000000003</v>
      </c>
    </row>
    <row r="2808" spans="1:6" ht="12.6" customHeight="1">
      <c r="A2808" s="1023" t="s">
        <v>10187</v>
      </c>
      <c r="B2808" s="1023" t="s">
        <v>10188</v>
      </c>
      <c r="C2808" s="1024" t="s">
        <v>4748</v>
      </c>
      <c r="D2808" s="1029">
        <v>11.69</v>
      </c>
      <c r="E2808" s="1029">
        <v>10.37</v>
      </c>
      <c r="F2808" s="1029">
        <v>22.06</v>
      </c>
    </row>
    <row r="2809" spans="1:6" ht="24.95" customHeight="1">
      <c r="A2809" s="1023" t="s">
        <v>10189</v>
      </c>
      <c r="B2809" s="441" t="s">
        <v>10190</v>
      </c>
      <c r="C2809" s="1024" t="s">
        <v>4748</v>
      </c>
      <c r="D2809" s="1029">
        <v>40.270000000000003</v>
      </c>
      <c r="E2809" s="1029">
        <v>8.2899999999999991</v>
      </c>
      <c r="F2809" s="1029">
        <v>48.56</v>
      </c>
    </row>
    <row r="2810" spans="1:6" ht="24.95" customHeight="1">
      <c r="A2810" s="1023" t="s">
        <v>10191</v>
      </c>
      <c r="B2810" s="441" t="s">
        <v>10192</v>
      </c>
      <c r="C2810" s="1024" t="s">
        <v>4748</v>
      </c>
      <c r="D2810" s="1029">
        <v>4.91</v>
      </c>
      <c r="E2810" s="1029">
        <v>10.37</v>
      </c>
      <c r="F2810" s="1029">
        <v>15.28</v>
      </c>
    </row>
    <row r="2811" spans="1:6" ht="12.6" customHeight="1">
      <c r="A2811" s="1023" t="s">
        <v>10193</v>
      </c>
      <c r="B2811" s="1023" t="s">
        <v>10194</v>
      </c>
      <c r="C2811" s="1024" t="s">
        <v>4748</v>
      </c>
      <c r="D2811" s="1029">
        <v>50.72</v>
      </c>
      <c r="E2811" s="1029">
        <v>2.0699999999999998</v>
      </c>
      <c r="F2811" s="1029">
        <v>52.79</v>
      </c>
    </row>
    <row r="2812" spans="1:6" ht="24.95" customHeight="1">
      <c r="A2812" s="1023" t="s">
        <v>10195</v>
      </c>
      <c r="B2812" s="441" t="s">
        <v>10196</v>
      </c>
      <c r="C2812" s="1024" t="s">
        <v>4748</v>
      </c>
      <c r="D2812" s="1029">
        <v>21.12</v>
      </c>
      <c r="E2812" s="1029">
        <v>10.37</v>
      </c>
      <c r="F2812" s="1029">
        <v>31.49</v>
      </c>
    </row>
    <row r="2813" spans="1:6" ht="24.95" customHeight="1">
      <c r="A2813" s="1023" t="s">
        <v>10197</v>
      </c>
      <c r="B2813" s="441" t="s">
        <v>10198</v>
      </c>
      <c r="C2813" s="1024" t="s">
        <v>4748</v>
      </c>
      <c r="D2813" s="1029">
        <v>39.700000000000003</v>
      </c>
      <c r="E2813" s="1029">
        <v>10.37</v>
      </c>
      <c r="F2813" s="1029">
        <v>50.07</v>
      </c>
    </row>
    <row r="2814" spans="1:6" ht="24.95" customHeight="1">
      <c r="A2814" s="1023" t="s">
        <v>10199</v>
      </c>
      <c r="B2814" s="441" t="s">
        <v>10200</v>
      </c>
      <c r="C2814" s="1024" t="s">
        <v>4748</v>
      </c>
      <c r="D2814" s="1029">
        <v>53.78</v>
      </c>
      <c r="E2814" s="1029">
        <v>10.37</v>
      </c>
      <c r="F2814" s="1029">
        <v>64.150000000000006</v>
      </c>
    </row>
    <row r="2815" spans="1:6" ht="24.95" customHeight="1">
      <c r="A2815" s="1023" t="s">
        <v>10201</v>
      </c>
      <c r="B2815" s="441" t="s">
        <v>10202</v>
      </c>
      <c r="C2815" s="1024" t="s">
        <v>4857</v>
      </c>
      <c r="D2815" s="1029">
        <v>188.12</v>
      </c>
      <c r="E2815" s="1029">
        <v>20.74</v>
      </c>
      <c r="F2815" s="1029">
        <v>208.86</v>
      </c>
    </row>
    <row r="2816" spans="1:6" ht="11.45" customHeight="1">
      <c r="A2816" s="1015" t="s">
        <v>4737</v>
      </c>
      <c r="B2816" s="1016" t="s">
        <v>4738</v>
      </c>
      <c r="C2816" s="1016" t="s">
        <v>4739</v>
      </c>
      <c r="D2816" s="1017" t="s">
        <v>4740</v>
      </c>
      <c r="E2816" s="1018" t="s">
        <v>4741</v>
      </c>
      <c r="F2816" s="1015" t="s">
        <v>4742</v>
      </c>
    </row>
    <row r="2817" spans="1:6" ht="24.95" customHeight="1">
      <c r="A2817" s="1023" t="s">
        <v>10203</v>
      </c>
      <c r="B2817" s="441" t="s">
        <v>10204</v>
      </c>
      <c r="C2817" s="1024" t="s">
        <v>4748</v>
      </c>
      <c r="D2817" s="1029">
        <v>607.54999999999995</v>
      </c>
      <c r="E2817" s="1029">
        <v>41.47</v>
      </c>
      <c r="F2817" s="1029">
        <v>649.02</v>
      </c>
    </row>
    <row r="2818" spans="1:6" ht="24.95" customHeight="1">
      <c r="A2818" s="1023" t="s">
        <v>10205</v>
      </c>
      <c r="B2818" s="441" t="s">
        <v>10206</v>
      </c>
      <c r="C2818" s="1024" t="s">
        <v>4748</v>
      </c>
      <c r="D2818" s="1029">
        <v>409.45</v>
      </c>
      <c r="E2818" s="1029">
        <v>41.47</v>
      </c>
      <c r="F2818" s="1029">
        <v>450.92</v>
      </c>
    </row>
    <row r="2819" spans="1:6" ht="12.6" customHeight="1">
      <c r="A2819" s="1023" t="s">
        <v>10207</v>
      </c>
      <c r="B2819" s="1023" t="s">
        <v>10208</v>
      </c>
      <c r="C2819" s="1024" t="s">
        <v>4748</v>
      </c>
      <c r="D2819" s="1029">
        <v>1.46</v>
      </c>
      <c r="E2819" s="1029">
        <v>1.69</v>
      </c>
      <c r="F2819" s="1029">
        <v>3.15</v>
      </c>
    </row>
    <row r="2820" spans="1:6" ht="24.95" customHeight="1">
      <c r="A2820" s="1023" t="s">
        <v>10209</v>
      </c>
      <c r="B2820" s="441" t="s">
        <v>10210</v>
      </c>
      <c r="C2820" s="1024" t="s">
        <v>4748</v>
      </c>
      <c r="D2820" s="1029">
        <v>6.75</v>
      </c>
      <c r="E2820" s="1029">
        <v>10.37</v>
      </c>
      <c r="F2820" s="1029">
        <v>17.12</v>
      </c>
    </row>
    <row r="2821" spans="1:6" ht="24.95" customHeight="1">
      <c r="A2821" s="1023" t="s">
        <v>10211</v>
      </c>
      <c r="B2821" s="441" t="s">
        <v>10212</v>
      </c>
      <c r="C2821" s="1024" t="s">
        <v>4857</v>
      </c>
      <c r="D2821" s="1029">
        <v>9.64</v>
      </c>
      <c r="E2821" s="1029">
        <v>20.74</v>
      </c>
      <c r="F2821" s="1029">
        <v>30.38</v>
      </c>
    </row>
    <row r="2822" spans="1:6" ht="12.6" customHeight="1">
      <c r="A2822" s="1023" t="s">
        <v>10213</v>
      </c>
      <c r="B2822" s="1023" t="s">
        <v>10214</v>
      </c>
      <c r="C2822" s="1024" t="s">
        <v>4748</v>
      </c>
      <c r="D2822" s="1029">
        <v>18.73</v>
      </c>
      <c r="E2822" s="1029">
        <v>4.1500000000000004</v>
      </c>
      <c r="F2822" s="1029">
        <v>22.88</v>
      </c>
    </row>
    <row r="2823" spans="1:6" ht="24.95" customHeight="1">
      <c r="A2823" s="1023" t="s">
        <v>10215</v>
      </c>
      <c r="B2823" s="441" t="s">
        <v>10216</v>
      </c>
      <c r="C2823" s="1024" t="s">
        <v>4748</v>
      </c>
      <c r="D2823" s="1029">
        <v>6.76</v>
      </c>
      <c r="E2823" s="1029">
        <v>10.37</v>
      </c>
      <c r="F2823" s="1029">
        <v>17.13</v>
      </c>
    </row>
    <row r="2824" spans="1:6" ht="12.6" customHeight="1">
      <c r="A2824" s="1023" t="s">
        <v>10217</v>
      </c>
      <c r="B2824" s="1023" t="s">
        <v>10218</v>
      </c>
      <c r="C2824" s="1024" t="s">
        <v>4748</v>
      </c>
      <c r="D2824" s="1029">
        <v>5.43</v>
      </c>
      <c r="E2824" s="1029">
        <v>10.37</v>
      </c>
      <c r="F2824" s="1029">
        <v>15.8</v>
      </c>
    </row>
    <row r="2825" spans="1:6" ht="24.95" customHeight="1">
      <c r="A2825" s="1023" t="s">
        <v>10219</v>
      </c>
      <c r="B2825" s="441" t="s">
        <v>10220</v>
      </c>
      <c r="C2825" s="1024" t="s">
        <v>4857</v>
      </c>
      <c r="D2825" s="1029">
        <v>65.459999999999994</v>
      </c>
      <c r="E2825" s="1029">
        <v>10.37</v>
      </c>
      <c r="F2825" s="1029">
        <v>75.83</v>
      </c>
    </row>
    <row r="2826" spans="1:6" ht="12.6" customHeight="1">
      <c r="A2826" s="1023" t="s">
        <v>10221</v>
      </c>
      <c r="B2826" s="1023" t="s">
        <v>10222</v>
      </c>
      <c r="C2826" s="1024" t="s">
        <v>4748</v>
      </c>
      <c r="D2826" s="1029">
        <v>57.25</v>
      </c>
      <c r="E2826" s="1029">
        <v>10.37</v>
      </c>
      <c r="F2826" s="1029">
        <v>67.62</v>
      </c>
    </row>
    <row r="2827" spans="1:6" ht="12.6" customHeight="1">
      <c r="A2827" s="1023" t="s">
        <v>10223</v>
      </c>
      <c r="B2827" s="1023" t="s">
        <v>10224</v>
      </c>
      <c r="C2827" s="1024" t="s">
        <v>4748</v>
      </c>
      <c r="D2827" s="1029">
        <v>64.599999999999994</v>
      </c>
      <c r="E2827" s="1029">
        <v>10.37</v>
      </c>
      <c r="F2827" s="1029">
        <v>74.97</v>
      </c>
    </row>
    <row r="2828" spans="1:6" ht="12.6" customHeight="1">
      <c r="A2828" s="1023" t="s">
        <v>10225</v>
      </c>
      <c r="B2828" s="1023" t="s">
        <v>10226</v>
      </c>
      <c r="C2828" s="1024" t="s">
        <v>4748</v>
      </c>
      <c r="D2828" s="1029">
        <v>6.13</v>
      </c>
      <c r="E2828" s="1029">
        <v>10.37</v>
      </c>
      <c r="F2828" s="1029">
        <v>16.5</v>
      </c>
    </row>
    <row r="2829" spans="1:6" ht="12.6" customHeight="1">
      <c r="A2829" s="1023" t="s">
        <v>10227</v>
      </c>
      <c r="B2829" s="1023" t="s">
        <v>10228</v>
      </c>
      <c r="C2829" s="1024" t="s">
        <v>4748</v>
      </c>
      <c r="D2829" s="1029">
        <v>8.48</v>
      </c>
      <c r="E2829" s="1029">
        <v>10.37</v>
      </c>
      <c r="F2829" s="1029">
        <v>18.850000000000001</v>
      </c>
    </row>
    <row r="2830" spans="1:6" ht="12.6" customHeight="1">
      <c r="A2830" s="1023" t="s">
        <v>10229</v>
      </c>
      <c r="B2830" s="1023" t="s">
        <v>10230</v>
      </c>
      <c r="C2830" s="1024" t="s">
        <v>4748</v>
      </c>
      <c r="D2830" s="1029">
        <v>12.83</v>
      </c>
      <c r="E2830" s="1029">
        <v>10.37</v>
      </c>
      <c r="F2830" s="1029">
        <v>23.2</v>
      </c>
    </row>
    <row r="2831" spans="1:6" ht="12.6" customHeight="1">
      <c r="A2831" s="1023" t="s">
        <v>10231</v>
      </c>
      <c r="B2831" s="1023" t="s">
        <v>10232</v>
      </c>
      <c r="C2831" s="1024" t="s">
        <v>4748</v>
      </c>
      <c r="D2831" s="1029">
        <v>20.43</v>
      </c>
      <c r="E2831" s="1029">
        <v>10.37</v>
      </c>
      <c r="F2831" s="1029">
        <v>30.8</v>
      </c>
    </row>
    <row r="2832" spans="1:6" ht="24.95" customHeight="1">
      <c r="A2832" s="1023" t="s">
        <v>10233</v>
      </c>
      <c r="B2832" s="441" t="s">
        <v>10234</v>
      </c>
      <c r="C2832" s="1024" t="s">
        <v>4748</v>
      </c>
      <c r="D2832" s="1029">
        <v>100.26</v>
      </c>
      <c r="E2832" s="1029">
        <v>10.37</v>
      </c>
      <c r="F2832" s="1029">
        <v>110.63</v>
      </c>
    </row>
    <row r="2833" spans="1:6" ht="24.95" customHeight="1">
      <c r="A2833" s="1023" t="s">
        <v>10235</v>
      </c>
      <c r="B2833" s="441" t="s">
        <v>10236</v>
      </c>
      <c r="C2833" s="1024" t="s">
        <v>4799</v>
      </c>
      <c r="D2833" s="1029">
        <v>228.56</v>
      </c>
      <c r="E2833" s="1029">
        <v>4.22</v>
      </c>
      <c r="F2833" s="1029">
        <v>232.78</v>
      </c>
    </row>
    <row r="2834" spans="1:6" ht="12.6" customHeight="1">
      <c r="A2834" s="1020" t="s">
        <v>10237</v>
      </c>
      <c r="B2834" s="1020" t="s">
        <v>10238</v>
      </c>
      <c r="C2834" s="1022"/>
      <c r="D2834" s="1022"/>
      <c r="E2834" s="1022"/>
      <c r="F2834" s="1022"/>
    </row>
    <row r="2835" spans="1:6" ht="24.95" customHeight="1">
      <c r="A2835" s="1023" t="s">
        <v>10239</v>
      </c>
      <c r="B2835" s="441" t="s">
        <v>10240</v>
      </c>
      <c r="C2835" s="1024" t="s">
        <v>4748</v>
      </c>
      <c r="D2835" s="1029">
        <v>10.64</v>
      </c>
      <c r="E2835" s="1029">
        <v>20.74</v>
      </c>
      <c r="F2835" s="1029">
        <v>31.38</v>
      </c>
    </row>
    <row r="2836" spans="1:6" ht="24.95" customHeight="1">
      <c r="A2836" s="1023" t="s">
        <v>10241</v>
      </c>
      <c r="B2836" s="441" t="s">
        <v>10242</v>
      </c>
      <c r="C2836" s="1024" t="s">
        <v>4748</v>
      </c>
      <c r="D2836" s="1029">
        <v>21.11</v>
      </c>
      <c r="E2836" s="1029">
        <v>20.74</v>
      </c>
      <c r="F2836" s="1029">
        <v>41.85</v>
      </c>
    </row>
    <row r="2837" spans="1:6" ht="24.95" customHeight="1">
      <c r="A2837" s="1023" t="s">
        <v>10243</v>
      </c>
      <c r="B2837" s="441" t="s">
        <v>10244</v>
      </c>
      <c r="C2837" s="1024" t="s">
        <v>4748</v>
      </c>
      <c r="D2837" s="1029">
        <v>21.11</v>
      </c>
      <c r="E2837" s="1029">
        <v>20.74</v>
      </c>
      <c r="F2837" s="1029">
        <v>41.85</v>
      </c>
    </row>
    <row r="2838" spans="1:6" ht="24.95" customHeight="1">
      <c r="A2838" s="1023" t="s">
        <v>10245</v>
      </c>
      <c r="B2838" s="441" t="s">
        <v>10246</v>
      </c>
      <c r="C2838" s="1024" t="s">
        <v>4748</v>
      </c>
      <c r="D2838" s="1029">
        <v>38.049999999999997</v>
      </c>
      <c r="E2838" s="1029">
        <v>20.74</v>
      </c>
      <c r="F2838" s="1029">
        <v>58.79</v>
      </c>
    </row>
    <row r="2839" spans="1:6" ht="24.95" customHeight="1">
      <c r="A2839" s="1023" t="s">
        <v>10247</v>
      </c>
      <c r="B2839" s="441" t="s">
        <v>10248</v>
      </c>
      <c r="C2839" s="1024" t="s">
        <v>4748</v>
      </c>
      <c r="D2839" s="1029">
        <v>10.94</v>
      </c>
      <c r="E2839" s="1029">
        <v>20.74</v>
      </c>
      <c r="F2839" s="1029">
        <v>31.68</v>
      </c>
    </row>
    <row r="2840" spans="1:6" ht="24.95" customHeight="1">
      <c r="A2840" s="1023" t="s">
        <v>10249</v>
      </c>
      <c r="B2840" s="441" t="s">
        <v>10250</v>
      </c>
      <c r="C2840" s="1024" t="s">
        <v>4748</v>
      </c>
      <c r="D2840" s="1029">
        <v>20.95</v>
      </c>
      <c r="E2840" s="1029">
        <v>20.74</v>
      </c>
      <c r="F2840" s="1029">
        <v>41.69</v>
      </c>
    </row>
    <row r="2841" spans="1:6" ht="24.95" customHeight="1">
      <c r="A2841" s="1023" t="s">
        <v>10251</v>
      </c>
      <c r="B2841" s="441" t="s">
        <v>10252</v>
      </c>
      <c r="C2841" s="1024" t="s">
        <v>4748</v>
      </c>
      <c r="D2841" s="1029">
        <v>10.69</v>
      </c>
      <c r="E2841" s="1029">
        <v>20.74</v>
      </c>
      <c r="F2841" s="1029">
        <v>31.43</v>
      </c>
    </row>
    <row r="2842" spans="1:6" ht="24.95" customHeight="1">
      <c r="A2842" s="1023" t="s">
        <v>10253</v>
      </c>
      <c r="B2842" s="441" t="s">
        <v>10254</v>
      </c>
      <c r="C2842" s="1024" t="s">
        <v>4748</v>
      </c>
      <c r="D2842" s="1029">
        <v>37.99</v>
      </c>
      <c r="E2842" s="1029">
        <v>20.74</v>
      </c>
      <c r="F2842" s="1029">
        <v>58.73</v>
      </c>
    </row>
    <row r="2843" spans="1:6" ht="24.95" customHeight="1">
      <c r="A2843" s="1023" t="s">
        <v>10255</v>
      </c>
      <c r="B2843" s="441" t="s">
        <v>10256</v>
      </c>
      <c r="C2843" s="1024" t="s">
        <v>4748</v>
      </c>
      <c r="D2843" s="1029">
        <v>21.08</v>
      </c>
      <c r="E2843" s="1029">
        <v>20.74</v>
      </c>
      <c r="F2843" s="1029">
        <v>41.82</v>
      </c>
    </row>
    <row r="2844" spans="1:6" ht="24.95" customHeight="1">
      <c r="A2844" s="1023" t="s">
        <v>10257</v>
      </c>
      <c r="B2844" s="441" t="s">
        <v>10258</v>
      </c>
      <c r="C2844" s="1024" t="s">
        <v>4748</v>
      </c>
      <c r="D2844" s="1029">
        <v>37.97</v>
      </c>
      <c r="E2844" s="1029">
        <v>20.74</v>
      </c>
      <c r="F2844" s="1029">
        <v>58.71</v>
      </c>
    </row>
    <row r="2845" spans="1:6" ht="24.95" customHeight="1">
      <c r="A2845" s="1023" t="s">
        <v>10259</v>
      </c>
      <c r="B2845" s="441" t="s">
        <v>10260</v>
      </c>
      <c r="C2845" s="1024" t="s">
        <v>4748</v>
      </c>
      <c r="D2845" s="1029">
        <v>21.71</v>
      </c>
      <c r="E2845" s="1029">
        <v>20.74</v>
      </c>
      <c r="F2845" s="1029">
        <v>42.45</v>
      </c>
    </row>
    <row r="2846" spans="1:6" ht="24.95" customHeight="1">
      <c r="A2846" s="1023" t="s">
        <v>10261</v>
      </c>
      <c r="B2846" s="441" t="s">
        <v>10262</v>
      </c>
      <c r="C2846" s="1024" t="s">
        <v>4748</v>
      </c>
      <c r="D2846" s="1029">
        <v>20.399999999999999</v>
      </c>
      <c r="E2846" s="1029">
        <v>20.74</v>
      </c>
      <c r="F2846" s="1029">
        <v>41.14</v>
      </c>
    </row>
    <row r="2847" spans="1:6" ht="24.95" customHeight="1">
      <c r="A2847" s="1023" t="s">
        <v>10263</v>
      </c>
      <c r="B2847" s="441" t="s">
        <v>10264</v>
      </c>
      <c r="C2847" s="1024" t="s">
        <v>4748</v>
      </c>
      <c r="D2847" s="1029">
        <v>21.01</v>
      </c>
      <c r="E2847" s="1029">
        <v>20.74</v>
      </c>
      <c r="F2847" s="1029">
        <v>41.75</v>
      </c>
    </row>
    <row r="2848" spans="1:6" ht="24.95" customHeight="1">
      <c r="A2848" s="1023" t="s">
        <v>10265</v>
      </c>
      <c r="B2848" s="441" t="s">
        <v>10266</v>
      </c>
      <c r="C2848" s="1024" t="s">
        <v>4748</v>
      </c>
      <c r="D2848" s="1029">
        <v>10.74</v>
      </c>
      <c r="E2848" s="1029">
        <v>20.74</v>
      </c>
      <c r="F2848" s="1029">
        <v>31.48</v>
      </c>
    </row>
    <row r="2849" spans="1:6" ht="24.95" customHeight="1">
      <c r="A2849" s="1023" t="s">
        <v>10267</v>
      </c>
      <c r="B2849" s="441" t="s">
        <v>10268</v>
      </c>
      <c r="C2849" s="1024" t="s">
        <v>4748</v>
      </c>
      <c r="D2849" s="1029">
        <v>22.57</v>
      </c>
      <c r="E2849" s="1029">
        <v>20.74</v>
      </c>
      <c r="F2849" s="1029">
        <v>43.31</v>
      </c>
    </row>
    <row r="2850" spans="1:6" ht="11.45" customHeight="1">
      <c r="A2850" s="1015" t="s">
        <v>4737</v>
      </c>
      <c r="B2850" s="1016" t="s">
        <v>4738</v>
      </c>
      <c r="C2850" s="1016" t="s">
        <v>4739</v>
      </c>
      <c r="D2850" s="1017" t="s">
        <v>4740</v>
      </c>
      <c r="E2850" s="1018" t="s">
        <v>4741</v>
      </c>
      <c r="F2850" s="1015" t="s">
        <v>4742</v>
      </c>
    </row>
    <row r="2851" spans="1:6" ht="24.95" customHeight="1">
      <c r="A2851" s="1023" t="s">
        <v>10269</v>
      </c>
      <c r="B2851" s="441" t="s">
        <v>10270</v>
      </c>
      <c r="C2851" s="1024" t="s">
        <v>4748</v>
      </c>
      <c r="D2851" s="1029">
        <v>20.87</v>
      </c>
      <c r="E2851" s="1029">
        <v>20.74</v>
      </c>
      <c r="F2851" s="1029">
        <v>41.61</v>
      </c>
    </row>
    <row r="2852" spans="1:6" ht="24.95" customHeight="1">
      <c r="A2852" s="1023" t="s">
        <v>10271</v>
      </c>
      <c r="B2852" s="441" t="s">
        <v>10272</v>
      </c>
      <c r="C2852" s="1024" t="s">
        <v>4748</v>
      </c>
      <c r="D2852" s="1029">
        <v>20.87</v>
      </c>
      <c r="E2852" s="1029">
        <v>20.74</v>
      </c>
      <c r="F2852" s="1029">
        <v>41.61</v>
      </c>
    </row>
    <row r="2853" spans="1:6" ht="24.95" customHeight="1">
      <c r="A2853" s="1023" t="s">
        <v>10273</v>
      </c>
      <c r="B2853" s="441" t="s">
        <v>10274</v>
      </c>
      <c r="C2853" s="1024" t="s">
        <v>4748</v>
      </c>
      <c r="D2853" s="1029">
        <v>10.63</v>
      </c>
      <c r="E2853" s="1029">
        <v>20.74</v>
      </c>
      <c r="F2853" s="1029">
        <v>31.37</v>
      </c>
    </row>
    <row r="2854" spans="1:6" ht="24.95" customHeight="1">
      <c r="A2854" s="1023" t="s">
        <v>10275</v>
      </c>
      <c r="B2854" s="441" t="s">
        <v>10276</v>
      </c>
      <c r="C2854" s="1024" t="s">
        <v>4748</v>
      </c>
      <c r="D2854" s="1029">
        <v>11.04</v>
      </c>
      <c r="E2854" s="1029">
        <v>20.74</v>
      </c>
      <c r="F2854" s="1029">
        <v>31.78</v>
      </c>
    </row>
    <row r="2855" spans="1:6" ht="24.95" customHeight="1">
      <c r="A2855" s="1023" t="s">
        <v>10277</v>
      </c>
      <c r="B2855" s="441" t="s">
        <v>10278</v>
      </c>
      <c r="C2855" s="1024" t="s">
        <v>4748</v>
      </c>
      <c r="D2855" s="1029">
        <v>21.16</v>
      </c>
      <c r="E2855" s="1029">
        <v>20.74</v>
      </c>
      <c r="F2855" s="1029">
        <v>41.9</v>
      </c>
    </row>
    <row r="2856" spans="1:6" ht="12.6" customHeight="1">
      <c r="A2856" s="1031">
        <v>43</v>
      </c>
      <c r="B2856" s="1020" t="s">
        <v>10279</v>
      </c>
      <c r="C2856" s="1022"/>
      <c r="D2856" s="1022"/>
      <c r="E2856" s="1022"/>
      <c r="F2856" s="1022"/>
    </row>
    <row r="2857" spans="1:6" ht="12.6" customHeight="1">
      <c r="A2857" s="1020" t="s">
        <v>10280</v>
      </c>
      <c r="B2857" s="1020" t="s">
        <v>10281</v>
      </c>
      <c r="C2857" s="1022"/>
      <c r="D2857" s="1022"/>
      <c r="E2857" s="1022"/>
      <c r="F2857" s="1022"/>
    </row>
    <row r="2858" spans="1:6" ht="34.5" customHeight="1">
      <c r="A2858" s="1026" t="s">
        <v>10282</v>
      </c>
      <c r="B2858" s="1023" t="s">
        <v>10283</v>
      </c>
      <c r="C2858" s="1027" t="s">
        <v>4748</v>
      </c>
      <c r="D2858" s="1028">
        <v>1207.56</v>
      </c>
      <c r="E2858" s="1030">
        <v>58.34</v>
      </c>
      <c r="F2858" s="1028">
        <v>1265.9000000000001</v>
      </c>
    </row>
    <row r="2859" spans="1:6" ht="34.5" customHeight="1">
      <c r="A2859" s="1026" t="s">
        <v>10284</v>
      </c>
      <c r="B2859" s="441" t="s">
        <v>10285</v>
      </c>
      <c r="C2859" s="1027" t="s">
        <v>4748</v>
      </c>
      <c r="D2859" s="1028">
        <v>1508.25</v>
      </c>
      <c r="E2859" s="1030">
        <v>58.34</v>
      </c>
      <c r="F2859" s="1028">
        <v>1566.59</v>
      </c>
    </row>
    <row r="2860" spans="1:6" ht="12.6" customHeight="1">
      <c r="A2860" s="1020" t="s">
        <v>10286</v>
      </c>
      <c r="B2860" s="1020" t="s">
        <v>10287</v>
      </c>
      <c r="C2860" s="1022"/>
      <c r="D2860" s="1022"/>
      <c r="E2860" s="1022"/>
      <c r="F2860" s="1022"/>
    </row>
    <row r="2861" spans="1:6" ht="12.6" customHeight="1">
      <c r="A2861" s="1023" t="s">
        <v>10288</v>
      </c>
      <c r="B2861" s="1023" t="s">
        <v>10289</v>
      </c>
      <c r="C2861" s="1024" t="s">
        <v>4748</v>
      </c>
      <c r="D2861" s="1029">
        <v>9.65</v>
      </c>
      <c r="E2861" s="1029">
        <v>20.74</v>
      </c>
      <c r="F2861" s="1029">
        <v>30.39</v>
      </c>
    </row>
    <row r="2862" spans="1:6" ht="12.6" customHeight="1">
      <c r="A2862" s="1023" t="s">
        <v>10290</v>
      </c>
      <c r="B2862" s="1023" t="s">
        <v>10291</v>
      </c>
      <c r="C2862" s="1024" t="s">
        <v>4748</v>
      </c>
      <c r="D2862" s="1029">
        <v>673.96</v>
      </c>
      <c r="E2862" s="1029">
        <v>39.4</v>
      </c>
      <c r="F2862" s="1029">
        <v>713.36</v>
      </c>
    </row>
    <row r="2863" spans="1:6" ht="12.6" customHeight="1">
      <c r="A2863" s="1023" t="s">
        <v>10292</v>
      </c>
      <c r="B2863" s="1023" t="s">
        <v>10293</v>
      </c>
      <c r="C2863" s="1024" t="s">
        <v>4748</v>
      </c>
      <c r="D2863" s="1029">
        <v>433.37</v>
      </c>
      <c r="E2863" s="1029">
        <v>33.04</v>
      </c>
      <c r="F2863" s="1029">
        <v>466.41</v>
      </c>
    </row>
    <row r="2864" spans="1:6" ht="12.6" customHeight="1">
      <c r="A2864" s="1023" t="s">
        <v>10294</v>
      </c>
      <c r="B2864" s="1023" t="s">
        <v>10295</v>
      </c>
      <c r="C2864" s="1024" t="s">
        <v>4748</v>
      </c>
      <c r="D2864" s="1029">
        <v>165.66</v>
      </c>
      <c r="E2864" s="1029">
        <v>20.74</v>
      </c>
      <c r="F2864" s="1029">
        <v>186.4</v>
      </c>
    </row>
    <row r="2865" spans="1:6" ht="12.6" customHeight="1">
      <c r="A2865" s="1023" t="s">
        <v>10296</v>
      </c>
      <c r="B2865" s="1023" t="s">
        <v>10297</v>
      </c>
      <c r="C2865" s="1024" t="s">
        <v>4748</v>
      </c>
      <c r="D2865" s="1029">
        <v>13.93</v>
      </c>
      <c r="E2865" s="1029">
        <v>24.95</v>
      </c>
      <c r="F2865" s="1029">
        <v>38.880000000000003</v>
      </c>
    </row>
    <row r="2866" spans="1:6" ht="12.6" customHeight="1">
      <c r="A2866" s="1023" t="s">
        <v>10298</v>
      </c>
      <c r="B2866" s="1023" t="s">
        <v>10299</v>
      </c>
      <c r="C2866" s="1024" t="s">
        <v>4748</v>
      </c>
      <c r="D2866" s="1029">
        <v>82.22</v>
      </c>
      <c r="E2866" s="1029">
        <v>33.04</v>
      </c>
      <c r="F2866" s="1029">
        <v>115.26</v>
      </c>
    </row>
    <row r="2867" spans="1:6" ht="24.95" customHeight="1">
      <c r="A2867" s="1023" t="s">
        <v>10300</v>
      </c>
      <c r="B2867" s="441" t="s">
        <v>10301</v>
      </c>
      <c r="C2867" s="1024" t="s">
        <v>4748</v>
      </c>
      <c r="D2867" s="1025">
        <v>2156.9899999999998</v>
      </c>
      <c r="E2867" s="1029">
        <v>82.94</v>
      </c>
      <c r="F2867" s="1025">
        <v>2239.9299999999998</v>
      </c>
    </row>
    <row r="2868" spans="1:6" ht="12.6" customHeight="1">
      <c r="A2868" s="1023" t="s">
        <v>10302</v>
      </c>
      <c r="B2868" s="1023" t="s">
        <v>10303</v>
      </c>
      <c r="C2868" s="1024" t="s">
        <v>4748</v>
      </c>
      <c r="D2868" s="1029">
        <v>457.33</v>
      </c>
      <c r="E2868" s="1029">
        <v>33.04</v>
      </c>
      <c r="F2868" s="1029">
        <v>490.37</v>
      </c>
    </row>
    <row r="2869" spans="1:6" ht="12.6" customHeight="1">
      <c r="A2869" s="1023" t="s">
        <v>10304</v>
      </c>
      <c r="B2869" s="1023" t="s">
        <v>10305</v>
      </c>
      <c r="C2869" s="1024" t="s">
        <v>4748</v>
      </c>
      <c r="D2869" s="1029">
        <v>142.49</v>
      </c>
      <c r="E2869" s="1029">
        <v>33.04</v>
      </c>
      <c r="F2869" s="1029">
        <v>175.53</v>
      </c>
    </row>
    <row r="2870" spans="1:6" ht="12.6" customHeight="1">
      <c r="A2870" s="1020" t="s">
        <v>10306</v>
      </c>
      <c r="B2870" s="1020" t="s">
        <v>10307</v>
      </c>
      <c r="C2870" s="1022"/>
      <c r="D2870" s="1022"/>
      <c r="E2870" s="1022"/>
      <c r="F2870" s="1022"/>
    </row>
    <row r="2871" spans="1:6" ht="12.6" customHeight="1">
      <c r="A2871" s="1023" t="s">
        <v>10308</v>
      </c>
      <c r="B2871" s="1023" t="s">
        <v>10309</v>
      </c>
      <c r="C2871" s="1024" t="s">
        <v>4748</v>
      </c>
      <c r="D2871" s="1025">
        <v>18752.939999999999</v>
      </c>
      <c r="E2871" s="1029">
        <v>165.88</v>
      </c>
      <c r="F2871" s="1025">
        <v>18918.82</v>
      </c>
    </row>
    <row r="2872" spans="1:6" ht="12.6" customHeight="1">
      <c r="A2872" s="1023" t="s">
        <v>10310</v>
      </c>
      <c r="B2872" s="1023" t="s">
        <v>10311</v>
      </c>
      <c r="C2872" s="1024" t="s">
        <v>4748</v>
      </c>
      <c r="D2872" s="1025">
        <v>15493.77</v>
      </c>
      <c r="E2872" s="1029">
        <v>186.62</v>
      </c>
      <c r="F2872" s="1025">
        <v>15680.39</v>
      </c>
    </row>
    <row r="2873" spans="1:6" ht="24.95" customHeight="1">
      <c r="A2873" s="1023" t="s">
        <v>10312</v>
      </c>
      <c r="B2873" s="441" t="s">
        <v>10313</v>
      </c>
      <c r="C2873" s="1024" t="s">
        <v>4748</v>
      </c>
      <c r="D2873" s="1029">
        <v>500.94</v>
      </c>
      <c r="E2873" s="1029">
        <v>207.35</v>
      </c>
      <c r="F2873" s="1029">
        <v>708.29</v>
      </c>
    </row>
    <row r="2874" spans="1:6" ht="24.95" customHeight="1">
      <c r="A2874" s="1023" t="s">
        <v>10314</v>
      </c>
      <c r="B2874" s="441" t="s">
        <v>10315</v>
      </c>
      <c r="C2874" s="1024" t="s">
        <v>5060</v>
      </c>
      <c r="D2874" s="1025">
        <v>12532.25</v>
      </c>
      <c r="E2874" s="1025">
        <v>4397.28</v>
      </c>
      <c r="F2874" s="1025">
        <v>16929.53</v>
      </c>
    </row>
    <row r="2875" spans="1:6" ht="24.95" customHeight="1">
      <c r="A2875" s="1023" t="s">
        <v>10316</v>
      </c>
      <c r="B2875" s="441" t="s">
        <v>10317</v>
      </c>
      <c r="C2875" s="1024" t="s">
        <v>5060</v>
      </c>
      <c r="D2875" s="1025">
        <v>25408.49</v>
      </c>
      <c r="E2875" s="1025">
        <v>4946.9399999999996</v>
      </c>
      <c r="F2875" s="1025">
        <v>30355.43</v>
      </c>
    </row>
    <row r="2876" spans="1:6" ht="24.95" customHeight="1">
      <c r="A2876" s="1023" t="s">
        <v>10318</v>
      </c>
      <c r="B2876" s="441" t="s">
        <v>10319</v>
      </c>
      <c r="C2876" s="1024" t="s">
        <v>5060</v>
      </c>
      <c r="D2876" s="1025">
        <v>28311.84</v>
      </c>
      <c r="E2876" s="1025">
        <v>5817.13</v>
      </c>
      <c r="F2876" s="1025">
        <v>34128.97</v>
      </c>
    </row>
    <row r="2877" spans="1:6" ht="24.95" customHeight="1">
      <c r="A2877" s="1023" t="s">
        <v>10320</v>
      </c>
      <c r="B2877" s="441" t="s">
        <v>10321</v>
      </c>
      <c r="C2877" s="1024" t="s">
        <v>4748</v>
      </c>
      <c r="D2877" s="1025">
        <v>1176.1500000000001</v>
      </c>
      <c r="E2877" s="1029">
        <v>43.02</v>
      </c>
      <c r="F2877" s="1025">
        <v>1219.17</v>
      </c>
    </row>
    <row r="2878" spans="1:6" ht="24.95" customHeight="1">
      <c r="A2878" s="1023" t="s">
        <v>10322</v>
      </c>
      <c r="B2878" s="441" t="s">
        <v>10323</v>
      </c>
      <c r="C2878" s="1024" t="s">
        <v>4748</v>
      </c>
      <c r="D2878" s="1025">
        <v>1666.21</v>
      </c>
      <c r="E2878" s="1029">
        <v>53.77</v>
      </c>
      <c r="F2878" s="1025">
        <v>1719.98</v>
      </c>
    </row>
    <row r="2879" spans="1:6" ht="24.95" customHeight="1">
      <c r="A2879" s="1023" t="s">
        <v>10324</v>
      </c>
      <c r="B2879" s="441" t="s">
        <v>10325</v>
      </c>
      <c r="C2879" s="1024" t="s">
        <v>4748</v>
      </c>
      <c r="D2879" s="1025">
        <v>2965.53</v>
      </c>
      <c r="E2879" s="1029">
        <v>58.34</v>
      </c>
      <c r="F2879" s="1025">
        <v>3023.87</v>
      </c>
    </row>
    <row r="2880" spans="1:6" ht="12.6" customHeight="1">
      <c r="A2880" s="1020" t="s">
        <v>10326</v>
      </c>
      <c r="B2880" s="1020" t="s">
        <v>10327</v>
      </c>
      <c r="C2880" s="1022"/>
      <c r="D2880" s="1022"/>
      <c r="E2880" s="1022"/>
      <c r="F2880" s="1022"/>
    </row>
    <row r="2881" spans="1:6" ht="12.6" customHeight="1">
      <c r="A2881" s="1023" t="s">
        <v>10328</v>
      </c>
      <c r="B2881" s="1023" t="s">
        <v>10329</v>
      </c>
      <c r="C2881" s="1024" t="s">
        <v>4748</v>
      </c>
      <c r="D2881" s="1029">
        <v>218.4</v>
      </c>
      <c r="E2881" s="1029">
        <v>33.04</v>
      </c>
      <c r="F2881" s="1029">
        <v>251.44</v>
      </c>
    </row>
    <row r="2882" spans="1:6" ht="12.6" customHeight="1">
      <c r="A2882" s="1020" t="s">
        <v>10330</v>
      </c>
      <c r="B2882" s="1020" t="s">
        <v>10331</v>
      </c>
      <c r="C2882" s="1022"/>
      <c r="D2882" s="1022"/>
      <c r="E2882" s="1022"/>
      <c r="F2882" s="1022"/>
    </row>
    <row r="2883" spans="1:6" ht="12.6" customHeight="1">
      <c r="A2883" s="1023" t="s">
        <v>10332</v>
      </c>
      <c r="B2883" s="1023" t="s">
        <v>10333</v>
      </c>
      <c r="C2883" s="1024" t="s">
        <v>4748</v>
      </c>
      <c r="D2883" s="1029">
        <v>391.72</v>
      </c>
      <c r="E2883" s="1029">
        <v>41.47</v>
      </c>
      <c r="F2883" s="1029">
        <v>433.19</v>
      </c>
    </row>
    <row r="2884" spans="1:6" ht="24.95" customHeight="1">
      <c r="A2884" s="1023" t="s">
        <v>10334</v>
      </c>
      <c r="B2884" s="441" t="s">
        <v>10335</v>
      </c>
      <c r="C2884" s="1024" t="s">
        <v>4748</v>
      </c>
      <c r="D2884" s="1029">
        <v>294.57</v>
      </c>
      <c r="E2884" s="1029">
        <v>41.47</v>
      </c>
      <c r="F2884" s="1029">
        <v>336.04</v>
      </c>
    </row>
    <row r="2885" spans="1:6" ht="12.6" customHeight="1">
      <c r="A2885" s="1020" t="s">
        <v>10336</v>
      </c>
      <c r="B2885" s="1020" t="s">
        <v>10337</v>
      </c>
      <c r="C2885" s="1022"/>
      <c r="D2885" s="1022"/>
      <c r="E2885" s="1022"/>
      <c r="F2885" s="1022"/>
    </row>
    <row r="2886" spans="1:6" ht="12.6" customHeight="1">
      <c r="A2886" s="1023" t="s">
        <v>10338</v>
      </c>
      <c r="B2886" s="1023" t="s">
        <v>10339</v>
      </c>
      <c r="C2886" s="1024" t="s">
        <v>4748</v>
      </c>
      <c r="D2886" s="1029">
        <v>32.68</v>
      </c>
      <c r="E2886" s="1029">
        <v>20.74</v>
      </c>
      <c r="F2886" s="1029">
        <v>53.42</v>
      </c>
    </row>
    <row r="2887" spans="1:6" ht="12.6" customHeight="1">
      <c r="A2887" s="1020" t="s">
        <v>10340</v>
      </c>
      <c r="B2887" s="1020" t="s">
        <v>10341</v>
      </c>
      <c r="C2887" s="1022"/>
      <c r="D2887" s="1022"/>
      <c r="E2887" s="1022"/>
      <c r="F2887" s="1022"/>
    </row>
    <row r="2888" spans="1:6" ht="23.1" customHeight="1">
      <c r="A2888" s="1023" t="s">
        <v>10342</v>
      </c>
      <c r="B2888" s="1023" t="s">
        <v>10343</v>
      </c>
      <c r="C2888" s="1024" t="s">
        <v>5060</v>
      </c>
      <c r="D2888" s="1025">
        <v>8959.9</v>
      </c>
      <c r="E2888" s="1029">
        <v>337.46</v>
      </c>
      <c r="F2888" s="1025">
        <v>9297.36</v>
      </c>
    </row>
    <row r="2889" spans="1:6" ht="11.45" customHeight="1">
      <c r="A2889" s="1015" t="s">
        <v>4737</v>
      </c>
      <c r="B2889" s="1016" t="s">
        <v>4738</v>
      </c>
      <c r="C2889" s="1016" t="s">
        <v>4739</v>
      </c>
      <c r="D2889" s="1017" t="s">
        <v>4740</v>
      </c>
      <c r="E2889" s="1018" t="s">
        <v>4741</v>
      </c>
      <c r="F2889" s="1015" t="s">
        <v>4742</v>
      </c>
    </row>
    <row r="2890" spans="1:6" ht="23.1" customHeight="1">
      <c r="A2890" s="1023" t="s">
        <v>10344</v>
      </c>
      <c r="B2890" s="1023" t="s">
        <v>10345</v>
      </c>
      <c r="C2890" s="1024" t="s">
        <v>5060</v>
      </c>
      <c r="D2890" s="1025">
        <v>7417.4</v>
      </c>
      <c r="E2890" s="1029">
        <v>326.88</v>
      </c>
      <c r="F2890" s="1025">
        <v>7744.28</v>
      </c>
    </row>
    <row r="2891" spans="1:6" ht="23.1" customHeight="1">
      <c r="A2891" s="1023" t="s">
        <v>10346</v>
      </c>
      <c r="B2891" s="1023" t="s">
        <v>10347</v>
      </c>
      <c r="C2891" s="1024" t="s">
        <v>5060</v>
      </c>
      <c r="D2891" s="1025">
        <v>8293.3700000000008</v>
      </c>
      <c r="E2891" s="1029">
        <v>337.46</v>
      </c>
      <c r="F2891" s="1025">
        <v>8630.83</v>
      </c>
    </row>
    <row r="2892" spans="1:6" ht="23.1" customHeight="1">
      <c r="A2892" s="1023" t="s">
        <v>10348</v>
      </c>
      <c r="B2892" s="1023" t="s">
        <v>10349</v>
      </c>
      <c r="C2892" s="1024" t="s">
        <v>5060</v>
      </c>
      <c r="D2892" s="1025">
        <v>12699.88</v>
      </c>
      <c r="E2892" s="1029">
        <v>337.46</v>
      </c>
      <c r="F2892" s="1025">
        <v>13037.34</v>
      </c>
    </row>
    <row r="2893" spans="1:6" ht="23.1" customHeight="1">
      <c r="A2893" s="1023" t="s">
        <v>10350</v>
      </c>
      <c r="B2893" s="1023" t="s">
        <v>10351</v>
      </c>
      <c r="C2893" s="1024" t="s">
        <v>5060</v>
      </c>
      <c r="D2893" s="1025">
        <v>3086.78</v>
      </c>
      <c r="E2893" s="1029">
        <v>326.88</v>
      </c>
      <c r="F2893" s="1025">
        <v>3413.66</v>
      </c>
    </row>
    <row r="2894" spans="1:6" ht="23.1" customHeight="1">
      <c r="A2894" s="1023" t="s">
        <v>10352</v>
      </c>
      <c r="B2894" s="1023" t="s">
        <v>10353</v>
      </c>
      <c r="C2894" s="1024" t="s">
        <v>5060</v>
      </c>
      <c r="D2894" s="1025">
        <v>4356.09</v>
      </c>
      <c r="E2894" s="1029">
        <v>326.88</v>
      </c>
      <c r="F2894" s="1025">
        <v>4682.97</v>
      </c>
    </row>
    <row r="2895" spans="1:6" ht="23.1" customHeight="1">
      <c r="A2895" s="1023" t="s">
        <v>10354</v>
      </c>
      <c r="B2895" s="1023" t="s">
        <v>10355</v>
      </c>
      <c r="C2895" s="1024" t="s">
        <v>5060</v>
      </c>
      <c r="D2895" s="1025">
        <v>6139.55</v>
      </c>
      <c r="E2895" s="1029">
        <v>337.46</v>
      </c>
      <c r="F2895" s="1025">
        <v>6477.01</v>
      </c>
    </row>
    <row r="2896" spans="1:6" ht="23.1" customHeight="1">
      <c r="A2896" s="1023" t="s">
        <v>10356</v>
      </c>
      <c r="B2896" s="1023" t="s">
        <v>10357</v>
      </c>
      <c r="C2896" s="1024" t="s">
        <v>5060</v>
      </c>
      <c r="D2896" s="1025">
        <v>7171.42</v>
      </c>
      <c r="E2896" s="1029">
        <v>337.46</v>
      </c>
      <c r="F2896" s="1025">
        <v>7508.88</v>
      </c>
    </row>
    <row r="2897" spans="1:6" ht="23.1" customHeight="1">
      <c r="A2897" s="1023" t="s">
        <v>10358</v>
      </c>
      <c r="B2897" s="1023" t="s">
        <v>10359</v>
      </c>
      <c r="C2897" s="1024" t="s">
        <v>5060</v>
      </c>
      <c r="D2897" s="1025">
        <v>6992.07</v>
      </c>
      <c r="E2897" s="1029">
        <v>337.46</v>
      </c>
      <c r="F2897" s="1025">
        <v>7329.53</v>
      </c>
    </row>
    <row r="2898" spans="1:6" ht="23.1" customHeight="1">
      <c r="A2898" s="1023" t="s">
        <v>10360</v>
      </c>
      <c r="B2898" s="1023" t="s">
        <v>10361</v>
      </c>
      <c r="C2898" s="1024" t="s">
        <v>5060</v>
      </c>
      <c r="D2898" s="1025">
        <v>10582.42</v>
      </c>
      <c r="E2898" s="1029">
        <v>337.46</v>
      </c>
      <c r="F2898" s="1025">
        <v>10919.88</v>
      </c>
    </row>
    <row r="2899" spans="1:6" ht="12.6" customHeight="1">
      <c r="A2899" s="1020" t="s">
        <v>10362</v>
      </c>
      <c r="B2899" s="1020" t="s">
        <v>10363</v>
      </c>
      <c r="C2899" s="1022"/>
      <c r="D2899" s="1022"/>
      <c r="E2899" s="1022"/>
      <c r="F2899" s="1022"/>
    </row>
    <row r="2900" spans="1:6" ht="23.1" customHeight="1">
      <c r="A2900" s="1023" t="s">
        <v>10364</v>
      </c>
      <c r="B2900" s="1023" t="s">
        <v>10365</v>
      </c>
      <c r="C2900" s="1024" t="s">
        <v>4748</v>
      </c>
      <c r="D2900" s="1025">
        <v>37321.75</v>
      </c>
      <c r="E2900" s="1029">
        <v>764</v>
      </c>
      <c r="F2900" s="1025">
        <v>38085.75</v>
      </c>
    </row>
    <row r="2901" spans="1:6" ht="24.95" customHeight="1">
      <c r="A2901" s="1023" t="s">
        <v>10366</v>
      </c>
      <c r="B2901" s="441" t="s">
        <v>10367</v>
      </c>
      <c r="C2901" s="1024" t="s">
        <v>4748</v>
      </c>
      <c r="D2901" s="1025">
        <v>43142.27</v>
      </c>
      <c r="E2901" s="1029">
        <v>764</v>
      </c>
      <c r="F2901" s="1025">
        <v>43906.27</v>
      </c>
    </row>
    <row r="2902" spans="1:6" ht="24.95" customHeight="1">
      <c r="A2902" s="1023" t="s">
        <v>10368</v>
      </c>
      <c r="B2902" s="441" t="s">
        <v>10369</v>
      </c>
      <c r="C2902" s="1024" t="s">
        <v>4748</v>
      </c>
      <c r="D2902" s="1025">
        <v>49847.73</v>
      </c>
      <c r="E2902" s="1029">
        <v>764</v>
      </c>
      <c r="F2902" s="1025">
        <v>50611.73</v>
      </c>
    </row>
    <row r="2903" spans="1:6" ht="24.95" customHeight="1">
      <c r="A2903" s="1023" t="s">
        <v>10370</v>
      </c>
      <c r="B2903" s="441" t="s">
        <v>10371</v>
      </c>
      <c r="C2903" s="1024" t="s">
        <v>4748</v>
      </c>
      <c r="D2903" s="1025">
        <v>55549.65</v>
      </c>
      <c r="E2903" s="1029">
        <v>764</v>
      </c>
      <c r="F2903" s="1025">
        <v>56313.65</v>
      </c>
    </row>
    <row r="2904" spans="1:6" ht="24.95" customHeight="1">
      <c r="A2904" s="1023" t="s">
        <v>10372</v>
      </c>
      <c r="B2904" s="441" t="s">
        <v>10373</v>
      </c>
      <c r="C2904" s="1024" t="s">
        <v>4748</v>
      </c>
      <c r="D2904" s="1025">
        <v>3588.5</v>
      </c>
      <c r="E2904" s="1029">
        <v>668.5</v>
      </c>
      <c r="F2904" s="1025">
        <v>4257</v>
      </c>
    </row>
    <row r="2905" spans="1:6" ht="24.95" customHeight="1">
      <c r="A2905" s="1023" t="s">
        <v>10374</v>
      </c>
      <c r="B2905" s="441" t="s">
        <v>10375</v>
      </c>
      <c r="C2905" s="1024" t="s">
        <v>4748</v>
      </c>
      <c r="D2905" s="1025">
        <v>4639.3</v>
      </c>
      <c r="E2905" s="1029">
        <v>668.5</v>
      </c>
      <c r="F2905" s="1025">
        <v>5307.8</v>
      </c>
    </row>
    <row r="2906" spans="1:6" ht="24.95" customHeight="1">
      <c r="A2906" s="1023" t="s">
        <v>10376</v>
      </c>
      <c r="B2906" s="441" t="s">
        <v>10377</v>
      </c>
      <c r="C2906" s="1024" t="s">
        <v>4748</v>
      </c>
      <c r="D2906" s="1025">
        <v>6238.02</v>
      </c>
      <c r="E2906" s="1029">
        <v>668.5</v>
      </c>
      <c r="F2906" s="1025">
        <v>6906.52</v>
      </c>
    </row>
    <row r="2907" spans="1:6" ht="24.95" customHeight="1">
      <c r="A2907" s="1023" t="s">
        <v>10378</v>
      </c>
      <c r="B2907" s="441" t="s">
        <v>10379</v>
      </c>
      <c r="C2907" s="1024" t="s">
        <v>4748</v>
      </c>
      <c r="D2907" s="1025">
        <v>3994.81</v>
      </c>
      <c r="E2907" s="1029">
        <v>668.5</v>
      </c>
      <c r="F2907" s="1025">
        <v>4663.3100000000004</v>
      </c>
    </row>
    <row r="2908" spans="1:6" ht="24.95" customHeight="1">
      <c r="A2908" s="1023" t="s">
        <v>10380</v>
      </c>
      <c r="B2908" s="441" t="s">
        <v>10381</v>
      </c>
      <c r="C2908" s="1024" t="s">
        <v>4748</v>
      </c>
      <c r="D2908" s="1025">
        <v>4599.8900000000003</v>
      </c>
      <c r="E2908" s="1029">
        <v>668.5</v>
      </c>
      <c r="F2908" s="1025">
        <v>5268.39</v>
      </c>
    </row>
    <row r="2909" spans="1:6" ht="24.95" customHeight="1">
      <c r="A2909" s="1023" t="s">
        <v>10382</v>
      </c>
      <c r="B2909" s="441" t="s">
        <v>10383</v>
      </c>
      <c r="C2909" s="1024" t="s">
        <v>4748</v>
      </c>
      <c r="D2909" s="1025">
        <v>5461.22</v>
      </c>
      <c r="E2909" s="1029">
        <v>668.5</v>
      </c>
      <c r="F2909" s="1025">
        <v>6129.72</v>
      </c>
    </row>
    <row r="2910" spans="1:6" ht="24.95" customHeight="1">
      <c r="A2910" s="1023" t="s">
        <v>10384</v>
      </c>
      <c r="B2910" s="441" t="s">
        <v>10385</v>
      </c>
      <c r="C2910" s="1024" t="s">
        <v>4748</v>
      </c>
      <c r="D2910" s="1025">
        <v>6325.31</v>
      </c>
      <c r="E2910" s="1029">
        <v>668.5</v>
      </c>
      <c r="F2910" s="1025">
        <v>6993.81</v>
      </c>
    </row>
    <row r="2911" spans="1:6" ht="24.95" customHeight="1">
      <c r="A2911" s="1023" t="s">
        <v>10386</v>
      </c>
      <c r="B2911" s="441" t="s">
        <v>10387</v>
      </c>
      <c r="C2911" s="1024" t="s">
        <v>4748</v>
      </c>
      <c r="D2911" s="1025">
        <v>3686.87</v>
      </c>
      <c r="E2911" s="1029">
        <v>668.5</v>
      </c>
      <c r="F2911" s="1025">
        <v>4355.37</v>
      </c>
    </row>
    <row r="2912" spans="1:6" ht="24.95" customHeight="1">
      <c r="A2912" s="1023" t="s">
        <v>10388</v>
      </c>
      <c r="B2912" s="441" t="s">
        <v>10389</v>
      </c>
      <c r="C2912" s="1024" t="s">
        <v>4748</v>
      </c>
      <c r="D2912" s="1025">
        <v>4188.75</v>
      </c>
      <c r="E2912" s="1029">
        <v>668.5</v>
      </c>
      <c r="F2912" s="1025">
        <v>4857.25</v>
      </c>
    </row>
    <row r="2913" spans="1:6" ht="24.95" customHeight="1">
      <c r="A2913" s="1023" t="s">
        <v>10390</v>
      </c>
      <c r="B2913" s="441" t="s">
        <v>10391</v>
      </c>
      <c r="C2913" s="1024" t="s">
        <v>4748</v>
      </c>
      <c r="D2913" s="1025">
        <v>4546.42</v>
      </c>
      <c r="E2913" s="1029">
        <v>668.5</v>
      </c>
      <c r="F2913" s="1025">
        <v>5214.92</v>
      </c>
    </row>
    <row r="2914" spans="1:6" ht="24.95" customHeight="1">
      <c r="A2914" s="1023" t="s">
        <v>10392</v>
      </c>
      <c r="B2914" s="441" t="s">
        <v>10393</v>
      </c>
      <c r="C2914" s="1024" t="s">
        <v>4748</v>
      </c>
      <c r="D2914" s="1025">
        <v>4695.5600000000004</v>
      </c>
      <c r="E2914" s="1029">
        <v>668.5</v>
      </c>
      <c r="F2914" s="1025">
        <v>5364.06</v>
      </c>
    </row>
    <row r="2915" spans="1:6" ht="12.6" customHeight="1">
      <c r="A2915" s="1020" t="s">
        <v>10394</v>
      </c>
      <c r="B2915" s="1020" t="s">
        <v>10395</v>
      </c>
      <c r="C2915" s="1022"/>
      <c r="D2915" s="1022"/>
      <c r="E2915" s="1022"/>
      <c r="F2915" s="1022"/>
    </row>
    <row r="2916" spans="1:6" ht="24.95" customHeight="1">
      <c r="A2916" s="1023" t="s">
        <v>10396</v>
      </c>
      <c r="B2916" s="441" t="s">
        <v>10397</v>
      </c>
      <c r="C2916" s="1024" t="s">
        <v>4748</v>
      </c>
      <c r="D2916" s="1025">
        <v>8860.8700000000008</v>
      </c>
      <c r="E2916" s="1029">
        <v>233.36</v>
      </c>
      <c r="F2916" s="1025">
        <v>9094.23</v>
      </c>
    </row>
    <row r="2917" spans="1:6" ht="24.95" customHeight="1">
      <c r="A2917" s="1023" t="s">
        <v>10398</v>
      </c>
      <c r="B2917" s="441" t="s">
        <v>10399</v>
      </c>
      <c r="C2917" s="1024" t="s">
        <v>4748</v>
      </c>
      <c r="D2917" s="1025">
        <v>15152.77</v>
      </c>
      <c r="E2917" s="1029">
        <v>233.36</v>
      </c>
      <c r="F2917" s="1025">
        <v>15386.13</v>
      </c>
    </row>
    <row r="2918" spans="1:6" ht="24.95" customHeight="1">
      <c r="A2918" s="1023" t="s">
        <v>10400</v>
      </c>
      <c r="B2918" s="441" t="s">
        <v>10401</v>
      </c>
      <c r="C2918" s="1024" t="s">
        <v>4748</v>
      </c>
      <c r="D2918" s="1025">
        <v>4301.5600000000004</v>
      </c>
      <c r="E2918" s="1029">
        <v>233.36</v>
      </c>
      <c r="F2918" s="1025">
        <v>4534.92</v>
      </c>
    </row>
    <row r="2919" spans="1:6" ht="11.45" customHeight="1">
      <c r="A2919" s="1015" t="s">
        <v>4737</v>
      </c>
      <c r="B2919" s="1016" t="s">
        <v>4738</v>
      </c>
      <c r="C2919" s="1016" t="s">
        <v>4739</v>
      </c>
      <c r="D2919" s="1017" t="s">
        <v>4740</v>
      </c>
      <c r="E2919" s="1018" t="s">
        <v>4741</v>
      </c>
      <c r="F2919" s="1015" t="s">
        <v>4742</v>
      </c>
    </row>
    <row r="2920" spans="1:6" ht="24.95" customHeight="1">
      <c r="A2920" s="1023" t="s">
        <v>10402</v>
      </c>
      <c r="B2920" s="441" t="s">
        <v>10403</v>
      </c>
      <c r="C2920" s="1024" t="s">
        <v>4748</v>
      </c>
      <c r="D2920" s="1025">
        <v>2238.09</v>
      </c>
      <c r="E2920" s="1029">
        <v>233.36</v>
      </c>
      <c r="F2920" s="1025">
        <v>2471.4499999999998</v>
      </c>
    </row>
    <row r="2921" spans="1:6" ht="24.95" customHeight="1">
      <c r="A2921" s="1023" t="s">
        <v>10404</v>
      </c>
      <c r="B2921" s="441" t="s">
        <v>10405</v>
      </c>
      <c r="C2921" s="1024" t="s">
        <v>4748</v>
      </c>
      <c r="D2921" s="1025">
        <v>41852.92</v>
      </c>
      <c r="E2921" s="1029">
        <v>233.36</v>
      </c>
      <c r="F2921" s="1025">
        <v>42086.28</v>
      </c>
    </row>
    <row r="2922" spans="1:6" ht="24.95" customHeight="1">
      <c r="A2922" s="1023" t="s">
        <v>10406</v>
      </c>
      <c r="B2922" s="441" t="s">
        <v>10407</v>
      </c>
      <c r="C2922" s="1024" t="s">
        <v>4748</v>
      </c>
      <c r="D2922" s="1025">
        <v>2867.43</v>
      </c>
      <c r="E2922" s="1029">
        <v>233.36</v>
      </c>
      <c r="F2922" s="1025">
        <v>3100.79</v>
      </c>
    </row>
    <row r="2923" spans="1:6" ht="24.95" customHeight="1">
      <c r="A2923" s="1023" t="s">
        <v>10408</v>
      </c>
      <c r="B2923" s="441" t="s">
        <v>10409</v>
      </c>
      <c r="C2923" s="1024" t="s">
        <v>4748</v>
      </c>
      <c r="D2923" s="1025">
        <v>9163.24</v>
      </c>
      <c r="E2923" s="1029">
        <v>233.36</v>
      </c>
      <c r="F2923" s="1025">
        <v>9396.6</v>
      </c>
    </row>
    <row r="2924" spans="1:6" ht="24.95" customHeight="1">
      <c r="A2924" s="1023" t="s">
        <v>10410</v>
      </c>
      <c r="B2924" s="441" t="s">
        <v>10411</v>
      </c>
      <c r="C2924" s="1024" t="s">
        <v>4748</v>
      </c>
      <c r="D2924" s="1025">
        <v>4127.9399999999996</v>
      </c>
      <c r="E2924" s="1029">
        <v>233.36</v>
      </c>
      <c r="F2924" s="1025">
        <v>4361.3</v>
      </c>
    </row>
    <row r="2925" spans="1:6" ht="24.95" customHeight="1">
      <c r="A2925" s="1023" t="s">
        <v>10412</v>
      </c>
      <c r="B2925" s="441" t="s">
        <v>10413</v>
      </c>
      <c r="C2925" s="1024" t="s">
        <v>4748</v>
      </c>
      <c r="D2925" s="1025">
        <v>16011.87</v>
      </c>
      <c r="E2925" s="1029">
        <v>233.36</v>
      </c>
      <c r="F2925" s="1025">
        <v>16245.23</v>
      </c>
    </row>
    <row r="2926" spans="1:6" ht="24.95" customHeight="1">
      <c r="A2926" s="1023" t="s">
        <v>10414</v>
      </c>
      <c r="B2926" s="441" t="s">
        <v>10415</v>
      </c>
      <c r="C2926" s="1024" t="s">
        <v>4748</v>
      </c>
      <c r="D2926" s="1025">
        <v>3685.64</v>
      </c>
      <c r="E2926" s="1029">
        <v>233.36</v>
      </c>
      <c r="F2926" s="1025">
        <v>3919</v>
      </c>
    </row>
    <row r="2927" spans="1:6" ht="24.95" customHeight="1">
      <c r="A2927" s="1023" t="s">
        <v>10416</v>
      </c>
      <c r="B2927" s="441" t="s">
        <v>10417</v>
      </c>
      <c r="C2927" s="1024" t="s">
        <v>4748</v>
      </c>
      <c r="D2927" s="1025">
        <v>4737.1899999999996</v>
      </c>
      <c r="E2927" s="1029">
        <v>233.36</v>
      </c>
      <c r="F2927" s="1025">
        <v>4970.55</v>
      </c>
    </row>
    <row r="2928" spans="1:6" ht="24.95" customHeight="1">
      <c r="A2928" s="1023" t="s">
        <v>10418</v>
      </c>
      <c r="B2928" s="441" t="s">
        <v>10419</v>
      </c>
      <c r="C2928" s="1024" t="s">
        <v>4748</v>
      </c>
      <c r="D2928" s="1025">
        <v>5515.11</v>
      </c>
      <c r="E2928" s="1029">
        <v>233.36</v>
      </c>
      <c r="F2928" s="1025">
        <v>5748.47</v>
      </c>
    </row>
    <row r="2929" spans="1:6" ht="24.95" customHeight="1">
      <c r="A2929" s="1023" t="s">
        <v>10420</v>
      </c>
      <c r="B2929" s="441" t="s">
        <v>10421</v>
      </c>
      <c r="C2929" s="1024" t="s">
        <v>4748</v>
      </c>
      <c r="D2929" s="1025">
        <v>7695.13</v>
      </c>
      <c r="E2929" s="1029">
        <v>233.36</v>
      </c>
      <c r="F2929" s="1025">
        <v>7928.49</v>
      </c>
    </row>
    <row r="2930" spans="1:6" ht="24.95" customHeight="1">
      <c r="A2930" s="1023" t="s">
        <v>10422</v>
      </c>
      <c r="B2930" s="441" t="s">
        <v>10423</v>
      </c>
      <c r="C2930" s="1024" t="s">
        <v>4748</v>
      </c>
      <c r="D2930" s="1025">
        <v>6003.28</v>
      </c>
      <c r="E2930" s="1029">
        <v>233.36</v>
      </c>
      <c r="F2930" s="1025">
        <v>6236.64</v>
      </c>
    </row>
    <row r="2931" spans="1:6" ht="24.95" customHeight="1">
      <c r="A2931" s="1023" t="s">
        <v>10424</v>
      </c>
      <c r="B2931" s="441" t="s">
        <v>10425</v>
      </c>
      <c r="C2931" s="1024" t="s">
        <v>4748</v>
      </c>
      <c r="D2931" s="1025">
        <v>1448.72</v>
      </c>
      <c r="E2931" s="1029">
        <v>233.36</v>
      </c>
      <c r="F2931" s="1025">
        <v>1682.08</v>
      </c>
    </row>
    <row r="2932" spans="1:6" ht="24.95" customHeight="1">
      <c r="A2932" s="1023" t="s">
        <v>10426</v>
      </c>
      <c r="B2932" s="441" t="s">
        <v>10427</v>
      </c>
      <c r="C2932" s="1024" t="s">
        <v>4748</v>
      </c>
      <c r="D2932" s="1025">
        <v>1157.3599999999999</v>
      </c>
      <c r="E2932" s="1029">
        <v>233.36</v>
      </c>
      <c r="F2932" s="1025">
        <v>1390.72</v>
      </c>
    </row>
    <row r="2933" spans="1:6" ht="24.95" customHeight="1">
      <c r="A2933" s="1023" t="s">
        <v>10428</v>
      </c>
      <c r="B2933" s="441" t="s">
        <v>10429</v>
      </c>
      <c r="C2933" s="1024" t="s">
        <v>4748</v>
      </c>
      <c r="D2933" s="1025">
        <v>15713.16</v>
      </c>
      <c r="E2933" s="1029">
        <v>233.36</v>
      </c>
      <c r="F2933" s="1025">
        <v>15946.52</v>
      </c>
    </row>
    <row r="2934" spans="1:6" ht="24.95" customHeight="1">
      <c r="A2934" s="1023" t="s">
        <v>10430</v>
      </c>
      <c r="B2934" s="441" t="s">
        <v>10431</v>
      </c>
      <c r="C2934" s="1024" t="s">
        <v>4748</v>
      </c>
      <c r="D2934" s="1025">
        <v>11582.09</v>
      </c>
      <c r="E2934" s="1029">
        <v>233.36</v>
      </c>
      <c r="F2934" s="1025">
        <v>11815.45</v>
      </c>
    </row>
    <row r="2935" spans="1:6" ht="24.95" customHeight="1">
      <c r="A2935" s="1023" t="s">
        <v>10432</v>
      </c>
      <c r="B2935" s="441" t="s">
        <v>10433</v>
      </c>
      <c r="C2935" s="1024" t="s">
        <v>4748</v>
      </c>
      <c r="D2935" s="1025">
        <v>1443.58</v>
      </c>
      <c r="E2935" s="1029">
        <v>233.36</v>
      </c>
      <c r="F2935" s="1025">
        <v>1676.94</v>
      </c>
    </row>
    <row r="2936" spans="1:6" ht="24.95" customHeight="1">
      <c r="A2936" s="1023" t="s">
        <v>10434</v>
      </c>
      <c r="B2936" s="441" t="s">
        <v>10435</v>
      </c>
      <c r="C2936" s="1024" t="s">
        <v>4748</v>
      </c>
      <c r="D2936" s="1025">
        <v>26882.95</v>
      </c>
      <c r="E2936" s="1029">
        <v>233.36</v>
      </c>
      <c r="F2936" s="1025">
        <v>27116.31</v>
      </c>
    </row>
    <row r="2937" spans="1:6" ht="24.95" customHeight="1">
      <c r="A2937" s="1023" t="s">
        <v>10436</v>
      </c>
      <c r="B2937" s="441" t="s">
        <v>10437</v>
      </c>
      <c r="C2937" s="1024" t="s">
        <v>4748</v>
      </c>
      <c r="D2937" s="1025">
        <v>31455.67</v>
      </c>
      <c r="E2937" s="1029">
        <v>233.36</v>
      </c>
      <c r="F2937" s="1025">
        <v>31689.03</v>
      </c>
    </row>
    <row r="2938" spans="1:6" ht="24.95" customHeight="1">
      <c r="A2938" s="1023" t="s">
        <v>10438</v>
      </c>
      <c r="B2938" s="441" t="s">
        <v>10439</v>
      </c>
      <c r="C2938" s="1024" t="s">
        <v>4748</v>
      </c>
      <c r="D2938" s="1025">
        <v>1916.23</v>
      </c>
      <c r="E2938" s="1029">
        <v>233.36</v>
      </c>
      <c r="F2938" s="1025">
        <v>2149.59</v>
      </c>
    </row>
    <row r="2939" spans="1:6" ht="24.95" customHeight="1">
      <c r="A2939" s="1023" t="s">
        <v>10440</v>
      </c>
      <c r="B2939" s="441" t="s">
        <v>10441</v>
      </c>
      <c r="C2939" s="1024" t="s">
        <v>4748</v>
      </c>
      <c r="D2939" s="1025">
        <v>3180.35</v>
      </c>
      <c r="E2939" s="1029">
        <v>233.36</v>
      </c>
      <c r="F2939" s="1025">
        <v>3413.71</v>
      </c>
    </row>
    <row r="2940" spans="1:6" ht="12.6" customHeight="1">
      <c r="A2940" s="1020" t="s">
        <v>10442</v>
      </c>
      <c r="B2940" s="1020" t="s">
        <v>10443</v>
      </c>
      <c r="C2940" s="1022"/>
      <c r="D2940" s="1022"/>
      <c r="E2940" s="1022"/>
      <c r="F2940" s="1022"/>
    </row>
    <row r="2941" spans="1:6" ht="24.95" customHeight="1">
      <c r="A2941" s="1023" t="s">
        <v>10444</v>
      </c>
      <c r="B2941" s="441" t="s">
        <v>10445</v>
      </c>
      <c r="C2941" s="1024" t="s">
        <v>4748</v>
      </c>
      <c r="D2941" s="1025">
        <v>7436.63</v>
      </c>
      <c r="E2941" s="1029">
        <v>497.64</v>
      </c>
      <c r="F2941" s="1025">
        <v>7934.27</v>
      </c>
    </row>
    <row r="2942" spans="1:6" ht="24.95" customHeight="1">
      <c r="A2942" s="1023" t="s">
        <v>10446</v>
      </c>
      <c r="B2942" s="441" t="s">
        <v>10447</v>
      </c>
      <c r="C2942" s="1024" t="s">
        <v>4748</v>
      </c>
      <c r="D2942" s="1025">
        <v>8489.2800000000007</v>
      </c>
      <c r="E2942" s="1029">
        <v>497.64</v>
      </c>
      <c r="F2942" s="1025">
        <v>8986.92</v>
      </c>
    </row>
    <row r="2943" spans="1:6" ht="24.95" customHeight="1">
      <c r="A2943" s="1023" t="s">
        <v>10448</v>
      </c>
      <c r="B2943" s="441" t="s">
        <v>10449</v>
      </c>
      <c r="C2943" s="1024" t="s">
        <v>4748</v>
      </c>
      <c r="D2943" s="1025">
        <v>17927.400000000001</v>
      </c>
      <c r="E2943" s="1029">
        <v>497.64</v>
      </c>
      <c r="F2943" s="1025">
        <v>18425.04</v>
      </c>
    </row>
    <row r="2944" spans="1:6" ht="24.95" customHeight="1">
      <c r="A2944" s="1023" t="s">
        <v>10450</v>
      </c>
      <c r="B2944" s="441" t="s">
        <v>10451</v>
      </c>
      <c r="C2944" s="1024" t="s">
        <v>4748</v>
      </c>
      <c r="D2944" s="1025">
        <v>8084.98</v>
      </c>
      <c r="E2944" s="1029">
        <v>497.64</v>
      </c>
      <c r="F2944" s="1025">
        <v>8582.6200000000008</v>
      </c>
    </row>
    <row r="2945" spans="1:6" ht="24.95" customHeight="1">
      <c r="A2945" s="1023" t="s">
        <v>10452</v>
      </c>
      <c r="B2945" s="441" t="s">
        <v>10453</v>
      </c>
      <c r="C2945" s="1024" t="s">
        <v>4748</v>
      </c>
      <c r="D2945" s="1025">
        <v>9537.61</v>
      </c>
      <c r="E2945" s="1029">
        <v>497.64</v>
      </c>
      <c r="F2945" s="1025">
        <v>10035.25</v>
      </c>
    </row>
    <row r="2946" spans="1:6" ht="24.95" customHeight="1">
      <c r="A2946" s="1023" t="s">
        <v>10454</v>
      </c>
      <c r="B2946" s="441" t="s">
        <v>10455</v>
      </c>
      <c r="C2946" s="1024" t="s">
        <v>4748</v>
      </c>
      <c r="D2946" s="1025">
        <v>16270.19</v>
      </c>
      <c r="E2946" s="1029">
        <v>497.64</v>
      </c>
      <c r="F2946" s="1025">
        <v>16767.830000000002</v>
      </c>
    </row>
    <row r="2947" spans="1:6" ht="34.5" customHeight="1">
      <c r="A2947" s="1026" t="s">
        <v>10456</v>
      </c>
      <c r="B2947" s="1023" t="s">
        <v>10457</v>
      </c>
      <c r="C2947" s="1027" t="s">
        <v>4748</v>
      </c>
      <c r="D2947" s="1028">
        <v>5550.4</v>
      </c>
      <c r="E2947" s="1030">
        <v>331.76</v>
      </c>
      <c r="F2947" s="1028">
        <v>5882.16</v>
      </c>
    </row>
    <row r="2948" spans="1:6" ht="11.45" customHeight="1">
      <c r="A2948" s="1015" t="s">
        <v>4737</v>
      </c>
      <c r="B2948" s="1016" t="s">
        <v>4738</v>
      </c>
      <c r="C2948" s="1016" t="s">
        <v>4739</v>
      </c>
      <c r="D2948" s="1017" t="s">
        <v>4740</v>
      </c>
      <c r="E2948" s="1018" t="s">
        <v>4741</v>
      </c>
      <c r="F2948" s="1015" t="s">
        <v>4742</v>
      </c>
    </row>
    <row r="2949" spans="1:6" ht="34.5" customHeight="1">
      <c r="A2949" s="1023" t="s">
        <v>10458</v>
      </c>
      <c r="B2949" s="1023" t="s">
        <v>10459</v>
      </c>
      <c r="C2949" s="1024" t="s">
        <v>4748</v>
      </c>
      <c r="D2949" s="1025">
        <v>7340.99</v>
      </c>
      <c r="E2949" s="1029">
        <v>331.76</v>
      </c>
      <c r="F2949" s="1025">
        <v>7672.75</v>
      </c>
    </row>
    <row r="2950" spans="1:6" ht="24.95" customHeight="1">
      <c r="A2950" s="1023" t="s">
        <v>10460</v>
      </c>
      <c r="B2950" s="441" t="s">
        <v>10461</v>
      </c>
      <c r="C2950" s="1024" t="s">
        <v>4748</v>
      </c>
      <c r="D2950" s="1025">
        <v>2111.9899999999998</v>
      </c>
      <c r="E2950" s="1029">
        <v>331.76</v>
      </c>
      <c r="F2950" s="1025">
        <v>2443.75</v>
      </c>
    </row>
    <row r="2951" spans="1:6" ht="24.95" customHeight="1">
      <c r="A2951" s="1023" t="s">
        <v>10462</v>
      </c>
      <c r="B2951" s="441" t="s">
        <v>10463</v>
      </c>
      <c r="C2951" s="1024" t="s">
        <v>4748</v>
      </c>
      <c r="D2951" s="1025">
        <v>2834.57</v>
      </c>
      <c r="E2951" s="1029">
        <v>331.76</v>
      </c>
      <c r="F2951" s="1025">
        <v>3166.33</v>
      </c>
    </row>
    <row r="2952" spans="1:6" ht="24.95" customHeight="1">
      <c r="A2952" s="1023" t="s">
        <v>10464</v>
      </c>
      <c r="B2952" s="441" t="s">
        <v>10465</v>
      </c>
      <c r="C2952" s="1024" t="s">
        <v>4748</v>
      </c>
      <c r="D2952" s="1025">
        <v>5861.16</v>
      </c>
      <c r="E2952" s="1029">
        <v>331.76</v>
      </c>
      <c r="F2952" s="1025">
        <v>6192.92</v>
      </c>
    </row>
    <row r="2953" spans="1:6" ht="24.95" customHeight="1">
      <c r="A2953" s="1023" t="s">
        <v>10466</v>
      </c>
      <c r="B2953" s="441" t="s">
        <v>10467</v>
      </c>
      <c r="C2953" s="1024" t="s">
        <v>4748</v>
      </c>
      <c r="D2953" s="1025">
        <v>3830.96</v>
      </c>
      <c r="E2953" s="1029">
        <v>331.76</v>
      </c>
      <c r="F2953" s="1025">
        <v>4162.72</v>
      </c>
    </row>
    <row r="2954" spans="1:6" ht="24.95" customHeight="1">
      <c r="A2954" s="1023" t="s">
        <v>10468</v>
      </c>
      <c r="B2954" s="441" t="s">
        <v>10469</v>
      </c>
      <c r="C2954" s="1024" t="s">
        <v>4748</v>
      </c>
      <c r="D2954" s="1025">
        <v>12852.56</v>
      </c>
      <c r="E2954" s="1029">
        <v>331.76</v>
      </c>
      <c r="F2954" s="1025">
        <v>13184.32</v>
      </c>
    </row>
    <row r="2955" spans="1:6" ht="24.95" customHeight="1">
      <c r="A2955" s="1023" t="s">
        <v>10470</v>
      </c>
      <c r="B2955" s="441" t="s">
        <v>10471</v>
      </c>
      <c r="C2955" s="1024" t="s">
        <v>4748</v>
      </c>
      <c r="D2955" s="1025">
        <v>21068.97</v>
      </c>
      <c r="E2955" s="1029">
        <v>331.76</v>
      </c>
      <c r="F2955" s="1025">
        <v>21400.73</v>
      </c>
    </row>
    <row r="2956" spans="1:6" ht="34.5" customHeight="1">
      <c r="A2956" s="1026" t="s">
        <v>10472</v>
      </c>
      <c r="B2956" s="1023" t="s">
        <v>10473</v>
      </c>
      <c r="C2956" s="1027" t="s">
        <v>4748</v>
      </c>
      <c r="D2956" s="1028">
        <v>6975.81</v>
      </c>
      <c r="E2956" s="1030">
        <v>331.76</v>
      </c>
      <c r="F2956" s="1028">
        <v>7307.57</v>
      </c>
    </row>
    <row r="2957" spans="1:6" ht="24.95" customHeight="1">
      <c r="A2957" s="1023" t="s">
        <v>10474</v>
      </c>
      <c r="B2957" s="441" t="s">
        <v>10475</v>
      </c>
      <c r="C2957" s="1024" t="s">
        <v>4748</v>
      </c>
      <c r="D2957" s="1025">
        <v>25363.02</v>
      </c>
      <c r="E2957" s="1029">
        <v>331.76</v>
      </c>
      <c r="F2957" s="1025">
        <v>25694.78</v>
      </c>
    </row>
    <row r="2958" spans="1:6" ht="12.6" customHeight="1">
      <c r="A2958" s="1020" t="s">
        <v>10476</v>
      </c>
      <c r="B2958" s="1020" t="s">
        <v>10477</v>
      </c>
      <c r="C2958" s="1022"/>
      <c r="D2958" s="1022"/>
      <c r="E2958" s="1022"/>
      <c r="F2958" s="1022"/>
    </row>
    <row r="2959" spans="1:6" ht="12.6" customHeight="1">
      <c r="A2959" s="1023" t="s">
        <v>10478</v>
      </c>
      <c r="B2959" s="1023" t="s">
        <v>10479</v>
      </c>
      <c r="C2959" s="1024" t="s">
        <v>4748</v>
      </c>
      <c r="D2959" s="1025">
        <v>3279.58</v>
      </c>
      <c r="E2959" s="1029">
        <v>116.68</v>
      </c>
      <c r="F2959" s="1025">
        <v>3396.26</v>
      </c>
    </row>
    <row r="2960" spans="1:6" ht="12.6" customHeight="1">
      <c r="A2960" s="1020" t="s">
        <v>10480</v>
      </c>
      <c r="B2960" s="1020" t="s">
        <v>10481</v>
      </c>
      <c r="C2960" s="1022"/>
      <c r="D2960" s="1022"/>
      <c r="E2960" s="1022"/>
      <c r="F2960" s="1022"/>
    </row>
    <row r="2961" spans="1:6" ht="24.95" customHeight="1">
      <c r="A2961" s="1023" t="s">
        <v>10482</v>
      </c>
      <c r="B2961" s="441" t="s">
        <v>10483</v>
      </c>
      <c r="C2961" s="1024" t="s">
        <v>4748</v>
      </c>
      <c r="D2961" s="1029">
        <v>28.2</v>
      </c>
      <c r="E2961" s="1029">
        <v>11.22</v>
      </c>
      <c r="F2961" s="1029">
        <v>39.42</v>
      </c>
    </row>
    <row r="2962" spans="1:6" ht="12.6" customHeight="1">
      <c r="A2962" s="1023" t="s">
        <v>10484</v>
      </c>
      <c r="B2962" s="1023" t="s">
        <v>10485</v>
      </c>
      <c r="C2962" s="1024" t="s">
        <v>4748</v>
      </c>
      <c r="D2962" s="1029">
        <v>674.02</v>
      </c>
      <c r="E2962" s="1029">
        <v>41.47</v>
      </c>
      <c r="F2962" s="1029">
        <v>715.49</v>
      </c>
    </row>
    <row r="2963" spans="1:6" ht="12.6" customHeight="1">
      <c r="A2963" s="1023" t="s">
        <v>10486</v>
      </c>
      <c r="B2963" s="1023" t="s">
        <v>10487</v>
      </c>
      <c r="C2963" s="1024" t="s">
        <v>4748</v>
      </c>
      <c r="D2963" s="1029">
        <v>334.51</v>
      </c>
      <c r="E2963" s="1029">
        <v>20.74</v>
      </c>
      <c r="F2963" s="1029">
        <v>355.25</v>
      </c>
    </row>
    <row r="2964" spans="1:6" ht="12.6" customHeight="1">
      <c r="A2964" s="1023" t="s">
        <v>10488</v>
      </c>
      <c r="B2964" s="1023" t="s">
        <v>10489</v>
      </c>
      <c r="C2964" s="1024" t="s">
        <v>4748</v>
      </c>
      <c r="D2964" s="1029">
        <v>687.7</v>
      </c>
      <c r="E2964" s="1029">
        <v>20.74</v>
      </c>
      <c r="F2964" s="1029">
        <v>708.44</v>
      </c>
    </row>
    <row r="2965" spans="1:6" ht="23.1" customHeight="1">
      <c r="A2965" s="1023" t="s">
        <v>10490</v>
      </c>
      <c r="B2965" s="1023" t="s">
        <v>10491</v>
      </c>
      <c r="C2965" s="1024" t="s">
        <v>4748</v>
      </c>
      <c r="D2965" s="1029">
        <v>54.32</v>
      </c>
      <c r="E2965" s="1029">
        <v>8.2899999999999991</v>
      </c>
      <c r="F2965" s="1029">
        <v>62.61</v>
      </c>
    </row>
    <row r="2966" spans="1:6" ht="23.1" customHeight="1">
      <c r="A2966" s="1023" t="s">
        <v>10492</v>
      </c>
      <c r="B2966" s="1023" t="s">
        <v>10493</v>
      </c>
      <c r="C2966" s="1024" t="s">
        <v>4748</v>
      </c>
      <c r="D2966" s="1029">
        <v>420.37</v>
      </c>
      <c r="E2966" s="1029">
        <v>20.74</v>
      </c>
      <c r="F2966" s="1029">
        <v>441.11</v>
      </c>
    </row>
    <row r="2967" spans="1:6" ht="12.6" customHeight="1">
      <c r="A2967" s="1031">
        <v>44</v>
      </c>
      <c r="B2967" s="1020" t="s">
        <v>10494</v>
      </c>
      <c r="C2967" s="1022"/>
      <c r="D2967" s="1022"/>
      <c r="E2967" s="1022"/>
      <c r="F2967" s="1022"/>
    </row>
    <row r="2968" spans="1:6" ht="12.6" customHeight="1">
      <c r="A2968" s="1020" t="s">
        <v>10495</v>
      </c>
      <c r="B2968" s="1020" t="s">
        <v>10496</v>
      </c>
      <c r="C2968" s="1022"/>
      <c r="D2968" s="1022"/>
      <c r="E2968" s="1022"/>
      <c r="F2968" s="1022"/>
    </row>
    <row r="2969" spans="1:6" ht="12.6" customHeight="1">
      <c r="A2969" s="1023" t="s">
        <v>10497</v>
      </c>
      <c r="B2969" s="1023" t="s">
        <v>10498</v>
      </c>
      <c r="C2969" s="1024" t="s">
        <v>4748</v>
      </c>
      <c r="D2969" s="1029">
        <v>670.17</v>
      </c>
      <c r="E2969" s="1029">
        <v>49.91</v>
      </c>
      <c r="F2969" s="1029">
        <v>720.08</v>
      </c>
    </row>
    <row r="2970" spans="1:6" ht="12.6" customHeight="1">
      <c r="A2970" s="1023" t="s">
        <v>10499</v>
      </c>
      <c r="B2970" s="441" t="s">
        <v>10500</v>
      </c>
      <c r="C2970" s="1024" t="s">
        <v>4748</v>
      </c>
      <c r="D2970" s="1029">
        <v>807.92</v>
      </c>
      <c r="E2970" s="1029">
        <v>58.34</v>
      </c>
      <c r="F2970" s="1029">
        <v>866.26</v>
      </c>
    </row>
    <row r="2971" spans="1:6" ht="12.6" customHeight="1">
      <c r="A2971" s="1023" t="s">
        <v>10501</v>
      </c>
      <c r="B2971" s="1023" t="s">
        <v>10502</v>
      </c>
      <c r="C2971" s="1024" t="s">
        <v>4748</v>
      </c>
      <c r="D2971" s="1029">
        <v>250.69</v>
      </c>
      <c r="E2971" s="1029">
        <v>49.91</v>
      </c>
      <c r="F2971" s="1029">
        <v>300.60000000000002</v>
      </c>
    </row>
    <row r="2972" spans="1:6" ht="12.6" customHeight="1">
      <c r="A2972" s="1023" t="s">
        <v>10503</v>
      </c>
      <c r="B2972" s="1023" t="s">
        <v>10504</v>
      </c>
      <c r="C2972" s="1024" t="s">
        <v>4748</v>
      </c>
      <c r="D2972" s="1029">
        <v>420.91</v>
      </c>
      <c r="E2972" s="1029">
        <v>49.91</v>
      </c>
      <c r="F2972" s="1029">
        <v>470.82</v>
      </c>
    </row>
    <row r="2973" spans="1:6" ht="12.6" customHeight="1">
      <c r="A2973" s="1023" t="s">
        <v>10505</v>
      </c>
      <c r="B2973" s="1023" t="s">
        <v>10506</v>
      </c>
      <c r="C2973" s="1024" t="s">
        <v>4748</v>
      </c>
      <c r="D2973" s="1029">
        <v>79.92</v>
      </c>
      <c r="E2973" s="1029">
        <v>58.34</v>
      </c>
      <c r="F2973" s="1029">
        <v>138.26</v>
      </c>
    </row>
    <row r="2974" spans="1:6" ht="12.6" customHeight="1">
      <c r="A2974" s="1023" t="s">
        <v>10507</v>
      </c>
      <c r="B2974" s="1023" t="s">
        <v>10508</v>
      </c>
      <c r="C2974" s="1024" t="s">
        <v>4748</v>
      </c>
      <c r="D2974" s="1029">
        <v>214.79</v>
      </c>
      <c r="E2974" s="1029">
        <v>58.34</v>
      </c>
      <c r="F2974" s="1029">
        <v>273.13</v>
      </c>
    </row>
    <row r="2975" spans="1:6" ht="12.6" customHeight="1">
      <c r="A2975" s="1023" t="s">
        <v>10509</v>
      </c>
      <c r="B2975" s="1023" t="s">
        <v>10510</v>
      </c>
      <c r="C2975" s="1024" t="s">
        <v>4748</v>
      </c>
      <c r="D2975" s="1029">
        <v>625.73</v>
      </c>
      <c r="E2975" s="1029">
        <v>58.34</v>
      </c>
      <c r="F2975" s="1029">
        <v>684.07</v>
      </c>
    </row>
    <row r="2976" spans="1:6" ht="12.6" customHeight="1">
      <c r="A2976" s="1023" t="s">
        <v>10511</v>
      </c>
      <c r="B2976" s="1023" t="s">
        <v>10512</v>
      </c>
      <c r="C2976" s="1024" t="s">
        <v>4748</v>
      </c>
      <c r="D2976" s="1029">
        <v>39.479999999999997</v>
      </c>
      <c r="E2976" s="1029">
        <v>20.74</v>
      </c>
      <c r="F2976" s="1029">
        <v>60.22</v>
      </c>
    </row>
    <row r="2977" spans="1:6" ht="12.6" customHeight="1">
      <c r="A2977" s="1023" t="s">
        <v>10513</v>
      </c>
      <c r="B2977" s="1023" t="s">
        <v>10514</v>
      </c>
      <c r="C2977" s="1024" t="s">
        <v>4748</v>
      </c>
      <c r="D2977" s="1029">
        <v>391.95</v>
      </c>
      <c r="E2977" s="1029">
        <v>58.34</v>
      </c>
      <c r="F2977" s="1029">
        <v>450.29</v>
      </c>
    </row>
    <row r="2978" spans="1:6" ht="12.6" customHeight="1">
      <c r="A2978" s="1023" t="s">
        <v>10515</v>
      </c>
      <c r="B2978" s="1023" t="s">
        <v>10516</v>
      </c>
      <c r="C2978" s="1024" t="s">
        <v>4748</v>
      </c>
      <c r="D2978" s="1029">
        <v>562.89</v>
      </c>
      <c r="E2978" s="1029">
        <v>58.34</v>
      </c>
      <c r="F2978" s="1029">
        <v>621.23</v>
      </c>
    </row>
    <row r="2979" spans="1:6" ht="12.6" customHeight="1">
      <c r="A2979" s="1023" t="s">
        <v>10517</v>
      </c>
      <c r="B2979" s="1023" t="s">
        <v>10518</v>
      </c>
      <c r="C2979" s="1024" t="s">
        <v>4748</v>
      </c>
      <c r="D2979" s="1029">
        <v>99.44</v>
      </c>
      <c r="E2979" s="1029">
        <v>20.74</v>
      </c>
      <c r="F2979" s="1029">
        <v>120.18</v>
      </c>
    </row>
    <row r="2980" spans="1:6" ht="12.6" customHeight="1">
      <c r="A2980" s="1023" t="s">
        <v>10519</v>
      </c>
      <c r="B2980" s="1023" t="s">
        <v>10520</v>
      </c>
      <c r="C2980" s="1024" t="s">
        <v>4748</v>
      </c>
      <c r="D2980" s="1029">
        <v>636.98</v>
      </c>
      <c r="E2980" s="1029">
        <v>124.41</v>
      </c>
      <c r="F2980" s="1029">
        <v>761.39</v>
      </c>
    </row>
    <row r="2981" spans="1:6" ht="12.6" customHeight="1">
      <c r="A2981" s="1023" t="s">
        <v>10521</v>
      </c>
      <c r="B2981" s="1023" t="s">
        <v>10522</v>
      </c>
      <c r="C2981" s="1024" t="s">
        <v>4748</v>
      </c>
      <c r="D2981" s="1029">
        <v>524.35</v>
      </c>
      <c r="E2981" s="1029">
        <v>124.41</v>
      </c>
      <c r="F2981" s="1029">
        <v>648.76</v>
      </c>
    </row>
    <row r="2982" spans="1:6" ht="12.6" customHeight="1">
      <c r="A2982" s="1023" t="s">
        <v>10523</v>
      </c>
      <c r="B2982" s="1023" t="s">
        <v>10524</v>
      </c>
      <c r="C2982" s="1024" t="s">
        <v>4748</v>
      </c>
      <c r="D2982" s="1029">
        <v>200.96</v>
      </c>
      <c r="E2982" s="1029">
        <v>41.47</v>
      </c>
      <c r="F2982" s="1029">
        <v>242.43</v>
      </c>
    </row>
    <row r="2983" spans="1:6" ht="12.6" customHeight="1">
      <c r="A2983" s="1023" t="s">
        <v>10525</v>
      </c>
      <c r="B2983" s="1023" t="s">
        <v>10526</v>
      </c>
      <c r="C2983" s="1024" t="s">
        <v>4748</v>
      </c>
      <c r="D2983" s="1029">
        <v>208.06</v>
      </c>
      <c r="E2983" s="1029">
        <v>20.74</v>
      </c>
      <c r="F2983" s="1029">
        <v>228.8</v>
      </c>
    </row>
    <row r="2984" spans="1:6" ht="24.95" customHeight="1">
      <c r="A2984" s="1023" t="s">
        <v>10527</v>
      </c>
      <c r="B2984" s="441" t="s">
        <v>10528</v>
      </c>
      <c r="C2984" s="1024" t="s">
        <v>4748</v>
      </c>
      <c r="D2984" s="1029">
        <v>51.4</v>
      </c>
      <c r="E2984" s="1029">
        <v>13.69</v>
      </c>
      <c r="F2984" s="1029">
        <v>65.09</v>
      </c>
    </row>
    <row r="2985" spans="1:6" ht="12.6" customHeight="1">
      <c r="A2985" s="1023" t="s">
        <v>10529</v>
      </c>
      <c r="B2985" s="1023" t="s">
        <v>10530</v>
      </c>
      <c r="C2985" s="1024" t="s">
        <v>4748</v>
      </c>
      <c r="D2985" s="1029">
        <v>495.94</v>
      </c>
      <c r="E2985" s="1029">
        <v>124.41</v>
      </c>
      <c r="F2985" s="1029">
        <v>620.35</v>
      </c>
    </row>
    <row r="2986" spans="1:6" ht="12.6" customHeight="1">
      <c r="A2986" s="1023" t="s">
        <v>10531</v>
      </c>
      <c r="B2986" s="1023" t="s">
        <v>10532</v>
      </c>
      <c r="C2986" s="1024" t="s">
        <v>5060</v>
      </c>
      <c r="D2986" s="1029">
        <v>680.14</v>
      </c>
      <c r="E2986" s="1029">
        <v>49.91</v>
      </c>
      <c r="F2986" s="1029">
        <v>730.05</v>
      </c>
    </row>
    <row r="2987" spans="1:6" ht="12.6" customHeight="1">
      <c r="A2987" s="1023" t="s">
        <v>10533</v>
      </c>
      <c r="B2987" s="1023" t="s">
        <v>10534</v>
      </c>
      <c r="C2987" s="1024" t="s">
        <v>4748</v>
      </c>
      <c r="D2987" s="1029">
        <v>104.41</v>
      </c>
      <c r="E2987" s="1029">
        <v>20.74</v>
      </c>
      <c r="F2987" s="1029">
        <v>125.15</v>
      </c>
    </row>
    <row r="2988" spans="1:6" ht="12.6" customHeight="1">
      <c r="A2988" s="1020" t="s">
        <v>10535</v>
      </c>
      <c r="B2988" s="1020" t="s">
        <v>10536</v>
      </c>
      <c r="C2988" s="1022"/>
      <c r="D2988" s="1022"/>
      <c r="E2988" s="1022"/>
      <c r="F2988" s="1022"/>
    </row>
    <row r="2989" spans="1:6" ht="24.95" customHeight="1">
      <c r="A2989" s="1023" t="s">
        <v>10537</v>
      </c>
      <c r="B2989" s="441" t="s">
        <v>10538</v>
      </c>
      <c r="C2989" s="1024" t="s">
        <v>4799</v>
      </c>
      <c r="D2989" s="1029">
        <v>644.08000000000004</v>
      </c>
      <c r="E2989" s="1029">
        <v>68.540000000000006</v>
      </c>
      <c r="F2989" s="1029">
        <v>712.62</v>
      </c>
    </row>
    <row r="2990" spans="1:6" ht="11.45" customHeight="1">
      <c r="A2990" s="1015" t="s">
        <v>4737</v>
      </c>
      <c r="B2990" s="1016" t="s">
        <v>4738</v>
      </c>
      <c r="C2990" s="1016" t="s">
        <v>4739</v>
      </c>
      <c r="D2990" s="1017" t="s">
        <v>4740</v>
      </c>
      <c r="E2990" s="1018" t="s">
        <v>4741</v>
      </c>
      <c r="F2990" s="1015" t="s">
        <v>4742</v>
      </c>
    </row>
    <row r="2991" spans="1:6" ht="12.6" customHeight="1">
      <c r="A2991" s="1023" t="s">
        <v>10539</v>
      </c>
      <c r="B2991" s="1023" t="s">
        <v>10540</v>
      </c>
      <c r="C2991" s="1024" t="s">
        <v>4799</v>
      </c>
      <c r="D2991" s="1029">
        <v>977.97</v>
      </c>
      <c r="E2991" s="1029">
        <v>74.8</v>
      </c>
      <c r="F2991" s="1025">
        <v>1052.77</v>
      </c>
    </row>
    <row r="2992" spans="1:6" ht="24.95" customHeight="1">
      <c r="A2992" s="1023" t="s">
        <v>10541</v>
      </c>
      <c r="B2992" s="441" t="s">
        <v>10542</v>
      </c>
      <c r="C2992" s="1024" t="s">
        <v>4799</v>
      </c>
      <c r="D2992" s="1025">
        <v>1195.1099999999999</v>
      </c>
      <c r="E2992" s="1029">
        <v>151.52000000000001</v>
      </c>
      <c r="F2992" s="1025">
        <v>1346.63</v>
      </c>
    </row>
    <row r="2993" spans="1:6" ht="12.6" customHeight="1">
      <c r="A2993" s="1023" t="s">
        <v>10543</v>
      </c>
      <c r="B2993" s="1023" t="s">
        <v>10544</v>
      </c>
      <c r="C2993" s="1024" t="s">
        <v>4799</v>
      </c>
      <c r="D2993" s="1025">
        <v>2570.89</v>
      </c>
      <c r="E2993" s="442"/>
      <c r="F2993" s="1025">
        <v>2570.89</v>
      </c>
    </row>
    <row r="2994" spans="1:6" ht="12.6" customHeight="1">
      <c r="A2994" s="1020" t="s">
        <v>10545</v>
      </c>
      <c r="B2994" s="1020" t="s">
        <v>10546</v>
      </c>
      <c r="C2994" s="1022"/>
      <c r="D2994" s="1022"/>
      <c r="E2994" s="1022"/>
      <c r="F2994" s="1022"/>
    </row>
    <row r="2995" spans="1:6" ht="24.95" customHeight="1">
      <c r="A2995" s="1023" t="s">
        <v>10547</v>
      </c>
      <c r="B2995" s="441" t="s">
        <v>10548</v>
      </c>
      <c r="C2995" s="1024" t="s">
        <v>4748</v>
      </c>
      <c r="D2995" s="1029">
        <v>245.12</v>
      </c>
      <c r="E2995" s="1029">
        <v>5.13</v>
      </c>
      <c r="F2995" s="1029">
        <v>250.25</v>
      </c>
    </row>
    <row r="2996" spans="1:6" ht="12.6" customHeight="1">
      <c r="A2996" s="1023" t="s">
        <v>10549</v>
      </c>
      <c r="B2996" s="1023" t="s">
        <v>10550</v>
      </c>
      <c r="C2996" s="1024" t="s">
        <v>4748</v>
      </c>
      <c r="D2996" s="1029">
        <v>41.75</v>
      </c>
      <c r="E2996" s="1029">
        <v>12.34</v>
      </c>
      <c r="F2996" s="1029">
        <v>54.09</v>
      </c>
    </row>
    <row r="2997" spans="1:6" ht="24.95" customHeight="1">
      <c r="A2997" s="1023" t="s">
        <v>10551</v>
      </c>
      <c r="B2997" s="441" t="s">
        <v>10552</v>
      </c>
      <c r="C2997" s="1024" t="s">
        <v>4748</v>
      </c>
      <c r="D2997" s="1029">
        <v>63.02</v>
      </c>
      <c r="E2997" s="1029">
        <v>5.13</v>
      </c>
      <c r="F2997" s="1029">
        <v>68.150000000000006</v>
      </c>
    </row>
    <row r="2998" spans="1:6" ht="12.6" customHeight="1">
      <c r="A2998" s="1023" t="s">
        <v>10553</v>
      </c>
      <c r="B2998" s="1023" t="s">
        <v>10554</v>
      </c>
      <c r="C2998" s="1024" t="s">
        <v>4748</v>
      </c>
      <c r="D2998" s="1029">
        <v>48.56</v>
      </c>
      <c r="E2998" s="1029">
        <v>12.34</v>
      </c>
      <c r="F2998" s="1029">
        <v>60.9</v>
      </c>
    </row>
    <row r="2999" spans="1:6" ht="12.6" customHeight="1">
      <c r="A2999" s="1023" t="s">
        <v>10555</v>
      </c>
      <c r="B2999" s="1023" t="s">
        <v>10556</v>
      </c>
      <c r="C2999" s="1024" t="s">
        <v>4748</v>
      </c>
      <c r="D2999" s="1029">
        <v>93.59</v>
      </c>
      <c r="E2999" s="1029">
        <v>5.13</v>
      </c>
      <c r="F2999" s="1029">
        <v>98.72</v>
      </c>
    </row>
    <row r="3000" spans="1:6" ht="12.6" customHeight="1">
      <c r="A3000" s="1023" t="s">
        <v>10557</v>
      </c>
      <c r="B3000" s="1023" t="s">
        <v>10558</v>
      </c>
      <c r="C3000" s="1024" t="s">
        <v>4748</v>
      </c>
      <c r="D3000" s="1029">
        <v>49.08</v>
      </c>
      <c r="E3000" s="1029">
        <v>12.34</v>
      </c>
      <c r="F3000" s="1029">
        <v>61.42</v>
      </c>
    </row>
    <row r="3001" spans="1:6" ht="12.6" customHeight="1">
      <c r="A3001" s="1023" t="s">
        <v>10559</v>
      </c>
      <c r="B3001" s="1023" t="s">
        <v>10560</v>
      </c>
      <c r="C3001" s="1024" t="s">
        <v>4748</v>
      </c>
      <c r="D3001" s="1029">
        <v>32.03</v>
      </c>
      <c r="E3001" s="1029">
        <v>5.13</v>
      </c>
      <c r="F3001" s="1029">
        <v>37.159999999999997</v>
      </c>
    </row>
    <row r="3002" spans="1:6" ht="12.6" customHeight="1">
      <c r="A3002" s="1023" t="s">
        <v>10561</v>
      </c>
      <c r="B3002" s="1023" t="s">
        <v>10562</v>
      </c>
      <c r="C3002" s="1024" t="s">
        <v>4748</v>
      </c>
      <c r="D3002" s="1029">
        <v>45.34</v>
      </c>
      <c r="E3002" s="1029">
        <v>5.13</v>
      </c>
      <c r="F3002" s="1029">
        <v>50.47</v>
      </c>
    </row>
    <row r="3003" spans="1:6" ht="12.6" customHeight="1">
      <c r="A3003" s="1023" t="s">
        <v>10563</v>
      </c>
      <c r="B3003" s="1023" t="s">
        <v>10564</v>
      </c>
      <c r="C3003" s="1024" t="s">
        <v>4748</v>
      </c>
      <c r="D3003" s="1029">
        <v>64.06</v>
      </c>
      <c r="E3003" s="1029">
        <v>5.13</v>
      </c>
      <c r="F3003" s="1029">
        <v>69.19</v>
      </c>
    </row>
    <row r="3004" spans="1:6" ht="12.6" customHeight="1">
      <c r="A3004" s="1023" t="s">
        <v>10565</v>
      </c>
      <c r="B3004" s="1023" t="s">
        <v>10566</v>
      </c>
      <c r="C3004" s="1024" t="s">
        <v>4748</v>
      </c>
      <c r="D3004" s="1029">
        <v>65.03</v>
      </c>
      <c r="E3004" s="1029">
        <v>20.74</v>
      </c>
      <c r="F3004" s="1029">
        <v>85.77</v>
      </c>
    </row>
    <row r="3005" spans="1:6" ht="12.6" customHeight="1">
      <c r="A3005" s="1023" t="s">
        <v>10567</v>
      </c>
      <c r="B3005" s="1023" t="s">
        <v>10568</v>
      </c>
      <c r="C3005" s="1024" t="s">
        <v>4748</v>
      </c>
      <c r="D3005" s="1029">
        <v>116.88</v>
      </c>
      <c r="E3005" s="1029">
        <v>37.4</v>
      </c>
      <c r="F3005" s="1029">
        <v>154.28</v>
      </c>
    </row>
    <row r="3006" spans="1:6" ht="12.6" customHeight="1">
      <c r="A3006" s="1023" t="s">
        <v>10569</v>
      </c>
      <c r="B3006" s="1023" t="s">
        <v>10570</v>
      </c>
      <c r="C3006" s="1024" t="s">
        <v>4748</v>
      </c>
      <c r="D3006" s="1029">
        <v>187.9</v>
      </c>
      <c r="E3006" s="1029">
        <v>15.82</v>
      </c>
      <c r="F3006" s="1029">
        <v>203.72</v>
      </c>
    </row>
    <row r="3007" spans="1:6" ht="12.6" customHeight="1">
      <c r="A3007" s="1023" t="s">
        <v>10571</v>
      </c>
      <c r="B3007" s="1023" t="s">
        <v>10572</v>
      </c>
      <c r="C3007" s="1024" t="s">
        <v>4748</v>
      </c>
      <c r="D3007" s="1029">
        <v>88.51</v>
      </c>
      <c r="E3007" s="1029">
        <v>15.82</v>
      </c>
      <c r="F3007" s="1029">
        <v>104.33</v>
      </c>
    </row>
    <row r="3008" spans="1:6" ht="24.95" customHeight="1">
      <c r="A3008" s="1023" t="s">
        <v>10573</v>
      </c>
      <c r="B3008" s="441" t="s">
        <v>10574</v>
      </c>
      <c r="C3008" s="1024" t="s">
        <v>4748</v>
      </c>
      <c r="D3008" s="1029">
        <v>379.38</v>
      </c>
      <c r="E3008" s="1029">
        <v>58.06</v>
      </c>
      <c r="F3008" s="1029">
        <v>437.44</v>
      </c>
    </row>
    <row r="3009" spans="1:6" ht="12.6" customHeight="1">
      <c r="A3009" s="1023" t="s">
        <v>10575</v>
      </c>
      <c r="B3009" s="1023" t="s">
        <v>10576</v>
      </c>
      <c r="C3009" s="1024" t="s">
        <v>4748</v>
      </c>
      <c r="D3009" s="1029">
        <v>497.88</v>
      </c>
      <c r="E3009" s="1029">
        <v>20.74</v>
      </c>
      <c r="F3009" s="1029">
        <v>518.62</v>
      </c>
    </row>
    <row r="3010" spans="1:6" ht="24.95" customHeight="1">
      <c r="A3010" s="1023" t="s">
        <v>10577</v>
      </c>
      <c r="B3010" s="441" t="s">
        <v>10578</v>
      </c>
      <c r="C3010" s="1024" t="s">
        <v>4748</v>
      </c>
      <c r="D3010" s="1029">
        <v>30.04</v>
      </c>
      <c r="E3010" s="1029">
        <v>14.59</v>
      </c>
      <c r="F3010" s="1029">
        <v>44.63</v>
      </c>
    </row>
    <row r="3011" spans="1:6" ht="24.95" customHeight="1">
      <c r="A3011" s="1023" t="s">
        <v>10579</v>
      </c>
      <c r="B3011" s="441" t="s">
        <v>10580</v>
      </c>
      <c r="C3011" s="1024" t="s">
        <v>4748</v>
      </c>
      <c r="D3011" s="1029">
        <v>30.02</v>
      </c>
      <c r="E3011" s="1029">
        <v>14.59</v>
      </c>
      <c r="F3011" s="1029">
        <v>44.61</v>
      </c>
    </row>
    <row r="3012" spans="1:6" ht="23.1" customHeight="1">
      <c r="A3012" s="1023" t="s">
        <v>10581</v>
      </c>
      <c r="B3012" s="1023" t="s">
        <v>10582</v>
      </c>
      <c r="C3012" s="1024" t="s">
        <v>4748</v>
      </c>
      <c r="D3012" s="1029">
        <v>37.130000000000003</v>
      </c>
      <c r="E3012" s="1029">
        <v>14.59</v>
      </c>
      <c r="F3012" s="1029">
        <v>51.72</v>
      </c>
    </row>
    <row r="3013" spans="1:6" ht="24.95" customHeight="1">
      <c r="A3013" s="1023" t="s">
        <v>10583</v>
      </c>
      <c r="B3013" s="441" t="s">
        <v>10584</v>
      </c>
      <c r="C3013" s="1024" t="s">
        <v>4748</v>
      </c>
      <c r="D3013" s="1029">
        <v>20.29</v>
      </c>
      <c r="E3013" s="1029">
        <v>14.59</v>
      </c>
      <c r="F3013" s="1029">
        <v>34.880000000000003</v>
      </c>
    </row>
    <row r="3014" spans="1:6" ht="23.1" customHeight="1">
      <c r="A3014" s="1023" t="s">
        <v>10585</v>
      </c>
      <c r="B3014" s="1023" t="s">
        <v>10586</v>
      </c>
      <c r="C3014" s="1024" t="s">
        <v>4748</v>
      </c>
      <c r="D3014" s="1029">
        <v>28.99</v>
      </c>
      <c r="E3014" s="1029">
        <v>14.59</v>
      </c>
      <c r="F3014" s="1029">
        <v>43.58</v>
      </c>
    </row>
    <row r="3015" spans="1:6" ht="23.1" customHeight="1">
      <c r="A3015" s="1023" t="s">
        <v>10587</v>
      </c>
      <c r="B3015" s="1023" t="s">
        <v>10588</v>
      </c>
      <c r="C3015" s="1024" t="s">
        <v>4748</v>
      </c>
      <c r="D3015" s="1029">
        <v>28.87</v>
      </c>
      <c r="E3015" s="1029">
        <v>14.59</v>
      </c>
      <c r="F3015" s="1029">
        <v>43.46</v>
      </c>
    </row>
    <row r="3016" spans="1:6" ht="12.6" customHeight="1">
      <c r="A3016" s="1023" t="s">
        <v>10589</v>
      </c>
      <c r="B3016" s="1023" t="s">
        <v>10590</v>
      </c>
      <c r="C3016" s="1024" t="s">
        <v>4748</v>
      </c>
      <c r="D3016" s="1029">
        <v>49.24</v>
      </c>
      <c r="E3016" s="1029">
        <v>14.59</v>
      </c>
      <c r="F3016" s="1029">
        <v>63.83</v>
      </c>
    </row>
    <row r="3017" spans="1:6" ht="24.95" customHeight="1">
      <c r="A3017" s="1023" t="s">
        <v>10591</v>
      </c>
      <c r="B3017" s="441" t="s">
        <v>10592</v>
      </c>
      <c r="C3017" s="1024" t="s">
        <v>4748</v>
      </c>
      <c r="D3017" s="1029">
        <v>59.65</v>
      </c>
      <c r="E3017" s="1029">
        <v>14.59</v>
      </c>
      <c r="F3017" s="1029">
        <v>74.239999999999995</v>
      </c>
    </row>
    <row r="3018" spans="1:6" ht="24.95" customHeight="1">
      <c r="A3018" s="1023" t="s">
        <v>10593</v>
      </c>
      <c r="B3018" s="441" t="s">
        <v>10594</v>
      </c>
      <c r="C3018" s="1024" t="s">
        <v>4748</v>
      </c>
      <c r="D3018" s="1029">
        <v>548.04999999999995</v>
      </c>
      <c r="E3018" s="1029">
        <v>58.06</v>
      </c>
      <c r="F3018" s="1029">
        <v>606.11</v>
      </c>
    </row>
    <row r="3019" spans="1:6" ht="12.6" customHeight="1">
      <c r="A3019" s="1023" t="s">
        <v>10595</v>
      </c>
      <c r="B3019" s="1023" t="s">
        <v>10596</v>
      </c>
      <c r="C3019" s="1024" t="s">
        <v>4748</v>
      </c>
      <c r="D3019" s="1029">
        <v>442.53</v>
      </c>
      <c r="E3019" s="1029">
        <v>33.25</v>
      </c>
      <c r="F3019" s="1029">
        <v>475.78</v>
      </c>
    </row>
    <row r="3020" spans="1:6" ht="24.95" customHeight="1">
      <c r="A3020" s="1023" t="s">
        <v>10597</v>
      </c>
      <c r="B3020" s="441" t="s">
        <v>10598</v>
      </c>
      <c r="C3020" s="1024" t="s">
        <v>4748</v>
      </c>
      <c r="D3020" s="1029">
        <v>184.66</v>
      </c>
      <c r="E3020" s="1029">
        <v>15.82</v>
      </c>
      <c r="F3020" s="1029">
        <v>200.48</v>
      </c>
    </row>
    <row r="3021" spans="1:6" ht="24.95" customHeight="1">
      <c r="A3021" s="1023" t="s">
        <v>10599</v>
      </c>
      <c r="B3021" s="441" t="s">
        <v>10600</v>
      </c>
      <c r="C3021" s="1024" t="s">
        <v>4748</v>
      </c>
      <c r="D3021" s="1029">
        <v>57.63</v>
      </c>
      <c r="E3021" s="1029">
        <v>14.59</v>
      </c>
      <c r="F3021" s="1029">
        <v>72.22</v>
      </c>
    </row>
    <row r="3022" spans="1:6" ht="24.95" customHeight="1">
      <c r="A3022" s="1023" t="s">
        <v>10601</v>
      </c>
      <c r="B3022" s="441" t="s">
        <v>10602</v>
      </c>
      <c r="C3022" s="1024" t="s">
        <v>4748</v>
      </c>
      <c r="D3022" s="1029">
        <v>395.08</v>
      </c>
      <c r="E3022" s="1029">
        <v>14.59</v>
      </c>
      <c r="F3022" s="1029">
        <v>409.67</v>
      </c>
    </row>
    <row r="3023" spans="1:6" ht="24.95" customHeight="1">
      <c r="A3023" s="1023" t="s">
        <v>10603</v>
      </c>
      <c r="B3023" s="441" t="s">
        <v>10604</v>
      </c>
      <c r="C3023" s="1024" t="s">
        <v>4748</v>
      </c>
      <c r="D3023" s="1029">
        <v>127.95</v>
      </c>
      <c r="E3023" s="1029">
        <v>15.82</v>
      </c>
      <c r="F3023" s="1029">
        <v>143.77000000000001</v>
      </c>
    </row>
    <row r="3024" spans="1:6" ht="12.6" customHeight="1">
      <c r="A3024" s="1023" t="s">
        <v>10605</v>
      </c>
      <c r="B3024" s="1023" t="s">
        <v>10606</v>
      </c>
      <c r="C3024" s="1024" t="s">
        <v>5060</v>
      </c>
      <c r="D3024" s="1029">
        <v>818.34</v>
      </c>
      <c r="E3024" s="1029">
        <v>58.14</v>
      </c>
      <c r="F3024" s="1029">
        <v>876.48</v>
      </c>
    </row>
    <row r="3025" spans="1:6" ht="12.6" customHeight="1">
      <c r="A3025" s="1023" t="s">
        <v>10607</v>
      </c>
      <c r="B3025" s="1023" t="s">
        <v>10608</v>
      </c>
      <c r="C3025" s="1024" t="s">
        <v>4748</v>
      </c>
      <c r="D3025" s="1029">
        <v>3.95</v>
      </c>
      <c r="E3025" s="1029">
        <v>14.59</v>
      </c>
      <c r="F3025" s="1029">
        <v>18.54</v>
      </c>
    </row>
    <row r="3026" spans="1:6" ht="12.6" customHeight="1">
      <c r="A3026" s="1023" t="s">
        <v>10609</v>
      </c>
      <c r="B3026" s="1023" t="s">
        <v>10610</v>
      </c>
      <c r="C3026" s="1024" t="s">
        <v>4748</v>
      </c>
      <c r="D3026" s="1029">
        <v>4.33</v>
      </c>
      <c r="E3026" s="1029">
        <v>14.59</v>
      </c>
      <c r="F3026" s="1029">
        <v>18.920000000000002</v>
      </c>
    </row>
    <row r="3027" spans="1:6" ht="34.5" customHeight="1">
      <c r="A3027" s="1026" t="s">
        <v>10611</v>
      </c>
      <c r="B3027" s="1023" t="s">
        <v>10612</v>
      </c>
      <c r="C3027" s="1027" t="s">
        <v>4748</v>
      </c>
      <c r="D3027" s="1030">
        <v>688.47</v>
      </c>
      <c r="E3027" s="1030">
        <v>15.82</v>
      </c>
      <c r="F3027" s="1030">
        <v>704.29</v>
      </c>
    </row>
    <row r="3028" spans="1:6" ht="23.1" customHeight="1">
      <c r="A3028" s="1023" t="s">
        <v>10613</v>
      </c>
      <c r="B3028" s="1023" t="s">
        <v>10614</v>
      </c>
      <c r="C3028" s="1024" t="s">
        <v>4748</v>
      </c>
      <c r="D3028" s="1029">
        <v>753.08</v>
      </c>
      <c r="E3028" s="1029">
        <v>58.06</v>
      </c>
      <c r="F3028" s="1029">
        <v>811.14</v>
      </c>
    </row>
    <row r="3029" spans="1:6" ht="11.45" customHeight="1">
      <c r="A3029" s="1015" t="s">
        <v>4737</v>
      </c>
      <c r="B3029" s="1016" t="s">
        <v>4738</v>
      </c>
      <c r="C3029" s="1016" t="s">
        <v>4739</v>
      </c>
      <c r="D3029" s="1017" t="s">
        <v>4740</v>
      </c>
      <c r="E3029" s="1018" t="s">
        <v>4741</v>
      </c>
      <c r="F3029" s="1015" t="s">
        <v>4742</v>
      </c>
    </row>
    <row r="3030" spans="1:6" ht="23.1" customHeight="1">
      <c r="A3030" s="1023" t="s">
        <v>10615</v>
      </c>
      <c r="B3030" s="1023" t="s">
        <v>10616</v>
      </c>
      <c r="C3030" s="1024" t="s">
        <v>4748</v>
      </c>
      <c r="D3030" s="1025">
        <v>1512.59</v>
      </c>
      <c r="E3030" s="1029">
        <v>58.06</v>
      </c>
      <c r="F3030" s="1025">
        <v>1570.65</v>
      </c>
    </row>
    <row r="3031" spans="1:6" ht="12.6" customHeight="1">
      <c r="A3031" s="1023" t="s">
        <v>10617</v>
      </c>
      <c r="B3031" s="1023" t="s">
        <v>10618</v>
      </c>
      <c r="C3031" s="1024" t="s">
        <v>4748</v>
      </c>
      <c r="D3031" s="1025">
        <v>1230.6199999999999</v>
      </c>
      <c r="E3031" s="1029">
        <v>5.13</v>
      </c>
      <c r="F3031" s="1025">
        <v>1235.75</v>
      </c>
    </row>
    <row r="3032" spans="1:6" ht="12.6" customHeight="1">
      <c r="A3032" s="1023" t="s">
        <v>10619</v>
      </c>
      <c r="B3032" s="1023" t="s">
        <v>10620</v>
      </c>
      <c r="C3032" s="1024" t="s">
        <v>4748</v>
      </c>
      <c r="D3032" s="1029">
        <v>340.22</v>
      </c>
      <c r="E3032" s="1029">
        <v>20.74</v>
      </c>
      <c r="F3032" s="1029">
        <v>360.96</v>
      </c>
    </row>
    <row r="3033" spans="1:6" ht="12.6" customHeight="1">
      <c r="A3033" s="1023" t="s">
        <v>10621</v>
      </c>
      <c r="B3033" s="1023" t="s">
        <v>10622</v>
      </c>
      <c r="C3033" s="1024" t="s">
        <v>4748</v>
      </c>
      <c r="D3033" s="1029">
        <v>46.47</v>
      </c>
      <c r="E3033" s="1029">
        <v>24.6</v>
      </c>
      <c r="F3033" s="1029">
        <v>71.069999999999993</v>
      </c>
    </row>
    <row r="3034" spans="1:6" ht="24.95" customHeight="1">
      <c r="A3034" s="1023" t="s">
        <v>10623</v>
      </c>
      <c r="B3034" s="441" t="s">
        <v>10624</v>
      </c>
      <c r="C3034" s="1024" t="s">
        <v>4748</v>
      </c>
      <c r="D3034" s="1029">
        <v>267.29000000000002</v>
      </c>
      <c r="E3034" s="1029">
        <v>20.74</v>
      </c>
      <c r="F3034" s="1029">
        <v>288.02999999999997</v>
      </c>
    </row>
    <row r="3035" spans="1:6" ht="24.95" customHeight="1">
      <c r="A3035" s="1023" t="s">
        <v>10625</v>
      </c>
      <c r="B3035" s="441" t="s">
        <v>10626</v>
      </c>
      <c r="C3035" s="1024" t="s">
        <v>4748</v>
      </c>
      <c r="D3035" s="1029">
        <v>456.29</v>
      </c>
      <c r="E3035" s="1029">
        <v>20.74</v>
      </c>
      <c r="F3035" s="1029">
        <v>477.03</v>
      </c>
    </row>
    <row r="3036" spans="1:6" ht="12.6" customHeight="1">
      <c r="A3036" s="1020" t="s">
        <v>10627</v>
      </c>
      <c r="B3036" s="1020" t="s">
        <v>10628</v>
      </c>
      <c r="C3036" s="1022"/>
      <c r="D3036" s="1022"/>
      <c r="E3036" s="1022"/>
      <c r="F3036" s="1022"/>
    </row>
    <row r="3037" spans="1:6" ht="12.6" customHeight="1">
      <c r="A3037" s="1023" t="s">
        <v>10629</v>
      </c>
      <c r="B3037" s="1023" t="s">
        <v>10630</v>
      </c>
      <c r="C3037" s="1024" t="s">
        <v>4799</v>
      </c>
      <c r="D3037" s="1029">
        <v>448.61</v>
      </c>
      <c r="E3037" s="1029">
        <v>24.31</v>
      </c>
      <c r="F3037" s="1029">
        <v>472.92</v>
      </c>
    </row>
    <row r="3038" spans="1:6" ht="12.6" customHeight="1">
      <c r="A3038" s="1023" t="s">
        <v>10631</v>
      </c>
      <c r="B3038" s="1023" t="s">
        <v>10632</v>
      </c>
      <c r="C3038" s="1024" t="s">
        <v>4799</v>
      </c>
      <c r="D3038" s="1029">
        <v>218.22</v>
      </c>
      <c r="E3038" s="1029">
        <v>74.8</v>
      </c>
      <c r="F3038" s="1029">
        <v>293.02</v>
      </c>
    </row>
    <row r="3039" spans="1:6" ht="12.6" customHeight="1">
      <c r="A3039" s="1023" t="s">
        <v>10633</v>
      </c>
      <c r="B3039" s="1023" t="s">
        <v>10634</v>
      </c>
      <c r="C3039" s="1024" t="s">
        <v>4799</v>
      </c>
      <c r="D3039" s="1029">
        <v>816.81</v>
      </c>
      <c r="E3039" s="1029">
        <v>24.31</v>
      </c>
      <c r="F3039" s="1029">
        <v>841.12</v>
      </c>
    </row>
    <row r="3040" spans="1:6" ht="12.6" customHeight="1">
      <c r="A3040" s="1020" t="s">
        <v>10635</v>
      </c>
      <c r="B3040" s="1020" t="s">
        <v>10636</v>
      </c>
      <c r="C3040" s="1022"/>
      <c r="D3040" s="1022"/>
      <c r="E3040" s="1022"/>
      <c r="F3040" s="1022"/>
    </row>
    <row r="3041" spans="1:6" ht="12.6" customHeight="1">
      <c r="A3041" s="1023" t="s">
        <v>10637</v>
      </c>
      <c r="B3041" s="1023" t="s">
        <v>10638</v>
      </c>
      <c r="C3041" s="1024" t="s">
        <v>4857</v>
      </c>
      <c r="D3041" s="1025">
        <v>1250.18</v>
      </c>
      <c r="E3041" s="1029">
        <v>58.34</v>
      </c>
      <c r="F3041" s="1025">
        <v>1308.52</v>
      </c>
    </row>
    <row r="3042" spans="1:6" ht="12.6" customHeight="1">
      <c r="A3042" s="1023" t="s">
        <v>10639</v>
      </c>
      <c r="B3042" s="1023" t="s">
        <v>10640</v>
      </c>
      <c r="C3042" s="1024" t="s">
        <v>4857</v>
      </c>
      <c r="D3042" s="1029">
        <v>813.99</v>
      </c>
      <c r="E3042" s="1029">
        <v>58.34</v>
      </c>
      <c r="F3042" s="1029">
        <v>872.33</v>
      </c>
    </row>
    <row r="3043" spans="1:6" ht="12.6" customHeight="1">
      <c r="A3043" s="1023" t="s">
        <v>10641</v>
      </c>
      <c r="B3043" s="1023" t="s">
        <v>10642</v>
      </c>
      <c r="C3043" s="1024" t="s">
        <v>4748</v>
      </c>
      <c r="D3043" s="1025">
        <v>1039.6600000000001</v>
      </c>
      <c r="E3043" s="1029">
        <v>124.41</v>
      </c>
      <c r="F3043" s="1025">
        <v>1164.07</v>
      </c>
    </row>
    <row r="3044" spans="1:6" ht="12.6" customHeight="1">
      <c r="A3044" s="1023" t="s">
        <v>10643</v>
      </c>
      <c r="B3044" s="1023" t="s">
        <v>10644</v>
      </c>
      <c r="C3044" s="1024" t="s">
        <v>4748</v>
      </c>
      <c r="D3044" s="1029">
        <v>175.27</v>
      </c>
      <c r="E3044" s="1029">
        <v>20.74</v>
      </c>
      <c r="F3044" s="1029">
        <v>196.01</v>
      </c>
    </row>
    <row r="3045" spans="1:6" ht="12.6" customHeight="1">
      <c r="A3045" s="1023" t="s">
        <v>10645</v>
      </c>
      <c r="B3045" s="1023" t="s">
        <v>10646</v>
      </c>
      <c r="C3045" s="1024" t="s">
        <v>4748</v>
      </c>
      <c r="D3045" s="1029">
        <v>253.37</v>
      </c>
      <c r="E3045" s="1029">
        <v>20.74</v>
      </c>
      <c r="F3045" s="1029">
        <v>274.11</v>
      </c>
    </row>
    <row r="3046" spans="1:6" ht="12.6" customHeight="1">
      <c r="A3046" s="1023" t="s">
        <v>10647</v>
      </c>
      <c r="B3046" s="1023" t="s">
        <v>10648</v>
      </c>
      <c r="C3046" s="1024" t="s">
        <v>4748</v>
      </c>
      <c r="D3046" s="1029">
        <v>266.99</v>
      </c>
      <c r="E3046" s="1029">
        <v>20.74</v>
      </c>
      <c r="F3046" s="1029">
        <v>287.73</v>
      </c>
    </row>
    <row r="3047" spans="1:6" ht="12.6" customHeight="1">
      <c r="A3047" s="1023" t="s">
        <v>10649</v>
      </c>
      <c r="B3047" s="1023" t="s">
        <v>10650</v>
      </c>
      <c r="C3047" s="1024" t="s">
        <v>4748</v>
      </c>
      <c r="D3047" s="1029">
        <v>335.45</v>
      </c>
      <c r="E3047" s="1029">
        <v>20.74</v>
      </c>
      <c r="F3047" s="1029">
        <v>356.19</v>
      </c>
    </row>
    <row r="3048" spans="1:6" ht="12.6" customHeight="1">
      <c r="A3048" s="1023" t="s">
        <v>10651</v>
      </c>
      <c r="B3048" s="1023" t="s">
        <v>10652</v>
      </c>
      <c r="C3048" s="1024" t="s">
        <v>4748</v>
      </c>
      <c r="D3048" s="1029">
        <v>676.23</v>
      </c>
      <c r="E3048" s="1029">
        <v>20.74</v>
      </c>
      <c r="F3048" s="1029">
        <v>696.97</v>
      </c>
    </row>
    <row r="3049" spans="1:6" ht="12.6" customHeight="1">
      <c r="A3049" s="1023" t="s">
        <v>10653</v>
      </c>
      <c r="B3049" s="1023" t="s">
        <v>10654</v>
      </c>
      <c r="C3049" s="1024" t="s">
        <v>4748</v>
      </c>
      <c r="D3049" s="1029">
        <v>420.06</v>
      </c>
      <c r="E3049" s="1029">
        <v>20.74</v>
      </c>
      <c r="F3049" s="1029">
        <v>440.8</v>
      </c>
    </row>
    <row r="3050" spans="1:6" ht="12.6" customHeight="1">
      <c r="A3050" s="1023" t="s">
        <v>10655</v>
      </c>
      <c r="B3050" s="1023" t="s">
        <v>10656</v>
      </c>
      <c r="C3050" s="1024" t="s">
        <v>4748</v>
      </c>
      <c r="D3050" s="1029">
        <v>534.29999999999995</v>
      </c>
      <c r="E3050" s="1029">
        <v>20.74</v>
      </c>
      <c r="F3050" s="1029">
        <v>555.04</v>
      </c>
    </row>
    <row r="3051" spans="1:6" ht="12.6" customHeight="1">
      <c r="A3051" s="1023" t="s">
        <v>10657</v>
      </c>
      <c r="B3051" s="1023" t="s">
        <v>10658</v>
      </c>
      <c r="C3051" s="1024" t="s">
        <v>4748</v>
      </c>
      <c r="D3051" s="1029">
        <v>609.58000000000004</v>
      </c>
      <c r="E3051" s="1029">
        <v>20.74</v>
      </c>
      <c r="F3051" s="1029">
        <v>630.32000000000005</v>
      </c>
    </row>
    <row r="3052" spans="1:6" ht="12.6" customHeight="1">
      <c r="A3052" s="1023" t="s">
        <v>10659</v>
      </c>
      <c r="B3052" s="1023" t="s">
        <v>10660</v>
      </c>
      <c r="C3052" s="1024" t="s">
        <v>4748</v>
      </c>
      <c r="D3052" s="1029">
        <v>858.47</v>
      </c>
      <c r="E3052" s="1029">
        <v>20.74</v>
      </c>
      <c r="F3052" s="1029">
        <v>879.21</v>
      </c>
    </row>
    <row r="3053" spans="1:6" ht="12.6" customHeight="1">
      <c r="A3053" s="1023" t="s">
        <v>10661</v>
      </c>
      <c r="B3053" s="1023" t="s">
        <v>10662</v>
      </c>
      <c r="C3053" s="1024" t="s">
        <v>4748</v>
      </c>
      <c r="D3053" s="1025">
        <v>1197.43</v>
      </c>
      <c r="E3053" s="1029">
        <v>20.74</v>
      </c>
      <c r="F3053" s="1025">
        <v>1218.17</v>
      </c>
    </row>
    <row r="3054" spans="1:6" ht="12.6" customHeight="1">
      <c r="A3054" s="1023" t="s">
        <v>10663</v>
      </c>
      <c r="B3054" s="1023" t="s">
        <v>10664</v>
      </c>
      <c r="C3054" s="1024" t="s">
        <v>4748</v>
      </c>
      <c r="D3054" s="1025">
        <v>1149.0899999999999</v>
      </c>
      <c r="E3054" s="1029">
        <v>20.74</v>
      </c>
      <c r="F3054" s="1025">
        <v>1169.83</v>
      </c>
    </row>
    <row r="3055" spans="1:6" ht="12.6" customHeight="1">
      <c r="A3055" s="1023" t="s">
        <v>10665</v>
      </c>
      <c r="B3055" s="1023" t="s">
        <v>10666</v>
      </c>
      <c r="C3055" s="1024" t="s">
        <v>4748</v>
      </c>
      <c r="D3055" s="1025">
        <v>1599.73</v>
      </c>
      <c r="E3055" s="1029">
        <v>20.74</v>
      </c>
      <c r="F3055" s="1025">
        <v>1620.47</v>
      </c>
    </row>
    <row r="3056" spans="1:6" ht="12.6" customHeight="1">
      <c r="A3056" s="1023" t="s">
        <v>10667</v>
      </c>
      <c r="B3056" s="1023" t="s">
        <v>10668</v>
      </c>
      <c r="C3056" s="1024" t="s">
        <v>4748</v>
      </c>
      <c r="D3056" s="1025">
        <v>4956.72</v>
      </c>
      <c r="E3056" s="1029">
        <v>20.74</v>
      </c>
      <c r="F3056" s="1025">
        <v>4977.46</v>
      </c>
    </row>
    <row r="3057" spans="1:6" ht="12.6" customHeight="1">
      <c r="A3057" s="1023" t="s">
        <v>10669</v>
      </c>
      <c r="B3057" s="1023" t="s">
        <v>10670</v>
      </c>
      <c r="C3057" s="1024" t="s">
        <v>4748</v>
      </c>
      <c r="D3057" s="1025">
        <v>2008.14</v>
      </c>
      <c r="E3057" s="1029">
        <v>20.74</v>
      </c>
      <c r="F3057" s="1025">
        <v>2028.88</v>
      </c>
    </row>
    <row r="3058" spans="1:6" ht="12.6" customHeight="1">
      <c r="A3058" s="1023" t="s">
        <v>10671</v>
      </c>
      <c r="B3058" s="1023" t="s">
        <v>10672</v>
      </c>
      <c r="C3058" s="1024" t="s">
        <v>4748</v>
      </c>
      <c r="D3058" s="1029">
        <v>758.32</v>
      </c>
      <c r="E3058" s="1029">
        <v>20.74</v>
      </c>
      <c r="F3058" s="1029">
        <v>779.06</v>
      </c>
    </row>
    <row r="3059" spans="1:6" ht="12.6" customHeight="1">
      <c r="A3059" s="1023" t="s">
        <v>10673</v>
      </c>
      <c r="B3059" s="1023" t="s">
        <v>10674</v>
      </c>
      <c r="C3059" s="1024" t="s">
        <v>4748</v>
      </c>
      <c r="D3059" s="1029">
        <v>771.34</v>
      </c>
      <c r="E3059" s="1029">
        <v>20.74</v>
      </c>
      <c r="F3059" s="1029">
        <v>792.08</v>
      </c>
    </row>
    <row r="3060" spans="1:6" ht="12.6" customHeight="1">
      <c r="A3060" s="1023" t="s">
        <v>10675</v>
      </c>
      <c r="B3060" s="1023" t="s">
        <v>10676</v>
      </c>
      <c r="C3060" s="1024" t="s">
        <v>4748</v>
      </c>
      <c r="D3060" s="1025">
        <v>1090.75</v>
      </c>
      <c r="E3060" s="1029">
        <v>20.74</v>
      </c>
      <c r="F3060" s="1025">
        <v>1111.49</v>
      </c>
    </row>
    <row r="3061" spans="1:6" ht="12.6" customHeight="1">
      <c r="A3061" s="1020" t="s">
        <v>10677</v>
      </c>
      <c r="B3061" s="1020" t="s">
        <v>10678</v>
      </c>
      <c r="C3061" s="1022"/>
      <c r="D3061" s="1022"/>
      <c r="E3061" s="1022"/>
      <c r="F3061" s="1022"/>
    </row>
    <row r="3062" spans="1:6" ht="12.6" customHeight="1">
      <c r="A3062" s="1023" t="s">
        <v>10679</v>
      </c>
      <c r="B3062" s="1023" t="s">
        <v>10680</v>
      </c>
      <c r="C3062" s="1024" t="s">
        <v>4748</v>
      </c>
      <c r="D3062" s="1029">
        <v>15.21</v>
      </c>
      <c r="E3062" s="1029">
        <v>16.59</v>
      </c>
      <c r="F3062" s="1029">
        <v>31.8</v>
      </c>
    </row>
    <row r="3063" spans="1:6" ht="12.6" customHeight="1">
      <c r="A3063" s="1023" t="s">
        <v>10681</v>
      </c>
      <c r="B3063" s="1023" t="s">
        <v>10682</v>
      </c>
      <c r="C3063" s="1024" t="s">
        <v>4748</v>
      </c>
      <c r="D3063" s="1029">
        <v>0.06</v>
      </c>
      <c r="E3063" s="1029">
        <v>20.74</v>
      </c>
      <c r="F3063" s="1029">
        <v>20.8</v>
      </c>
    </row>
    <row r="3064" spans="1:6" ht="12.6" customHeight="1">
      <c r="A3064" s="1023" t="s">
        <v>10683</v>
      </c>
      <c r="B3064" s="1023" t="s">
        <v>10684</v>
      </c>
      <c r="C3064" s="1024" t="s">
        <v>4748</v>
      </c>
      <c r="D3064" s="1029">
        <v>0.06</v>
      </c>
      <c r="E3064" s="1029">
        <v>20.74</v>
      </c>
      <c r="F3064" s="1029">
        <v>20.8</v>
      </c>
    </row>
    <row r="3065" spans="1:6" ht="12.6" customHeight="1">
      <c r="A3065" s="1023" t="s">
        <v>10685</v>
      </c>
      <c r="B3065" s="1023" t="s">
        <v>10686</v>
      </c>
      <c r="C3065" s="1024" t="s">
        <v>4748</v>
      </c>
      <c r="D3065" s="1029">
        <v>0.86</v>
      </c>
      <c r="E3065" s="1029">
        <v>58.34</v>
      </c>
      <c r="F3065" s="1029">
        <v>59.2</v>
      </c>
    </row>
    <row r="3066" spans="1:6" ht="12.6" customHeight="1">
      <c r="A3066" s="1023" t="s">
        <v>10687</v>
      </c>
      <c r="B3066" s="1023" t="s">
        <v>10688</v>
      </c>
      <c r="C3066" s="1024" t="s">
        <v>4748</v>
      </c>
      <c r="D3066" s="442"/>
      <c r="E3066" s="1029">
        <v>103.68</v>
      </c>
      <c r="F3066" s="1029">
        <v>103.68</v>
      </c>
    </row>
    <row r="3067" spans="1:6" ht="12.6" customHeight="1">
      <c r="A3067" s="1023" t="s">
        <v>10689</v>
      </c>
      <c r="B3067" s="1023" t="s">
        <v>10690</v>
      </c>
      <c r="C3067" s="1024" t="s">
        <v>4748</v>
      </c>
      <c r="D3067" s="1029">
        <v>38.6</v>
      </c>
      <c r="E3067" s="1029">
        <v>5.0599999999999996</v>
      </c>
      <c r="F3067" s="1029">
        <v>43.66</v>
      </c>
    </row>
    <row r="3068" spans="1:6" ht="12.6" customHeight="1">
      <c r="A3068" s="1023" t="s">
        <v>10691</v>
      </c>
      <c r="B3068" s="1023" t="s">
        <v>10692</v>
      </c>
      <c r="C3068" s="1024" t="s">
        <v>4748</v>
      </c>
      <c r="D3068" s="1029">
        <v>8.32</v>
      </c>
      <c r="E3068" s="1029">
        <v>5.0599999999999996</v>
      </c>
      <c r="F3068" s="1029">
        <v>13.38</v>
      </c>
    </row>
    <row r="3069" spans="1:6" ht="12.6" customHeight="1">
      <c r="A3069" s="1023" t="s">
        <v>10693</v>
      </c>
      <c r="B3069" s="1023" t="s">
        <v>10694</v>
      </c>
      <c r="C3069" s="1024" t="s">
        <v>4748</v>
      </c>
      <c r="D3069" s="1029">
        <v>124.75</v>
      </c>
      <c r="E3069" s="1029">
        <v>2.87</v>
      </c>
      <c r="F3069" s="1029">
        <v>127.62</v>
      </c>
    </row>
    <row r="3070" spans="1:6" ht="23.1" customHeight="1">
      <c r="A3070" s="1023" t="s">
        <v>10695</v>
      </c>
      <c r="B3070" s="1023" t="s">
        <v>10696</v>
      </c>
      <c r="C3070" s="1024" t="s">
        <v>4748</v>
      </c>
      <c r="D3070" s="1029">
        <v>37.46</v>
      </c>
      <c r="E3070" s="1029">
        <v>1.69</v>
      </c>
      <c r="F3070" s="1029">
        <v>39.15</v>
      </c>
    </row>
    <row r="3071" spans="1:6" ht="12.6" customHeight="1">
      <c r="A3071" s="1023" t="s">
        <v>10697</v>
      </c>
      <c r="B3071" s="1023" t="s">
        <v>10698</v>
      </c>
      <c r="C3071" s="1024" t="s">
        <v>4748</v>
      </c>
      <c r="D3071" s="1029">
        <v>66.22</v>
      </c>
      <c r="E3071" s="1029">
        <v>5.0599999999999996</v>
      </c>
      <c r="F3071" s="1029">
        <v>71.28</v>
      </c>
    </row>
    <row r="3072" spans="1:6" ht="12.6" customHeight="1">
      <c r="A3072" s="1023" t="s">
        <v>10699</v>
      </c>
      <c r="B3072" s="1023" t="s">
        <v>10700</v>
      </c>
      <c r="C3072" s="1024" t="s">
        <v>4748</v>
      </c>
      <c r="D3072" s="1029">
        <v>55.94</v>
      </c>
      <c r="E3072" s="1029">
        <v>2.87</v>
      </c>
      <c r="F3072" s="1029">
        <v>58.81</v>
      </c>
    </row>
    <row r="3073" spans="1:6" ht="12.6" customHeight="1">
      <c r="A3073" s="1023" t="s">
        <v>10701</v>
      </c>
      <c r="B3073" s="1023" t="s">
        <v>10702</v>
      </c>
      <c r="C3073" s="1024" t="s">
        <v>4748</v>
      </c>
      <c r="D3073" s="1029">
        <v>60.13</v>
      </c>
      <c r="E3073" s="1029">
        <v>2.87</v>
      </c>
      <c r="F3073" s="1029">
        <v>63</v>
      </c>
    </row>
    <row r="3074" spans="1:6" ht="12.6" customHeight="1">
      <c r="A3074" s="1023" t="s">
        <v>10703</v>
      </c>
      <c r="B3074" s="1023" t="s">
        <v>10704</v>
      </c>
      <c r="C3074" s="1024" t="s">
        <v>4748</v>
      </c>
      <c r="D3074" s="1029">
        <v>65.78</v>
      </c>
      <c r="E3074" s="1029">
        <v>37.32</v>
      </c>
      <c r="F3074" s="1029">
        <v>103.1</v>
      </c>
    </row>
    <row r="3075" spans="1:6" ht="12.6" customHeight="1">
      <c r="A3075" s="1023" t="s">
        <v>10705</v>
      </c>
      <c r="B3075" s="1023" t="s">
        <v>10706</v>
      </c>
      <c r="C3075" s="1024" t="s">
        <v>4748</v>
      </c>
      <c r="D3075" s="1029">
        <v>145.13999999999999</v>
      </c>
      <c r="E3075" s="1029">
        <v>20.74</v>
      </c>
      <c r="F3075" s="1029">
        <v>165.88</v>
      </c>
    </row>
    <row r="3076" spans="1:6" ht="12.6" customHeight="1">
      <c r="A3076" s="1023" t="s">
        <v>10707</v>
      </c>
      <c r="B3076" s="1023" t="s">
        <v>10708</v>
      </c>
      <c r="C3076" s="1024" t="s">
        <v>4748</v>
      </c>
      <c r="D3076" s="1029">
        <v>161.13999999999999</v>
      </c>
      <c r="E3076" s="1029">
        <v>20.74</v>
      </c>
      <c r="F3076" s="1029">
        <v>181.88</v>
      </c>
    </row>
    <row r="3077" spans="1:6" ht="12.6" customHeight="1">
      <c r="A3077" s="1023" t="s">
        <v>10709</v>
      </c>
      <c r="B3077" s="1023" t="s">
        <v>10710</v>
      </c>
      <c r="C3077" s="1024" t="s">
        <v>4748</v>
      </c>
      <c r="D3077" s="1029">
        <v>51.38</v>
      </c>
      <c r="E3077" s="1029">
        <v>5.0599999999999996</v>
      </c>
      <c r="F3077" s="1029">
        <v>56.44</v>
      </c>
    </row>
    <row r="3078" spans="1:6" ht="12.6" customHeight="1">
      <c r="A3078" s="1023" t="s">
        <v>10711</v>
      </c>
      <c r="B3078" s="1023" t="s">
        <v>10712</v>
      </c>
      <c r="C3078" s="1024" t="s">
        <v>4748</v>
      </c>
      <c r="D3078" s="1029">
        <v>26.11</v>
      </c>
      <c r="E3078" s="1029">
        <v>16.59</v>
      </c>
      <c r="F3078" s="1029">
        <v>42.7</v>
      </c>
    </row>
    <row r="3079" spans="1:6" ht="12.6" customHeight="1">
      <c r="A3079" s="1023" t="s">
        <v>10713</v>
      </c>
      <c r="B3079" s="1023" t="s">
        <v>10714</v>
      </c>
      <c r="C3079" s="1024" t="s">
        <v>4748</v>
      </c>
      <c r="D3079" s="1029">
        <v>22.62</v>
      </c>
      <c r="E3079" s="1029">
        <v>16.59</v>
      </c>
      <c r="F3079" s="1029">
        <v>39.21</v>
      </c>
    </row>
    <row r="3080" spans="1:6" ht="12.6" customHeight="1">
      <c r="A3080" s="1023" t="s">
        <v>10715</v>
      </c>
      <c r="B3080" s="1023" t="s">
        <v>10716</v>
      </c>
      <c r="C3080" s="1024" t="s">
        <v>4748</v>
      </c>
      <c r="D3080" s="1029">
        <v>40.409999999999997</v>
      </c>
      <c r="E3080" s="1029">
        <v>2.5299999999999998</v>
      </c>
      <c r="F3080" s="1029">
        <v>42.94</v>
      </c>
    </row>
    <row r="3081" spans="1:6" ht="12.6" customHeight="1">
      <c r="A3081" s="1023" t="s">
        <v>10717</v>
      </c>
      <c r="B3081" s="1023" t="s">
        <v>10718</v>
      </c>
      <c r="C3081" s="1024" t="s">
        <v>4748</v>
      </c>
      <c r="D3081" s="1029">
        <v>7.8</v>
      </c>
      <c r="E3081" s="1029">
        <v>7.05</v>
      </c>
      <c r="F3081" s="1029">
        <v>14.85</v>
      </c>
    </row>
    <row r="3082" spans="1:6" ht="12.6" customHeight="1">
      <c r="A3082" s="1023" t="s">
        <v>10719</v>
      </c>
      <c r="B3082" s="1023" t="s">
        <v>10720</v>
      </c>
      <c r="C3082" s="1024" t="s">
        <v>4748</v>
      </c>
      <c r="D3082" s="1029">
        <v>292.89</v>
      </c>
      <c r="E3082" s="1029">
        <v>29.17</v>
      </c>
      <c r="F3082" s="1029">
        <v>322.06</v>
      </c>
    </row>
    <row r="3083" spans="1:6" ht="11.45" customHeight="1">
      <c r="A3083" s="1015" t="s">
        <v>4737</v>
      </c>
      <c r="B3083" s="1016" t="s">
        <v>4738</v>
      </c>
      <c r="C3083" s="1016" t="s">
        <v>4739</v>
      </c>
      <c r="D3083" s="1017" t="s">
        <v>4740</v>
      </c>
      <c r="E3083" s="1018" t="s">
        <v>4741</v>
      </c>
      <c r="F3083" s="1015" t="s">
        <v>4742</v>
      </c>
    </row>
    <row r="3084" spans="1:6" ht="12.6" customHeight="1">
      <c r="A3084" s="1023" t="s">
        <v>10721</v>
      </c>
      <c r="B3084" s="1023" t="s">
        <v>10722</v>
      </c>
      <c r="C3084" s="1024" t="s">
        <v>4748</v>
      </c>
      <c r="D3084" s="1029">
        <v>5.56</v>
      </c>
      <c r="E3084" s="1029">
        <v>1.69</v>
      </c>
      <c r="F3084" s="1029">
        <v>7.25</v>
      </c>
    </row>
    <row r="3085" spans="1:6" ht="12.6" customHeight="1">
      <c r="A3085" s="1023" t="s">
        <v>10723</v>
      </c>
      <c r="B3085" s="1023" t="s">
        <v>10724</v>
      </c>
      <c r="C3085" s="1024" t="s">
        <v>4748</v>
      </c>
      <c r="D3085" s="1029">
        <v>55.23</v>
      </c>
      <c r="E3085" s="1029">
        <v>1.69</v>
      </c>
      <c r="F3085" s="1029">
        <v>56.92</v>
      </c>
    </row>
    <row r="3086" spans="1:6" ht="12.6" customHeight="1">
      <c r="A3086" s="1023" t="s">
        <v>10725</v>
      </c>
      <c r="B3086" s="1023" t="s">
        <v>10726</v>
      </c>
      <c r="C3086" s="1024" t="s">
        <v>4748</v>
      </c>
      <c r="D3086" s="1029">
        <v>107.79</v>
      </c>
      <c r="E3086" s="1029">
        <v>8.2899999999999991</v>
      </c>
      <c r="F3086" s="1029">
        <v>116.08</v>
      </c>
    </row>
    <row r="3087" spans="1:6" ht="12.6" customHeight="1">
      <c r="A3087" s="1023" t="s">
        <v>10727</v>
      </c>
      <c r="B3087" s="1023" t="s">
        <v>10728</v>
      </c>
      <c r="C3087" s="1024" t="s">
        <v>4748</v>
      </c>
      <c r="D3087" s="1029">
        <v>36.479999999999997</v>
      </c>
      <c r="E3087" s="1029">
        <v>8.2899999999999991</v>
      </c>
      <c r="F3087" s="1029">
        <v>44.77</v>
      </c>
    </row>
    <row r="3088" spans="1:6" ht="12.6" customHeight="1">
      <c r="A3088" s="1031">
        <v>45</v>
      </c>
      <c r="B3088" s="1020" t="s">
        <v>10729</v>
      </c>
      <c r="C3088" s="1022"/>
      <c r="D3088" s="1022"/>
      <c r="E3088" s="1022"/>
      <c r="F3088" s="1022"/>
    </row>
    <row r="3089" spans="1:6" ht="12.6" customHeight="1">
      <c r="A3089" s="1020" t="s">
        <v>10730</v>
      </c>
      <c r="B3089" s="1020" t="s">
        <v>10731</v>
      </c>
      <c r="C3089" s="1022"/>
      <c r="D3089" s="1022"/>
      <c r="E3089" s="1022"/>
      <c r="F3089" s="1022"/>
    </row>
    <row r="3090" spans="1:6" ht="12.6" customHeight="1">
      <c r="A3090" s="1023" t="s">
        <v>10732</v>
      </c>
      <c r="B3090" s="1023" t="s">
        <v>10733</v>
      </c>
      <c r="C3090" s="1024" t="s">
        <v>4748</v>
      </c>
      <c r="D3090" s="1029">
        <v>878.72</v>
      </c>
      <c r="E3090" s="1029">
        <v>510.3</v>
      </c>
      <c r="F3090" s="1025">
        <v>1389.02</v>
      </c>
    </row>
    <row r="3091" spans="1:6" ht="12.6" customHeight="1">
      <c r="A3091" s="1023" t="s">
        <v>10734</v>
      </c>
      <c r="B3091" s="1023" t="s">
        <v>10735</v>
      </c>
      <c r="C3091" s="1024" t="s">
        <v>4748</v>
      </c>
      <c r="D3091" s="1029">
        <v>928.13</v>
      </c>
      <c r="E3091" s="1029">
        <v>510.3</v>
      </c>
      <c r="F3091" s="1025">
        <v>1438.43</v>
      </c>
    </row>
    <row r="3092" spans="1:6" ht="23.1" customHeight="1">
      <c r="A3092" s="1023" t="s">
        <v>10736</v>
      </c>
      <c r="B3092" s="1023" t="s">
        <v>10737</v>
      </c>
      <c r="C3092" s="1024" t="s">
        <v>4748</v>
      </c>
      <c r="D3092" s="1025">
        <v>2656.17</v>
      </c>
      <c r="E3092" s="1029">
        <v>899.87</v>
      </c>
      <c r="F3092" s="1025">
        <v>3556.04</v>
      </c>
    </row>
    <row r="3093" spans="1:6" ht="12.6" customHeight="1">
      <c r="A3093" s="1023" t="s">
        <v>10738</v>
      </c>
      <c r="B3093" s="1023" t="s">
        <v>10739</v>
      </c>
      <c r="C3093" s="1024" t="s">
        <v>4748</v>
      </c>
      <c r="D3093" s="1025">
        <v>2846.34</v>
      </c>
      <c r="E3093" s="1029">
        <v>899.87</v>
      </c>
      <c r="F3093" s="1025">
        <v>3746.21</v>
      </c>
    </row>
    <row r="3094" spans="1:6" ht="23.1" customHeight="1">
      <c r="A3094" s="1023" t="s">
        <v>10740</v>
      </c>
      <c r="B3094" s="1023" t="s">
        <v>10741</v>
      </c>
      <c r="C3094" s="1024" t="s">
        <v>4748</v>
      </c>
      <c r="D3094" s="1025">
        <v>3159.39</v>
      </c>
      <c r="E3094" s="1029">
        <v>899.87</v>
      </c>
      <c r="F3094" s="1025">
        <v>4059.26</v>
      </c>
    </row>
    <row r="3095" spans="1:6" ht="12.6" customHeight="1">
      <c r="A3095" s="1023" t="s">
        <v>10742</v>
      </c>
      <c r="B3095" s="1023" t="s">
        <v>10743</v>
      </c>
      <c r="C3095" s="1024" t="s">
        <v>4748</v>
      </c>
      <c r="D3095" s="1025">
        <v>3461.07</v>
      </c>
      <c r="E3095" s="1029">
        <v>899.87</v>
      </c>
      <c r="F3095" s="1025">
        <v>4360.9399999999996</v>
      </c>
    </row>
    <row r="3096" spans="1:6" ht="12.6" customHeight="1">
      <c r="A3096" s="1020" t="s">
        <v>10744</v>
      </c>
      <c r="B3096" s="1020" t="s">
        <v>10745</v>
      </c>
      <c r="C3096" s="1022"/>
      <c r="D3096" s="1022"/>
      <c r="E3096" s="1022"/>
      <c r="F3096" s="1022"/>
    </row>
    <row r="3097" spans="1:6" ht="12.6" customHeight="1">
      <c r="A3097" s="1023" t="s">
        <v>10746</v>
      </c>
      <c r="B3097" s="1023" t="s">
        <v>10747</v>
      </c>
      <c r="C3097" s="1024" t="s">
        <v>4748</v>
      </c>
      <c r="D3097" s="1025">
        <v>2101.12</v>
      </c>
      <c r="E3097" s="1029">
        <v>650.49</v>
      </c>
      <c r="F3097" s="1025">
        <v>2751.61</v>
      </c>
    </row>
    <row r="3098" spans="1:6" ht="12.6" customHeight="1">
      <c r="A3098" s="1023" t="s">
        <v>10748</v>
      </c>
      <c r="B3098" s="1023" t="s">
        <v>10749</v>
      </c>
      <c r="C3098" s="1024" t="s">
        <v>4748</v>
      </c>
      <c r="D3098" s="1025">
        <v>4589</v>
      </c>
      <c r="E3098" s="1025">
        <v>1389.54</v>
      </c>
      <c r="F3098" s="1025">
        <v>5978.54</v>
      </c>
    </row>
    <row r="3099" spans="1:6" ht="12.6" customHeight="1">
      <c r="A3099" s="1023" t="s">
        <v>10750</v>
      </c>
      <c r="B3099" s="1023" t="s">
        <v>10751</v>
      </c>
      <c r="C3099" s="1024" t="s">
        <v>4748</v>
      </c>
      <c r="D3099" s="1025">
        <v>7686.68</v>
      </c>
      <c r="E3099" s="1025">
        <v>1831.61</v>
      </c>
      <c r="F3099" s="1025">
        <v>9518.2900000000009</v>
      </c>
    </row>
    <row r="3100" spans="1:6" ht="12.6" customHeight="1">
      <c r="A3100" s="1023" t="s">
        <v>10752</v>
      </c>
      <c r="B3100" s="1023" t="s">
        <v>10753</v>
      </c>
      <c r="C3100" s="1024" t="s">
        <v>4748</v>
      </c>
      <c r="D3100" s="1025">
        <v>10765.35</v>
      </c>
      <c r="E3100" s="1025">
        <v>2220.6799999999998</v>
      </c>
      <c r="F3100" s="1025">
        <v>12986.03</v>
      </c>
    </row>
    <row r="3101" spans="1:6" ht="12.6" customHeight="1">
      <c r="A3101" s="1023" t="s">
        <v>10754</v>
      </c>
      <c r="B3101" s="1023" t="s">
        <v>10755</v>
      </c>
      <c r="C3101" s="1024" t="s">
        <v>4748</v>
      </c>
      <c r="D3101" s="1029">
        <v>656.9</v>
      </c>
      <c r="E3101" s="1029">
        <v>442</v>
      </c>
      <c r="F3101" s="1025">
        <v>1098.9000000000001</v>
      </c>
    </row>
    <row r="3102" spans="1:6" ht="12.6" customHeight="1">
      <c r="A3102" s="1020" t="s">
        <v>10756</v>
      </c>
      <c r="B3102" s="1020" t="s">
        <v>10757</v>
      </c>
      <c r="C3102" s="1022"/>
      <c r="D3102" s="1022"/>
      <c r="E3102" s="1022"/>
      <c r="F3102" s="1022"/>
    </row>
    <row r="3103" spans="1:6" ht="12.6" customHeight="1">
      <c r="A3103" s="1023" t="s">
        <v>10758</v>
      </c>
      <c r="B3103" s="1023" t="s">
        <v>10759</v>
      </c>
      <c r="C3103" s="1024" t="s">
        <v>4748</v>
      </c>
      <c r="D3103" s="1025">
        <v>2470.21</v>
      </c>
      <c r="E3103" s="1029">
        <v>31.1</v>
      </c>
      <c r="F3103" s="1025">
        <v>2501.31</v>
      </c>
    </row>
    <row r="3104" spans="1:6" ht="12.6" customHeight="1">
      <c r="A3104" s="1023" t="s">
        <v>10760</v>
      </c>
      <c r="B3104" s="1023" t="s">
        <v>10761</v>
      </c>
      <c r="C3104" s="1024" t="s">
        <v>4748</v>
      </c>
      <c r="D3104" s="1025">
        <v>3464.06</v>
      </c>
      <c r="E3104" s="1029">
        <v>31.1</v>
      </c>
      <c r="F3104" s="1025">
        <v>3495.16</v>
      </c>
    </row>
    <row r="3105" spans="1:6" ht="12.6" customHeight="1">
      <c r="A3105" s="1023" t="s">
        <v>10762</v>
      </c>
      <c r="B3105" s="1023" t="s">
        <v>10763</v>
      </c>
      <c r="C3105" s="1024" t="s">
        <v>4748</v>
      </c>
      <c r="D3105" s="1029">
        <v>618</v>
      </c>
      <c r="E3105" s="1029">
        <v>49.76</v>
      </c>
      <c r="F3105" s="1029">
        <v>667.76</v>
      </c>
    </row>
    <row r="3106" spans="1:6" ht="12.6" customHeight="1">
      <c r="A3106" s="1023" t="s">
        <v>10764</v>
      </c>
      <c r="B3106" s="1023" t="s">
        <v>10765</v>
      </c>
      <c r="C3106" s="1024" t="s">
        <v>4748</v>
      </c>
      <c r="D3106" s="1029">
        <v>841.37</v>
      </c>
      <c r="E3106" s="1029">
        <v>49.76</v>
      </c>
      <c r="F3106" s="1029">
        <v>891.13</v>
      </c>
    </row>
    <row r="3107" spans="1:6" ht="12.6" customHeight="1">
      <c r="A3107" s="1023" t="s">
        <v>10766</v>
      </c>
      <c r="B3107" s="1023" t="s">
        <v>10767</v>
      </c>
      <c r="C3107" s="1024" t="s">
        <v>4748</v>
      </c>
      <c r="D3107" s="1025">
        <v>2404.16</v>
      </c>
      <c r="E3107" s="1029">
        <v>31.1</v>
      </c>
      <c r="F3107" s="1025">
        <v>2435.2600000000002</v>
      </c>
    </row>
    <row r="3108" spans="1:6" ht="12.6" customHeight="1">
      <c r="A3108" s="1020" t="s">
        <v>10768</v>
      </c>
      <c r="B3108" s="1020" t="s">
        <v>10769</v>
      </c>
      <c r="C3108" s="1022"/>
      <c r="D3108" s="1022"/>
      <c r="E3108" s="1022"/>
      <c r="F3108" s="1022"/>
    </row>
    <row r="3109" spans="1:6" ht="12.6" customHeight="1">
      <c r="A3109" s="1023" t="s">
        <v>10770</v>
      </c>
      <c r="B3109" s="1023" t="s">
        <v>10771</v>
      </c>
      <c r="C3109" s="1024" t="s">
        <v>4748</v>
      </c>
      <c r="D3109" s="1029">
        <v>948</v>
      </c>
      <c r="E3109" s="442"/>
      <c r="F3109" s="1029">
        <v>948</v>
      </c>
    </row>
    <row r="3110" spans="1:6" ht="12.6" customHeight="1">
      <c r="A3110" s="1031">
        <v>46</v>
      </c>
      <c r="B3110" s="1020" t="s">
        <v>10772</v>
      </c>
      <c r="C3110" s="1022"/>
      <c r="D3110" s="1022"/>
      <c r="E3110" s="1022"/>
      <c r="F3110" s="1022"/>
    </row>
    <row r="3111" spans="1:6" ht="12.6" customHeight="1">
      <c r="A3111" s="1020" t="s">
        <v>10773</v>
      </c>
      <c r="B3111" s="1020" t="s">
        <v>10774</v>
      </c>
      <c r="C3111" s="1022"/>
      <c r="D3111" s="1022"/>
      <c r="E3111" s="1022"/>
      <c r="F3111" s="1022"/>
    </row>
    <row r="3112" spans="1:6" ht="23.1" customHeight="1">
      <c r="A3112" s="1023" t="s">
        <v>10775</v>
      </c>
      <c r="B3112" s="1023" t="s">
        <v>10776</v>
      </c>
      <c r="C3112" s="1024" t="s">
        <v>4857</v>
      </c>
      <c r="D3112" s="1029">
        <v>6.51</v>
      </c>
      <c r="E3112" s="1029">
        <v>20.74</v>
      </c>
      <c r="F3112" s="1029">
        <v>27.25</v>
      </c>
    </row>
    <row r="3113" spans="1:6" ht="23.1" customHeight="1">
      <c r="A3113" s="1023" t="s">
        <v>10777</v>
      </c>
      <c r="B3113" s="1023" t="s">
        <v>10778</v>
      </c>
      <c r="C3113" s="1024" t="s">
        <v>4857</v>
      </c>
      <c r="D3113" s="1029">
        <v>7.78</v>
      </c>
      <c r="E3113" s="1029">
        <v>20.74</v>
      </c>
      <c r="F3113" s="1029">
        <v>28.52</v>
      </c>
    </row>
    <row r="3114" spans="1:6" ht="23.1" customHeight="1">
      <c r="A3114" s="1023" t="s">
        <v>10779</v>
      </c>
      <c r="B3114" s="1023" t="s">
        <v>10780</v>
      </c>
      <c r="C3114" s="1024" t="s">
        <v>4857</v>
      </c>
      <c r="D3114" s="1029">
        <v>17.22</v>
      </c>
      <c r="E3114" s="1029">
        <v>20.74</v>
      </c>
      <c r="F3114" s="1029">
        <v>37.96</v>
      </c>
    </row>
    <row r="3115" spans="1:6" ht="23.1" customHeight="1">
      <c r="A3115" s="1023" t="s">
        <v>10781</v>
      </c>
      <c r="B3115" s="1023" t="s">
        <v>10782</v>
      </c>
      <c r="C3115" s="1024" t="s">
        <v>4857</v>
      </c>
      <c r="D3115" s="1029">
        <v>24.92</v>
      </c>
      <c r="E3115" s="1029">
        <v>20.74</v>
      </c>
      <c r="F3115" s="1029">
        <v>45.66</v>
      </c>
    </row>
    <row r="3116" spans="1:6" ht="23.1" customHeight="1">
      <c r="A3116" s="1023" t="s">
        <v>10783</v>
      </c>
      <c r="B3116" s="1023" t="s">
        <v>10784</v>
      </c>
      <c r="C3116" s="1024" t="s">
        <v>4857</v>
      </c>
      <c r="D3116" s="1029">
        <v>26.43</v>
      </c>
      <c r="E3116" s="1029">
        <v>24.88</v>
      </c>
      <c r="F3116" s="1029">
        <v>51.31</v>
      </c>
    </row>
    <row r="3117" spans="1:6" ht="23.1" customHeight="1">
      <c r="A3117" s="1023" t="s">
        <v>10785</v>
      </c>
      <c r="B3117" s="1023" t="s">
        <v>10786</v>
      </c>
      <c r="C3117" s="1024" t="s">
        <v>4857</v>
      </c>
      <c r="D3117" s="1029">
        <v>46.26</v>
      </c>
      <c r="E3117" s="1029">
        <v>29.03</v>
      </c>
      <c r="F3117" s="1029">
        <v>75.290000000000006</v>
      </c>
    </row>
    <row r="3118" spans="1:6" ht="23.1" customHeight="1">
      <c r="A3118" s="1023" t="s">
        <v>10787</v>
      </c>
      <c r="B3118" s="1023" t="s">
        <v>10788</v>
      </c>
      <c r="C3118" s="1024" t="s">
        <v>4857</v>
      </c>
      <c r="D3118" s="1029">
        <v>74.59</v>
      </c>
      <c r="E3118" s="1029">
        <v>37.32</v>
      </c>
      <c r="F3118" s="1029">
        <v>111.91</v>
      </c>
    </row>
    <row r="3119" spans="1:6" ht="23.1" customHeight="1">
      <c r="A3119" s="1023" t="s">
        <v>10789</v>
      </c>
      <c r="B3119" s="1023" t="s">
        <v>10790</v>
      </c>
      <c r="C3119" s="1024" t="s">
        <v>4857</v>
      </c>
      <c r="D3119" s="1029">
        <v>92.92</v>
      </c>
      <c r="E3119" s="1029">
        <v>41.47</v>
      </c>
      <c r="F3119" s="1029">
        <v>134.38999999999999</v>
      </c>
    </row>
    <row r="3120" spans="1:6" ht="23.1" customHeight="1">
      <c r="A3120" s="1023" t="s">
        <v>10791</v>
      </c>
      <c r="B3120" s="1023" t="s">
        <v>10792</v>
      </c>
      <c r="C3120" s="1024" t="s">
        <v>4857</v>
      </c>
      <c r="D3120" s="1029">
        <v>158.19</v>
      </c>
      <c r="E3120" s="1029">
        <v>45.62</v>
      </c>
      <c r="F3120" s="1029">
        <v>203.81</v>
      </c>
    </row>
    <row r="3121" spans="1:6" ht="12.6" customHeight="1">
      <c r="A3121" s="1020" t="s">
        <v>10793</v>
      </c>
      <c r="B3121" s="1020" t="s">
        <v>10794</v>
      </c>
      <c r="C3121" s="1022"/>
      <c r="D3121" s="1022"/>
      <c r="E3121" s="1022"/>
      <c r="F3121" s="1022"/>
    </row>
    <row r="3122" spans="1:6" ht="24.95" customHeight="1">
      <c r="A3122" s="1023" t="s">
        <v>10795</v>
      </c>
      <c r="B3122" s="441" t="s">
        <v>10796</v>
      </c>
      <c r="C3122" s="1024" t="s">
        <v>4857</v>
      </c>
      <c r="D3122" s="1029">
        <v>12.97</v>
      </c>
      <c r="E3122" s="1029">
        <v>20.74</v>
      </c>
      <c r="F3122" s="1029">
        <v>33.71</v>
      </c>
    </row>
    <row r="3123" spans="1:6" ht="24.95" customHeight="1">
      <c r="A3123" s="1023" t="s">
        <v>10797</v>
      </c>
      <c r="B3123" s="441" t="s">
        <v>10798</v>
      </c>
      <c r="C3123" s="1024" t="s">
        <v>4857</v>
      </c>
      <c r="D3123" s="1029">
        <v>17.95</v>
      </c>
      <c r="E3123" s="1029">
        <v>24.88</v>
      </c>
      <c r="F3123" s="1029">
        <v>42.83</v>
      </c>
    </row>
    <row r="3124" spans="1:6" ht="24.95" customHeight="1">
      <c r="A3124" s="1023" t="s">
        <v>10799</v>
      </c>
      <c r="B3124" s="441" t="s">
        <v>10800</v>
      </c>
      <c r="C3124" s="1024" t="s">
        <v>4857</v>
      </c>
      <c r="D3124" s="1029">
        <v>29.92</v>
      </c>
      <c r="E3124" s="1029">
        <v>37.32</v>
      </c>
      <c r="F3124" s="1029">
        <v>67.239999999999995</v>
      </c>
    </row>
    <row r="3125" spans="1:6" ht="24.95" customHeight="1">
      <c r="A3125" s="1023" t="s">
        <v>10801</v>
      </c>
      <c r="B3125" s="441" t="s">
        <v>10802</v>
      </c>
      <c r="C3125" s="1024" t="s">
        <v>4857</v>
      </c>
      <c r="D3125" s="1029">
        <v>27</v>
      </c>
      <c r="E3125" s="1029">
        <v>45.62</v>
      </c>
      <c r="F3125" s="1029">
        <v>72.62</v>
      </c>
    </row>
    <row r="3126" spans="1:6" ht="11.45" customHeight="1">
      <c r="A3126" s="1015" t="s">
        <v>4737</v>
      </c>
      <c r="B3126" s="1016" t="s">
        <v>4738</v>
      </c>
      <c r="C3126" s="1016" t="s">
        <v>4739</v>
      </c>
      <c r="D3126" s="1017" t="s">
        <v>4740</v>
      </c>
      <c r="E3126" s="1018" t="s">
        <v>4741</v>
      </c>
      <c r="F3126" s="1015" t="s">
        <v>4742</v>
      </c>
    </row>
    <row r="3127" spans="1:6" ht="12.6" customHeight="1">
      <c r="A3127" s="1020" t="s">
        <v>10803</v>
      </c>
      <c r="B3127" s="1020" t="s">
        <v>10804</v>
      </c>
      <c r="C3127" s="1021"/>
      <c r="D3127" s="1021"/>
      <c r="E3127" s="1021"/>
      <c r="F3127" s="1021"/>
    </row>
    <row r="3128" spans="1:6" ht="24.95" customHeight="1">
      <c r="A3128" s="1023" t="s">
        <v>10805</v>
      </c>
      <c r="B3128" s="441" t="s">
        <v>10806</v>
      </c>
      <c r="C3128" s="1024" t="s">
        <v>4857</v>
      </c>
      <c r="D3128" s="1029">
        <v>23.02</v>
      </c>
      <c r="E3128" s="1029">
        <v>24.88</v>
      </c>
      <c r="F3128" s="1029">
        <v>47.9</v>
      </c>
    </row>
    <row r="3129" spans="1:6" ht="24.95" customHeight="1">
      <c r="A3129" s="1023" t="s">
        <v>10807</v>
      </c>
      <c r="B3129" s="441" t="s">
        <v>10808</v>
      </c>
      <c r="C3129" s="1024" t="s">
        <v>4857</v>
      </c>
      <c r="D3129" s="1029">
        <v>38.340000000000003</v>
      </c>
      <c r="E3129" s="1029">
        <v>37.32</v>
      </c>
      <c r="F3129" s="1029">
        <v>75.66</v>
      </c>
    </row>
    <row r="3130" spans="1:6" ht="24.95" customHeight="1">
      <c r="A3130" s="1023" t="s">
        <v>10809</v>
      </c>
      <c r="B3130" s="441" t="s">
        <v>10810</v>
      </c>
      <c r="C3130" s="1024" t="s">
        <v>4857</v>
      </c>
      <c r="D3130" s="1029">
        <v>53.61</v>
      </c>
      <c r="E3130" s="1029">
        <v>45.62</v>
      </c>
      <c r="F3130" s="1029">
        <v>99.23</v>
      </c>
    </row>
    <row r="3131" spans="1:6" ht="24.95" customHeight="1">
      <c r="A3131" s="1023" t="s">
        <v>10811</v>
      </c>
      <c r="B3131" s="441" t="s">
        <v>10812</v>
      </c>
      <c r="C3131" s="1024" t="s">
        <v>4857</v>
      </c>
      <c r="D3131" s="1029">
        <v>109.17</v>
      </c>
      <c r="E3131" s="1029">
        <v>45.62</v>
      </c>
      <c r="F3131" s="1029">
        <v>154.79</v>
      </c>
    </row>
    <row r="3132" spans="1:6" ht="24.95" customHeight="1">
      <c r="A3132" s="1023" t="s">
        <v>10813</v>
      </c>
      <c r="B3132" s="441" t="s">
        <v>10814</v>
      </c>
      <c r="C3132" s="1024" t="s">
        <v>4857</v>
      </c>
      <c r="D3132" s="1029">
        <v>19.86</v>
      </c>
      <c r="E3132" s="1029">
        <v>20.74</v>
      </c>
      <c r="F3132" s="1029">
        <v>40.6</v>
      </c>
    </row>
    <row r="3133" spans="1:6" ht="23.1" customHeight="1">
      <c r="A3133" s="1020" t="s">
        <v>10815</v>
      </c>
      <c r="B3133" s="1020" t="s">
        <v>10816</v>
      </c>
      <c r="C3133" s="1021"/>
      <c r="D3133" s="1021"/>
      <c r="E3133" s="1021"/>
      <c r="F3133" s="1021"/>
    </row>
    <row r="3134" spans="1:6" ht="24.95" customHeight="1">
      <c r="A3134" s="1023" t="s">
        <v>10817</v>
      </c>
      <c r="B3134" s="441" t="s">
        <v>10818</v>
      </c>
      <c r="C3134" s="1024" t="s">
        <v>4857</v>
      </c>
      <c r="D3134" s="1029">
        <v>25.76</v>
      </c>
      <c r="E3134" s="1029">
        <v>14.59</v>
      </c>
      <c r="F3134" s="1029">
        <v>40.35</v>
      </c>
    </row>
    <row r="3135" spans="1:6" ht="24.95" customHeight="1">
      <c r="A3135" s="1023" t="s">
        <v>10819</v>
      </c>
      <c r="B3135" s="441" t="s">
        <v>10820</v>
      </c>
      <c r="C3135" s="1024" t="s">
        <v>4857</v>
      </c>
      <c r="D3135" s="1029">
        <v>50.19</v>
      </c>
      <c r="E3135" s="1029">
        <v>14.59</v>
      </c>
      <c r="F3135" s="1029">
        <v>64.78</v>
      </c>
    </row>
    <row r="3136" spans="1:6" ht="24.95" customHeight="1">
      <c r="A3136" s="1023" t="s">
        <v>10821</v>
      </c>
      <c r="B3136" s="441" t="s">
        <v>10822</v>
      </c>
      <c r="C3136" s="1024" t="s">
        <v>4857</v>
      </c>
      <c r="D3136" s="1029">
        <v>92.36</v>
      </c>
      <c r="E3136" s="1029">
        <v>14.59</v>
      </c>
      <c r="F3136" s="1029">
        <v>106.95</v>
      </c>
    </row>
    <row r="3137" spans="1:6" ht="23.1" customHeight="1">
      <c r="A3137" s="1023" t="s">
        <v>10823</v>
      </c>
      <c r="B3137" s="1023" t="s">
        <v>10824</v>
      </c>
      <c r="C3137" s="1024" t="s">
        <v>4857</v>
      </c>
      <c r="D3137" s="1029">
        <v>70.38</v>
      </c>
      <c r="E3137" s="1029">
        <v>14.59</v>
      </c>
      <c r="F3137" s="1029">
        <v>84.97</v>
      </c>
    </row>
    <row r="3138" spans="1:6" ht="23.1" customHeight="1">
      <c r="A3138" s="1023" t="s">
        <v>10825</v>
      </c>
      <c r="B3138" s="1023" t="s">
        <v>10826</v>
      </c>
      <c r="C3138" s="1024" t="s">
        <v>4857</v>
      </c>
      <c r="D3138" s="1029">
        <v>171.44</v>
      </c>
      <c r="E3138" s="1029">
        <v>14.59</v>
      </c>
      <c r="F3138" s="1029">
        <v>186.03</v>
      </c>
    </row>
    <row r="3139" spans="1:6" ht="23.1" customHeight="1">
      <c r="A3139" s="1023" t="s">
        <v>10827</v>
      </c>
      <c r="B3139" s="1023" t="s">
        <v>10828</v>
      </c>
      <c r="C3139" s="1024" t="s">
        <v>4857</v>
      </c>
      <c r="D3139" s="1029">
        <v>230.8</v>
      </c>
      <c r="E3139" s="1029">
        <v>29.17</v>
      </c>
      <c r="F3139" s="1029">
        <v>259.97000000000003</v>
      </c>
    </row>
    <row r="3140" spans="1:6" ht="23.1" customHeight="1">
      <c r="A3140" s="1023" t="s">
        <v>10829</v>
      </c>
      <c r="B3140" s="1023" t="s">
        <v>10830</v>
      </c>
      <c r="C3140" s="1024" t="s">
        <v>4857</v>
      </c>
      <c r="D3140" s="1029">
        <v>362.05</v>
      </c>
      <c r="E3140" s="1029">
        <v>29.17</v>
      </c>
      <c r="F3140" s="1029">
        <v>391.22</v>
      </c>
    </row>
    <row r="3141" spans="1:6" ht="23.1" customHeight="1">
      <c r="A3141" s="1023" t="s">
        <v>10831</v>
      </c>
      <c r="B3141" s="1023" t="s">
        <v>10832</v>
      </c>
      <c r="C3141" s="1024" t="s">
        <v>4857</v>
      </c>
      <c r="D3141" s="1029">
        <v>560.91999999999996</v>
      </c>
      <c r="E3141" s="1029">
        <v>29.17</v>
      </c>
      <c r="F3141" s="1029">
        <v>590.09</v>
      </c>
    </row>
    <row r="3142" spans="1:6" ht="12.6" customHeight="1">
      <c r="A3142" s="1020" t="s">
        <v>10833</v>
      </c>
      <c r="B3142" s="1020" t="s">
        <v>10834</v>
      </c>
      <c r="C3142" s="1022"/>
      <c r="D3142" s="1022"/>
      <c r="E3142" s="1022"/>
      <c r="F3142" s="1022"/>
    </row>
    <row r="3143" spans="1:6" ht="24.95" customHeight="1">
      <c r="A3143" s="1023" t="s">
        <v>10835</v>
      </c>
      <c r="B3143" s="441" t="s">
        <v>10836</v>
      </c>
      <c r="C3143" s="1024" t="s">
        <v>4857</v>
      </c>
      <c r="D3143" s="1029">
        <v>34.89</v>
      </c>
      <c r="E3143" s="1029">
        <v>14.59</v>
      </c>
      <c r="F3143" s="1029">
        <v>49.48</v>
      </c>
    </row>
    <row r="3144" spans="1:6" ht="24.95" customHeight="1">
      <c r="A3144" s="1023" t="s">
        <v>10837</v>
      </c>
      <c r="B3144" s="441" t="s">
        <v>10838</v>
      </c>
      <c r="C3144" s="1024" t="s">
        <v>4857</v>
      </c>
      <c r="D3144" s="1029">
        <v>71.83</v>
      </c>
      <c r="E3144" s="1029">
        <v>14.59</v>
      </c>
      <c r="F3144" s="1029">
        <v>86.42</v>
      </c>
    </row>
    <row r="3145" spans="1:6" ht="24.95" customHeight="1">
      <c r="A3145" s="1023" t="s">
        <v>10839</v>
      </c>
      <c r="B3145" s="441" t="s">
        <v>10840</v>
      </c>
      <c r="C3145" s="1024" t="s">
        <v>4857</v>
      </c>
      <c r="D3145" s="1029">
        <v>114.02</v>
      </c>
      <c r="E3145" s="1029">
        <v>29.17</v>
      </c>
      <c r="F3145" s="1029">
        <v>143.19</v>
      </c>
    </row>
    <row r="3146" spans="1:6" ht="24.95" customHeight="1">
      <c r="A3146" s="1023" t="s">
        <v>10841</v>
      </c>
      <c r="B3146" s="441" t="s">
        <v>10842</v>
      </c>
      <c r="C3146" s="1024" t="s">
        <v>4857</v>
      </c>
      <c r="D3146" s="1029">
        <v>193.22</v>
      </c>
      <c r="E3146" s="1029">
        <v>29.17</v>
      </c>
      <c r="F3146" s="1029">
        <v>222.39</v>
      </c>
    </row>
    <row r="3147" spans="1:6" ht="24.95" customHeight="1">
      <c r="A3147" s="1023" t="s">
        <v>10843</v>
      </c>
      <c r="B3147" s="441" t="s">
        <v>10844</v>
      </c>
      <c r="C3147" s="1024" t="s">
        <v>4857</v>
      </c>
      <c r="D3147" s="1029">
        <v>320.83999999999997</v>
      </c>
      <c r="E3147" s="1029">
        <v>29.17</v>
      </c>
      <c r="F3147" s="1029">
        <v>350.01</v>
      </c>
    </row>
    <row r="3148" spans="1:6" ht="24.95" customHeight="1">
      <c r="A3148" s="1023" t="s">
        <v>10845</v>
      </c>
      <c r="B3148" s="441" t="s">
        <v>10846</v>
      </c>
      <c r="C3148" s="1024" t="s">
        <v>4857</v>
      </c>
      <c r="D3148" s="1029">
        <v>504.47</v>
      </c>
      <c r="E3148" s="1029">
        <v>29.17</v>
      </c>
      <c r="F3148" s="1029">
        <v>533.64</v>
      </c>
    </row>
    <row r="3149" spans="1:6" ht="12.6" customHeight="1">
      <c r="A3149" s="1020" t="s">
        <v>10847</v>
      </c>
      <c r="B3149" s="1020" t="s">
        <v>10848</v>
      </c>
      <c r="C3149" s="1022"/>
      <c r="D3149" s="1022"/>
      <c r="E3149" s="1022"/>
      <c r="F3149" s="1022"/>
    </row>
    <row r="3150" spans="1:6" ht="12.6" customHeight="1">
      <c r="A3150" s="1023" t="s">
        <v>10849</v>
      </c>
      <c r="B3150" s="1023" t="s">
        <v>10850</v>
      </c>
      <c r="C3150" s="1024" t="s">
        <v>4857</v>
      </c>
      <c r="D3150" s="1029">
        <v>41.79</v>
      </c>
      <c r="E3150" s="1029">
        <v>41.47</v>
      </c>
      <c r="F3150" s="1029">
        <v>83.26</v>
      </c>
    </row>
    <row r="3151" spans="1:6" ht="12.6" customHeight="1">
      <c r="A3151" s="1023" t="s">
        <v>10851</v>
      </c>
      <c r="B3151" s="1023" t="s">
        <v>10852</v>
      </c>
      <c r="C3151" s="1024" t="s">
        <v>4857</v>
      </c>
      <c r="D3151" s="1029">
        <v>54.5</v>
      </c>
      <c r="E3151" s="1029">
        <v>45.62</v>
      </c>
      <c r="F3151" s="1029">
        <v>100.12</v>
      </c>
    </row>
    <row r="3152" spans="1:6" ht="12.6" customHeight="1">
      <c r="A3152" s="1023" t="s">
        <v>10853</v>
      </c>
      <c r="B3152" s="1023" t="s">
        <v>10854</v>
      </c>
      <c r="C3152" s="1024" t="s">
        <v>4857</v>
      </c>
      <c r="D3152" s="1029">
        <v>76.819999999999993</v>
      </c>
      <c r="E3152" s="1029">
        <v>53.91</v>
      </c>
      <c r="F3152" s="1029">
        <v>130.72999999999999</v>
      </c>
    </row>
    <row r="3153" spans="1:6" ht="12.6" customHeight="1">
      <c r="A3153" s="1023" t="s">
        <v>10855</v>
      </c>
      <c r="B3153" s="1023" t="s">
        <v>10856</v>
      </c>
      <c r="C3153" s="1024" t="s">
        <v>4857</v>
      </c>
      <c r="D3153" s="1029">
        <v>99.21</v>
      </c>
      <c r="E3153" s="1029">
        <v>58.06</v>
      </c>
      <c r="F3153" s="1029">
        <v>157.27000000000001</v>
      </c>
    </row>
    <row r="3154" spans="1:6" ht="12.6" customHeight="1">
      <c r="A3154" s="1023" t="s">
        <v>10857</v>
      </c>
      <c r="B3154" s="1023" t="s">
        <v>10858</v>
      </c>
      <c r="C3154" s="1024" t="s">
        <v>4857</v>
      </c>
      <c r="D3154" s="1029">
        <v>97.16</v>
      </c>
      <c r="E3154" s="1029">
        <v>66.349999999999994</v>
      </c>
      <c r="F3154" s="1029">
        <v>163.51</v>
      </c>
    </row>
    <row r="3155" spans="1:6" ht="12.6" customHeight="1">
      <c r="A3155" s="1023" t="s">
        <v>10859</v>
      </c>
      <c r="B3155" s="1023" t="s">
        <v>10860</v>
      </c>
      <c r="C3155" s="1024" t="s">
        <v>4857</v>
      </c>
      <c r="D3155" s="1029">
        <v>147.85</v>
      </c>
      <c r="E3155" s="1029">
        <v>74.650000000000006</v>
      </c>
      <c r="F3155" s="1029">
        <v>222.5</v>
      </c>
    </row>
    <row r="3156" spans="1:6" ht="12.6" customHeight="1">
      <c r="A3156" s="1023" t="s">
        <v>10861</v>
      </c>
      <c r="B3156" s="1023" t="s">
        <v>10862</v>
      </c>
      <c r="C3156" s="1024" t="s">
        <v>4857</v>
      </c>
      <c r="D3156" s="1029">
        <v>191.72</v>
      </c>
      <c r="E3156" s="1029">
        <v>82.94</v>
      </c>
      <c r="F3156" s="1029">
        <v>274.66000000000003</v>
      </c>
    </row>
    <row r="3157" spans="1:6" ht="12.6" customHeight="1">
      <c r="A3157" s="1023" t="s">
        <v>10863</v>
      </c>
      <c r="B3157" s="1023" t="s">
        <v>10864</v>
      </c>
      <c r="C3157" s="1024" t="s">
        <v>4857</v>
      </c>
      <c r="D3157" s="1029">
        <v>219.07</v>
      </c>
      <c r="E3157" s="1029">
        <v>93.31</v>
      </c>
      <c r="F3157" s="1029">
        <v>312.38</v>
      </c>
    </row>
    <row r="3158" spans="1:6" ht="12.6" customHeight="1">
      <c r="A3158" s="1023" t="s">
        <v>10865</v>
      </c>
      <c r="B3158" s="1023" t="s">
        <v>10866</v>
      </c>
      <c r="C3158" s="1024" t="s">
        <v>4857</v>
      </c>
      <c r="D3158" s="1029">
        <v>318.83</v>
      </c>
      <c r="E3158" s="1029">
        <v>103.68</v>
      </c>
      <c r="F3158" s="1029">
        <v>422.51</v>
      </c>
    </row>
    <row r="3159" spans="1:6" ht="12.6" customHeight="1">
      <c r="A3159" s="1023" t="s">
        <v>10867</v>
      </c>
      <c r="B3159" s="1023" t="s">
        <v>10868</v>
      </c>
      <c r="C3159" s="1024" t="s">
        <v>4857</v>
      </c>
      <c r="D3159" s="1029">
        <v>484.13</v>
      </c>
      <c r="E3159" s="1029">
        <v>114.04</v>
      </c>
      <c r="F3159" s="1029">
        <v>598.16999999999996</v>
      </c>
    </row>
    <row r="3160" spans="1:6" ht="12.6" customHeight="1">
      <c r="A3160" s="1020" t="s">
        <v>10869</v>
      </c>
      <c r="B3160" s="1020" t="s">
        <v>10870</v>
      </c>
      <c r="C3160" s="1022"/>
      <c r="D3160" s="1022"/>
      <c r="E3160" s="1022"/>
      <c r="F3160" s="1022"/>
    </row>
    <row r="3161" spans="1:6" ht="23.1" customHeight="1">
      <c r="A3161" s="1023" t="s">
        <v>10871</v>
      </c>
      <c r="B3161" s="1023" t="s">
        <v>10872</v>
      </c>
      <c r="C3161" s="1024" t="s">
        <v>4857</v>
      </c>
      <c r="D3161" s="1029">
        <v>69.900000000000006</v>
      </c>
      <c r="E3161" s="1029">
        <v>41.47</v>
      </c>
      <c r="F3161" s="1029">
        <v>111.37</v>
      </c>
    </row>
    <row r="3162" spans="1:6" ht="11.45" customHeight="1">
      <c r="A3162" s="1015" t="s">
        <v>4737</v>
      </c>
      <c r="B3162" s="1016" t="s">
        <v>4738</v>
      </c>
      <c r="C3162" s="1016" t="s">
        <v>4739</v>
      </c>
      <c r="D3162" s="1017" t="s">
        <v>4740</v>
      </c>
      <c r="E3162" s="1018" t="s">
        <v>4741</v>
      </c>
      <c r="F3162" s="1015" t="s">
        <v>4742</v>
      </c>
    </row>
    <row r="3163" spans="1:6" ht="23.1" customHeight="1">
      <c r="A3163" s="1023" t="s">
        <v>10873</v>
      </c>
      <c r="B3163" s="1023" t="s">
        <v>10874</v>
      </c>
      <c r="C3163" s="1024" t="s">
        <v>4857</v>
      </c>
      <c r="D3163" s="1029">
        <v>88.42</v>
      </c>
      <c r="E3163" s="1029">
        <v>45.62</v>
      </c>
      <c r="F3163" s="1029">
        <v>134.04</v>
      </c>
    </row>
    <row r="3164" spans="1:6" ht="23.1" customHeight="1">
      <c r="A3164" s="1023" t="s">
        <v>10875</v>
      </c>
      <c r="B3164" s="1023" t="s">
        <v>10876</v>
      </c>
      <c r="C3164" s="1024" t="s">
        <v>4857</v>
      </c>
      <c r="D3164" s="1029">
        <v>96.76</v>
      </c>
      <c r="E3164" s="1029">
        <v>53.91</v>
      </c>
      <c r="F3164" s="1029">
        <v>150.66999999999999</v>
      </c>
    </row>
    <row r="3165" spans="1:6" ht="23.1" customHeight="1">
      <c r="A3165" s="1023" t="s">
        <v>10877</v>
      </c>
      <c r="B3165" s="1023" t="s">
        <v>10878</v>
      </c>
      <c r="C3165" s="1024" t="s">
        <v>4857</v>
      </c>
      <c r="D3165" s="1029">
        <v>133.68</v>
      </c>
      <c r="E3165" s="1029">
        <v>58.06</v>
      </c>
      <c r="F3165" s="1029">
        <v>191.74</v>
      </c>
    </row>
    <row r="3166" spans="1:6" ht="23.1" customHeight="1">
      <c r="A3166" s="1023" t="s">
        <v>10879</v>
      </c>
      <c r="B3166" s="1023" t="s">
        <v>10880</v>
      </c>
      <c r="C3166" s="1024" t="s">
        <v>4857</v>
      </c>
      <c r="D3166" s="1029">
        <v>148.16999999999999</v>
      </c>
      <c r="E3166" s="1029">
        <v>66.349999999999994</v>
      </c>
      <c r="F3166" s="1029">
        <v>214.52</v>
      </c>
    </row>
    <row r="3167" spans="1:6" ht="23.1" customHeight="1">
      <c r="A3167" s="1023" t="s">
        <v>10881</v>
      </c>
      <c r="B3167" s="1023" t="s">
        <v>10882</v>
      </c>
      <c r="C3167" s="1024" t="s">
        <v>4857</v>
      </c>
      <c r="D3167" s="1029">
        <v>170.92</v>
      </c>
      <c r="E3167" s="1029">
        <v>74.650000000000006</v>
      </c>
      <c r="F3167" s="1029">
        <v>245.57</v>
      </c>
    </row>
    <row r="3168" spans="1:6" ht="23.1" customHeight="1">
      <c r="A3168" s="1023" t="s">
        <v>10883</v>
      </c>
      <c r="B3168" s="1023" t="s">
        <v>10884</v>
      </c>
      <c r="C3168" s="1024" t="s">
        <v>4857</v>
      </c>
      <c r="D3168" s="1029">
        <v>265.44</v>
      </c>
      <c r="E3168" s="1029">
        <v>82.94</v>
      </c>
      <c r="F3168" s="1029">
        <v>348.38</v>
      </c>
    </row>
    <row r="3169" spans="1:6" ht="23.1" customHeight="1">
      <c r="A3169" s="1023" t="s">
        <v>10885</v>
      </c>
      <c r="B3169" s="1023" t="s">
        <v>10886</v>
      </c>
      <c r="C3169" s="1024" t="s">
        <v>4857</v>
      </c>
      <c r="D3169" s="1029">
        <v>335.71</v>
      </c>
      <c r="E3169" s="1029">
        <v>93.31</v>
      </c>
      <c r="F3169" s="1029">
        <v>429.02</v>
      </c>
    </row>
    <row r="3170" spans="1:6" ht="23.1" customHeight="1">
      <c r="A3170" s="1023" t="s">
        <v>10887</v>
      </c>
      <c r="B3170" s="1023" t="s">
        <v>10888</v>
      </c>
      <c r="C3170" s="1024" t="s">
        <v>4857</v>
      </c>
      <c r="D3170" s="1029">
        <v>465.56</v>
      </c>
      <c r="E3170" s="1029">
        <v>103.68</v>
      </c>
      <c r="F3170" s="1029">
        <v>569.24</v>
      </c>
    </row>
    <row r="3171" spans="1:6" ht="23.1" customHeight="1">
      <c r="A3171" s="1023" t="s">
        <v>10889</v>
      </c>
      <c r="B3171" s="1023" t="s">
        <v>10890</v>
      </c>
      <c r="C3171" s="1024" t="s">
        <v>4857</v>
      </c>
      <c r="D3171" s="1029">
        <v>800.18</v>
      </c>
      <c r="E3171" s="1029">
        <v>114.04</v>
      </c>
      <c r="F3171" s="1029">
        <v>914.22</v>
      </c>
    </row>
    <row r="3172" spans="1:6" ht="23.1" customHeight="1">
      <c r="A3172" s="1020" t="s">
        <v>10891</v>
      </c>
      <c r="B3172" s="1020" t="s">
        <v>10892</v>
      </c>
      <c r="C3172" s="1021"/>
      <c r="D3172" s="1021"/>
      <c r="E3172" s="1021"/>
      <c r="F3172" s="1021"/>
    </row>
    <row r="3173" spans="1:6" ht="12.6" customHeight="1">
      <c r="A3173" s="1023" t="s">
        <v>10893</v>
      </c>
      <c r="B3173" s="1023" t="s">
        <v>10894</v>
      </c>
      <c r="C3173" s="1024" t="s">
        <v>4748</v>
      </c>
      <c r="D3173" s="1029">
        <v>67.489999999999995</v>
      </c>
      <c r="E3173" s="1029">
        <v>12.44</v>
      </c>
      <c r="F3173" s="1029">
        <v>79.930000000000007</v>
      </c>
    </row>
    <row r="3174" spans="1:6" ht="12.6" customHeight="1">
      <c r="A3174" s="1023" t="s">
        <v>10895</v>
      </c>
      <c r="B3174" s="1023" t="s">
        <v>10896</v>
      </c>
      <c r="C3174" s="1024" t="s">
        <v>4748</v>
      </c>
      <c r="D3174" s="1029">
        <v>90.56</v>
      </c>
      <c r="E3174" s="1029">
        <v>12.44</v>
      </c>
      <c r="F3174" s="1029">
        <v>103</v>
      </c>
    </row>
    <row r="3175" spans="1:6" ht="12.6" customHeight="1">
      <c r="A3175" s="1023" t="s">
        <v>10897</v>
      </c>
      <c r="B3175" s="1023" t="s">
        <v>10898</v>
      </c>
      <c r="C3175" s="1024" t="s">
        <v>4748</v>
      </c>
      <c r="D3175" s="1029">
        <v>111.56</v>
      </c>
      <c r="E3175" s="1029">
        <v>16.59</v>
      </c>
      <c r="F3175" s="1029">
        <v>128.15</v>
      </c>
    </row>
    <row r="3176" spans="1:6" ht="12.6" customHeight="1">
      <c r="A3176" s="1023" t="s">
        <v>10899</v>
      </c>
      <c r="B3176" s="1023" t="s">
        <v>10900</v>
      </c>
      <c r="C3176" s="1024" t="s">
        <v>4748</v>
      </c>
      <c r="D3176" s="1029">
        <v>184.15</v>
      </c>
      <c r="E3176" s="1029">
        <v>16.59</v>
      </c>
      <c r="F3176" s="1029">
        <v>200.74</v>
      </c>
    </row>
    <row r="3177" spans="1:6" ht="23.1" customHeight="1">
      <c r="A3177" s="1023" t="s">
        <v>10901</v>
      </c>
      <c r="B3177" s="1023" t="s">
        <v>10902</v>
      </c>
      <c r="C3177" s="1024" t="s">
        <v>4748</v>
      </c>
      <c r="D3177" s="1029">
        <v>95.63</v>
      </c>
      <c r="E3177" s="1029">
        <v>12.44</v>
      </c>
      <c r="F3177" s="1029">
        <v>108.07</v>
      </c>
    </row>
    <row r="3178" spans="1:6" ht="23.1" customHeight="1">
      <c r="A3178" s="1023" t="s">
        <v>10903</v>
      </c>
      <c r="B3178" s="1023" t="s">
        <v>10904</v>
      </c>
      <c r="C3178" s="1024" t="s">
        <v>4748</v>
      </c>
      <c r="D3178" s="1029">
        <v>133.01</v>
      </c>
      <c r="E3178" s="1029">
        <v>12.44</v>
      </c>
      <c r="F3178" s="1029">
        <v>145.44999999999999</v>
      </c>
    </row>
    <row r="3179" spans="1:6" ht="23.1" customHeight="1">
      <c r="A3179" s="1023" t="s">
        <v>10905</v>
      </c>
      <c r="B3179" s="1023" t="s">
        <v>10906</v>
      </c>
      <c r="C3179" s="1024" t="s">
        <v>4748</v>
      </c>
      <c r="D3179" s="1029">
        <v>161.72</v>
      </c>
      <c r="E3179" s="1029">
        <v>16.59</v>
      </c>
      <c r="F3179" s="1029">
        <v>178.31</v>
      </c>
    </row>
    <row r="3180" spans="1:6" ht="23.1" customHeight="1">
      <c r="A3180" s="1023" t="s">
        <v>10907</v>
      </c>
      <c r="B3180" s="1023" t="s">
        <v>10908</v>
      </c>
      <c r="C3180" s="1024" t="s">
        <v>4748</v>
      </c>
      <c r="D3180" s="1029">
        <v>250.55</v>
      </c>
      <c r="E3180" s="1029">
        <v>16.59</v>
      </c>
      <c r="F3180" s="1029">
        <v>267.14</v>
      </c>
    </row>
    <row r="3181" spans="1:6" ht="23.1" customHeight="1">
      <c r="A3181" s="1023" t="s">
        <v>10909</v>
      </c>
      <c r="B3181" s="1023" t="s">
        <v>10910</v>
      </c>
      <c r="C3181" s="1024" t="s">
        <v>4748</v>
      </c>
      <c r="D3181" s="1029">
        <v>61.43</v>
      </c>
      <c r="E3181" s="1029">
        <v>12.44</v>
      </c>
      <c r="F3181" s="1029">
        <v>73.87</v>
      </c>
    </row>
    <row r="3182" spans="1:6" ht="23.1" customHeight="1">
      <c r="A3182" s="1023" t="s">
        <v>10911</v>
      </c>
      <c r="B3182" s="1023" t="s">
        <v>10912</v>
      </c>
      <c r="C3182" s="1024" t="s">
        <v>4748</v>
      </c>
      <c r="D3182" s="1029">
        <v>70.42</v>
      </c>
      <c r="E3182" s="1029">
        <v>12.44</v>
      </c>
      <c r="F3182" s="1029">
        <v>82.86</v>
      </c>
    </row>
    <row r="3183" spans="1:6" ht="23.1" customHeight="1">
      <c r="A3183" s="1023" t="s">
        <v>10913</v>
      </c>
      <c r="B3183" s="1023" t="s">
        <v>10914</v>
      </c>
      <c r="C3183" s="1024" t="s">
        <v>4748</v>
      </c>
      <c r="D3183" s="1029">
        <v>92.1</v>
      </c>
      <c r="E3183" s="1029">
        <v>16.59</v>
      </c>
      <c r="F3183" s="1029">
        <v>108.69</v>
      </c>
    </row>
    <row r="3184" spans="1:6" ht="23.1" customHeight="1">
      <c r="A3184" s="1023" t="s">
        <v>10915</v>
      </c>
      <c r="B3184" s="1023" t="s">
        <v>10916</v>
      </c>
      <c r="C3184" s="1024" t="s">
        <v>4748</v>
      </c>
      <c r="D3184" s="1029">
        <v>133.36000000000001</v>
      </c>
      <c r="E3184" s="1029">
        <v>16.59</v>
      </c>
      <c r="F3184" s="1029">
        <v>149.94999999999999</v>
      </c>
    </row>
    <row r="3185" spans="1:6" ht="12.6" customHeight="1">
      <c r="A3185" s="1023" t="s">
        <v>10917</v>
      </c>
      <c r="B3185" s="1023" t="s">
        <v>10918</v>
      </c>
      <c r="C3185" s="1024" t="s">
        <v>4748</v>
      </c>
      <c r="D3185" s="1029">
        <v>56.99</v>
      </c>
      <c r="E3185" s="1029">
        <v>12.44</v>
      </c>
      <c r="F3185" s="1029">
        <v>69.430000000000007</v>
      </c>
    </row>
    <row r="3186" spans="1:6" ht="12.6" customHeight="1">
      <c r="A3186" s="1023" t="s">
        <v>10919</v>
      </c>
      <c r="B3186" s="1023" t="s">
        <v>10920</v>
      </c>
      <c r="C3186" s="1024" t="s">
        <v>4748</v>
      </c>
      <c r="D3186" s="1029">
        <v>65.040000000000006</v>
      </c>
      <c r="E3186" s="1029">
        <v>16.59</v>
      </c>
      <c r="F3186" s="1029">
        <v>81.63</v>
      </c>
    </row>
    <row r="3187" spans="1:6" ht="23.1" customHeight="1">
      <c r="A3187" s="1023" t="s">
        <v>10921</v>
      </c>
      <c r="B3187" s="1023" t="s">
        <v>10922</v>
      </c>
      <c r="C3187" s="1024" t="s">
        <v>4748</v>
      </c>
      <c r="D3187" s="1029">
        <v>118.13</v>
      </c>
      <c r="E3187" s="1029">
        <v>12.44</v>
      </c>
      <c r="F3187" s="1029">
        <v>130.57</v>
      </c>
    </row>
    <row r="3188" spans="1:6" ht="23.1" customHeight="1">
      <c r="A3188" s="1023" t="s">
        <v>10923</v>
      </c>
      <c r="B3188" s="1023" t="s">
        <v>10924</v>
      </c>
      <c r="C3188" s="1024" t="s">
        <v>4748</v>
      </c>
      <c r="D3188" s="1029">
        <v>143.79</v>
      </c>
      <c r="E3188" s="1029">
        <v>16.59</v>
      </c>
      <c r="F3188" s="1029">
        <v>160.38</v>
      </c>
    </row>
    <row r="3189" spans="1:6" ht="23.1" customHeight="1">
      <c r="A3189" s="1023" t="s">
        <v>10925</v>
      </c>
      <c r="B3189" s="1023" t="s">
        <v>10926</v>
      </c>
      <c r="C3189" s="1024" t="s">
        <v>4748</v>
      </c>
      <c r="D3189" s="1029">
        <v>203.47</v>
      </c>
      <c r="E3189" s="1029">
        <v>16.59</v>
      </c>
      <c r="F3189" s="1029">
        <v>220.06</v>
      </c>
    </row>
    <row r="3190" spans="1:6" ht="23.1" customHeight="1">
      <c r="A3190" s="1023" t="s">
        <v>10927</v>
      </c>
      <c r="B3190" s="1023" t="s">
        <v>10928</v>
      </c>
      <c r="C3190" s="1024" t="s">
        <v>4748</v>
      </c>
      <c r="D3190" s="1029">
        <v>155.27000000000001</v>
      </c>
      <c r="E3190" s="1029">
        <v>16.59</v>
      </c>
      <c r="F3190" s="1029">
        <v>171.86</v>
      </c>
    </row>
    <row r="3191" spans="1:6" ht="23.1" customHeight="1">
      <c r="A3191" s="1023" t="s">
        <v>10929</v>
      </c>
      <c r="B3191" s="1023" t="s">
        <v>10930</v>
      </c>
      <c r="C3191" s="1024" t="s">
        <v>4748</v>
      </c>
      <c r="D3191" s="1029">
        <v>186.16</v>
      </c>
      <c r="E3191" s="1029">
        <v>16.59</v>
      </c>
      <c r="F3191" s="1029">
        <v>202.75</v>
      </c>
    </row>
    <row r="3192" spans="1:6" ht="23.1" customHeight="1">
      <c r="A3192" s="1023" t="s">
        <v>10931</v>
      </c>
      <c r="B3192" s="1023" t="s">
        <v>10932</v>
      </c>
      <c r="C3192" s="1024" t="s">
        <v>4748</v>
      </c>
      <c r="D3192" s="1029">
        <v>216.6</v>
      </c>
      <c r="E3192" s="1029">
        <v>16.59</v>
      </c>
      <c r="F3192" s="1029">
        <v>233.19</v>
      </c>
    </row>
    <row r="3193" spans="1:6" ht="23.1" customHeight="1">
      <c r="A3193" s="1023" t="s">
        <v>10933</v>
      </c>
      <c r="B3193" s="1023" t="s">
        <v>10934</v>
      </c>
      <c r="C3193" s="1024" t="s">
        <v>4748</v>
      </c>
      <c r="D3193" s="1029">
        <v>272.74</v>
      </c>
      <c r="E3193" s="1029">
        <v>20.74</v>
      </c>
      <c r="F3193" s="1029">
        <v>293.48</v>
      </c>
    </row>
    <row r="3194" spans="1:6" ht="11.45" customHeight="1">
      <c r="A3194" s="1015" t="s">
        <v>4737</v>
      </c>
      <c r="B3194" s="1016" t="s">
        <v>4738</v>
      </c>
      <c r="C3194" s="1016" t="s">
        <v>4739</v>
      </c>
      <c r="D3194" s="1017" t="s">
        <v>4740</v>
      </c>
      <c r="E3194" s="1018" t="s">
        <v>4741</v>
      </c>
      <c r="F3194" s="1015" t="s">
        <v>4742</v>
      </c>
    </row>
    <row r="3195" spans="1:6" ht="23.1" customHeight="1">
      <c r="A3195" s="1023" t="s">
        <v>10935</v>
      </c>
      <c r="B3195" s="1023" t="s">
        <v>10936</v>
      </c>
      <c r="C3195" s="1024" t="s">
        <v>4748</v>
      </c>
      <c r="D3195" s="1029">
        <v>320.29000000000002</v>
      </c>
      <c r="E3195" s="1029">
        <v>16.59</v>
      </c>
      <c r="F3195" s="1029">
        <v>336.88</v>
      </c>
    </row>
    <row r="3196" spans="1:6" ht="24.95" customHeight="1">
      <c r="A3196" s="1023" t="s">
        <v>10937</v>
      </c>
      <c r="B3196" s="441" t="s">
        <v>10938</v>
      </c>
      <c r="C3196" s="1024" t="s">
        <v>4748</v>
      </c>
      <c r="D3196" s="1029">
        <v>112.65</v>
      </c>
      <c r="E3196" s="1029">
        <v>12.44</v>
      </c>
      <c r="F3196" s="1029">
        <v>125.09</v>
      </c>
    </row>
    <row r="3197" spans="1:6" ht="24.95" customHeight="1">
      <c r="A3197" s="1023" t="s">
        <v>10939</v>
      </c>
      <c r="B3197" s="441" t="s">
        <v>10940</v>
      </c>
      <c r="C3197" s="1024" t="s">
        <v>4748</v>
      </c>
      <c r="D3197" s="1029">
        <v>122.97</v>
      </c>
      <c r="E3197" s="1029">
        <v>16.59</v>
      </c>
      <c r="F3197" s="1029">
        <v>139.56</v>
      </c>
    </row>
    <row r="3198" spans="1:6" ht="24.95" customHeight="1">
      <c r="A3198" s="1023" t="s">
        <v>10941</v>
      </c>
      <c r="B3198" s="441" t="s">
        <v>10942</v>
      </c>
      <c r="C3198" s="1024" t="s">
        <v>4748</v>
      </c>
      <c r="D3198" s="1029">
        <v>167.82</v>
      </c>
      <c r="E3198" s="1029">
        <v>16.59</v>
      </c>
      <c r="F3198" s="1029">
        <v>184.41</v>
      </c>
    </row>
    <row r="3199" spans="1:6" ht="24.95" customHeight="1">
      <c r="A3199" s="1023" t="s">
        <v>10943</v>
      </c>
      <c r="B3199" s="441" t="s">
        <v>10944</v>
      </c>
      <c r="C3199" s="1024" t="s">
        <v>4748</v>
      </c>
      <c r="D3199" s="1029">
        <v>133.59</v>
      </c>
      <c r="E3199" s="1029">
        <v>16.59</v>
      </c>
      <c r="F3199" s="1029">
        <v>150.18</v>
      </c>
    </row>
    <row r="3200" spans="1:6" ht="24.95" customHeight="1">
      <c r="A3200" s="1023" t="s">
        <v>10945</v>
      </c>
      <c r="B3200" s="441" t="s">
        <v>10946</v>
      </c>
      <c r="C3200" s="1024" t="s">
        <v>4748</v>
      </c>
      <c r="D3200" s="1029">
        <v>146.52000000000001</v>
      </c>
      <c r="E3200" s="1029">
        <v>16.59</v>
      </c>
      <c r="F3200" s="1029">
        <v>163.11000000000001</v>
      </c>
    </row>
    <row r="3201" spans="1:6" ht="24.95" customHeight="1">
      <c r="A3201" s="1023" t="s">
        <v>10947</v>
      </c>
      <c r="B3201" s="441" t="s">
        <v>10948</v>
      </c>
      <c r="C3201" s="1024" t="s">
        <v>4748</v>
      </c>
      <c r="D3201" s="1029">
        <v>227.11</v>
      </c>
      <c r="E3201" s="1029">
        <v>16.59</v>
      </c>
      <c r="F3201" s="1029">
        <v>243.7</v>
      </c>
    </row>
    <row r="3202" spans="1:6" ht="23.1" customHeight="1">
      <c r="A3202" s="1023" t="s">
        <v>10949</v>
      </c>
      <c r="B3202" s="1023" t="s">
        <v>10950</v>
      </c>
      <c r="C3202" s="1024" t="s">
        <v>4748</v>
      </c>
      <c r="D3202" s="1029">
        <v>42.48</v>
      </c>
      <c r="E3202" s="1029">
        <v>16.59</v>
      </c>
      <c r="F3202" s="1029">
        <v>59.07</v>
      </c>
    </row>
    <row r="3203" spans="1:6" ht="24.95" customHeight="1">
      <c r="A3203" s="1023" t="s">
        <v>10951</v>
      </c>
      <c r="B3203" s="441" t="s">
        <v>10952</v>
      </c>
      <c r="C3203" s="1024" t="s">
        <v>4748</v>
      </c>
      <c r="D3203" s="1029">
        <v>51.82</v>
      </c>
      <c r="E3203" s="1029">
        <v>16.59</v>
      </c>
      <c r="F3203" s="1029">
        <v>68.41</v>
      </c>
    </row>
    <row r="3204" spans="1:6" ht="24.95" customHeight="1">
      <c r="A3204" s="1023" t="s">
        <v>10953</v>
      </c>
      <c r="B3204" s="441" t="s">
        <v>10954</v>
      </c>
      <c r="C3204" s="1024" t="s">
        <v>4748</v>
      </c>
      <c r="D3204" s="1029">
        <v>135.83000000000001</v>
      </c>
      <c r="E3204" s="1029">
        <v>20.74</v>
      </c>
      <c r="F3204" s="1029">
        <v>156.57</v>
      </c>
    </row>
    <row r="3205" spans="1:6" ht="12.6" customHeight="1">
      <c r="A3205" s="1020" t="s">
        <v>10955</v>
      </c>
      <c r="B3205" s="1020" t="s">
        <v>10956</v>
      </c>
      <c r="C3205" s="1022"/>
      <c r="D3205" s="1022"/>
      <c r="E3205" s="1022"/>
      <c r="F3205" s="1022"/>
    </row>
    <row r="3206" spans="1:6" ht="12.6" customHeight="1">
      <c r="A3206" s="1023" t="s">
        <v>10957</v>
      </c>
      <c r="B3206" s="1023" t="s">
        <v>10958</v>
      </c>
      <c r="C3206" s="1024" t="s">
        <v>4857</v>
      </c>
      <c r="D3206" s="1029">
        <v>80.08</v>
      </c>
      <c r="E3206" s="1029">
        <v>13.69</v>
      </c>
      <c r="F3206" s="1029">
        <v>93.77</v>
      </c>
    </row>
    <row r="3207" spans="1:6" ht="12.6" customHeight="1">
      <c r="A3207" s="1023" t="s">
        <v>10959</v>
      </c>
      <c r="B3207" s="1023" t="s">
        <v>10960</v>
      </c>
      <c r="C3207" s="1024" t="s">
        <v>4857</v>
      </c>
      <c r="D3207" s="1029">
        <v>111.06</v>
      </c>
      <c r="E3207" s="1029">
        <v>14.93</v>
      </c>
      <c r="F3207" s="1029">
        <v>125.99</v>
      </c>
    </row>
    <row r="3208" spans="1:6" ht="12.6" customHeight="1">
      <c r="A3208" s="1023" t="s">
        <v>10961</v>
      </c>
      <c r="B3208" s="1023" t="s">
        <v>10962</v>
      </c>
      <c r="C3208" s="1024" t="s">
        <v>4857</v>
      </c>
      <c r="D3208" s="1029">
        <v>144.54</v>
      </c>
      <c r="E3208" s="1029">
        <v>18.66</v>
      </c>
      <c r="F3208" s="1029">
        <v>163.19999999999999</v>
      </c>
    </row>
    <row r="3209" spans="1:6" ht="12.6" customHeight="1">
      <c r="A3209" s="1023" t="s">
        <v>10963</v>
      </c>
      <c r="B3209" s="1023" t="s">
        <v>10964</v>
      </c>
      <c r="C3209" s="1024" t="s">
        <v>4857</v>
      </c>
      <c r="D3209" s="1029">
        <v>235.43</v>
      </c>
      <c r="E3209" s="1029">
        <v>21.15</v>
      </c>
      <c r="F3209" s="1029">
        <v>256.58</v>
      </c>
    </row>
    <row r="3210" spans="1:6" ht="12.6" customHeight="1">
      <c r="A3210" s="1023" t="s">
        <v>10965</v>
      </c>
      <c r="B3210" s="1023" t="s">
        <v>10966</v>
      </c>
      <c r="C3210" s="1024" t="s">
        <v>4857</v>
      </c>
      <c r="D3210" s="1029">
        <v>276.66000000000003</v>
      </c>
      <c r="E3210" s="1029">
        <v>21.15</v>
      </c>
      <c r="F3210" s="1029">
        <v>297.81</v>
      </c>
    </row>
    <row r="3211" spans="1:6" ht="12.6" customHeight="1">
      <c r="A3211" s="1023" t="s">
        <v>10967</v>
      </c>
      <c r="B3211" s="1023" t="s">
        <v>10968</v>
      </c>
      <c r="C3211" s="1024" t="s">
        <v>4857</v>
      </c>
      <c r="D3211" s="1029">
        <v>367.14</v>
      </c>
      <c r="E3211" s="1029">
        <v>28.61</v>
      </c>
      <c r="F3211" s="1029">
        <v>395.75</v>
      </c>
    </row>
    <row r="3212" spans="1:6" ht="12.6" customHeight="1">
      <c r="A3212" s="1023" t="s">
        <v>10969</v>
      </c>
      <c r="B3212" s="1023" t="s">
        <v>10970</v>
      </c>
      <c r="C3212" s="1024" t="s">
        <v>4857</v>
      </c>
      <c r="D3212" s="1029">
        <v>458.87</v>
      </c>
      <c r="E3212" s="1029">
        <v>33.590000000000003</v>
      </c>
      <c r="F3212" s="1029">
        <v>492.46</v>
      </c>
    </row>
    <row r="3213" spans="1:6" ht="12.6" customHeight="1">
      <c r="A3213" s="1023" t="s">
        <v>10971</v>
      </c>
      <c r="B3213" s="1023" t="s">
        <v>10972</v>
      </c>
      <c r="C3213" s="1024" t="s">
        <v>4857</v>
      </c>
      <c r="D3213" s="1029">
        <v>636.36</v>
      </c>
      <c r="E3213" s="1029">
        <v>36.08</v>
      </c>
      <c r="F3213" s="1029">
        <v>672.44</v>
      </c>
    </row>
    <row r="3214" spans="1:6" ht="12.6" customHeight="1">
      <c r="A3214" s="1023" t="s">
        <v>10973</v>
      </c>
      <c r="B3214" s="1023" t="s">
        <v>10974</v>
      </c>
      <c r="C3214" s="1024" t="s">
        <v>4857</v>
      </c>
      <c r="D3214" s="1029">
        <v>782.9</v>
      </c>
      <c r="E3214" s="1029">
        <v>41.05</v>
      </c>
      <c r="F3214" s="1029">
        <v>823.95</v>
      </c>
    </row>
    <row r="3215" spans="1:6" ht="12.6" customHeight="1">
      <c r="A3215" s="1023" t="s">
        <v>10975</v>
      </c>
      <c r="B3215" s="1023" t="s">
        <v>10976</v>
      </c>
      <c r="C3215" s="1024" t="s">
        <v>4857</v>
      </c>
      <c r="D3215" s="1029">
        <v>91.43</v>
      </c>
      <c r="E3215" s="1029">
        <v>14.93</v>
      </c>
      <c r="F3215" s="1029">
        <v>106.36</v>
      </c>
    </row>
    <row r="3216" spans="1:6" ht="12.6" customHeight="1">
      <c r="A3216" s="1023" t="s">
        <v>10977</v>
      </c>
      <c r="B3216" s="1023" t="s">
        <v>10978</v>
      </c>
      <c r="C3216" s="1024" t="s">
        <v>4857</v>
      </c>
      <c r="D3216" s="1029">
        <v>102.59</v>
      </c>
      <c r="E3216" s="1029">
        <v>18.66</v>
      </c>
      <c r="F3216" s="1029">
        <v>121.25</v>
      </c>
    </row>
    <row r="3217" spans="1:6" ht="12.6" customHeight="1">
      <c r="A3217" s="1023" t="s">
        <v>10979</v>
      </c>
      <c r="B3217" s="1023" t="s">
        <v>10980</v>
      </c>
      <c r="C3217" s="1024" t="s">
        <v>4857</v>
      </c>
      <c r="D3217" s="1029">
        <v>165.65</v>
      </c>
      <c r="E3217" s="1029">
        <v>21.15</v>
      </c>
      <c r="F3217" s="1029">
        <v>186.8</v>
      </c>
    </row>
    <row r="3218" spans="1:6" ht="12.6" customHeight="1">
      <c r="A3218" s="1023" t="s">
        <v>10981</v>
      </c>
      <c r="B3218" s="1023" t="s">
        <v>10982</v>
      </c>
      <c r="C3218" s="1024" t="s">
        <v>4857</v>
      </c>
      <c r="D3218" s="1029">
        <v>198.17</v>
      </c>
      <c r="E3218" s="1029">
        <v>21.15</v>
      </c>
      <c r="F3218" s="1029">
        <v>219.32</v>
      </c>
    </row>
    <row r="3219" spans="1:6" ht="12.6" customHeight="1">
      <c r="A3219" s="1023" t="s">
        <v>10983</v>
      </c>
      <c r="B3219" s="1023" t="s">
        <v>10984</v>
      </c>
      <c r="C3219" s="1024" t="s">
        <v>4857</v>
      </c>
      <c r="D3219" s="1029">
        <v>281.08999999999997</v>
      </c>
      <c r="E3219" s="1029">
        <v>28.61</v>
      </c>
      <c r="F3219" s="1029">
        <v>309.7</v>
      </c>
    </row>
    <row r="3220" spans="1:6" ht="12.6" customHeight="1">
      <c r="A3220" s="1023" t="s">
        <v>10985</v>
      </c>
      <c r="B3220" s="1023" t="s">
        <v>10986</v>
      </c>
      <c r="C3220" s="1024" t="s">
        <v>4857</v>
      </c>
      <c r="D3220" s="1029">
        <v>385.92</v>
      </c>
      <c r="E3220" s="1029">
        <v>33.590000000000003</v>
      </c>
      <c r="F3220" s="1029">
        <v>419.51</v>
      </c>
    </row>
    <row r="3221" spans="1:6" ht="12.6" customHeight="1">
      <c r="A3221" s="1020" t="s">
        <v>10987</v>
      </c>
      <c r="B3221" s="1020" t="s">
        <v>10988</v>
      </c>
      <c r="C3221" s="1022"/>
      <c r="D3221" s="1022"/>
      <c r="E3221" s="1022"/>
      <c r="F3221" s="1022"/>
    </row>
    <row r="3222" spans="1:6" ht="12.6" customHeight="1">
      <c r="A3222" s="1023" t="s">
        <v>10989</v>
      </c>
      <c r="B3222" s="1023" t="s">
        <v>10990</v>
      </c>
      <c r="C3222" s="1024" t="s">
        <v>4857</v>
      </c>
      <c r="D3222" s="1029">
        <v>52.41</v>
      </c>
      <c r="E3222" s="1029">
        <v>27.43</v>
      </c>
      <c r="F3222" s="1029">
        <v>79.84</v>
      </c>
    </row>
    <row r="3223" spans="1:6" ht="12.6" customHeight="1">
      <c r="A3223" s="1023" t="s">
        <v>10991</v>
      </c>
      <c r="B3223" s="1023" t="s">
        <v>10992</v>
      </c>
      <c r="C3223" s="1024" t="s">
        <v>4857</v>
      </c>
      <c r="D3223" s="1029">
        <v>64.78</v>
      </c>
      <c r="E3223" s="1029">
        <v>31.83</v>
      </c>
      <c r="F3223" s="1029">
        <v>96.61</v>
      </c>
    </row>
    <row r="3224" spans="1:6" ht="12.6" customHeight="1">
      <c r="A3224" s="1023" t="s">
        <v>10993</v>
      </c>
      <c r="B3224" s="1023" t="s">
        <v>10994</v>
      </c>
      <c r="C3224" s="1024" t="s">
        <v>4857</v>
      </c>
      <c r="D3224" s="1029">
        <v>57.54</v>
      </c>
      <c r="E3224" s="1029">
        <v>27.43</v>
      </c>
      <c r="F3224" s="1029">
        <v>84.97</v>
      </c>
    </row>
    <row r="3225" spans="1:6" ht="12.6" customHeight="1">
      <c r="A3225" s="1023" t="s">
        <v>10995</v>
      </c>
      <c r="B3225" s="1023" t="s">
        <v>10996</v>
      </c>
      <c r="C3225" s="1024" t="s">
        <v>4857</v>
      </c>
      <c r="D3225" s="1029">
        <v>71.599999999999994</v>
      </c>
      <c r="E3225" s="1029">
        <v>31.83</v>
      </c>
      <c r="F3225" s="1029">
        <v>103.43</v>
      </c>
    </row>
    <row r="3226" spans="1:6" ht="12.6" customHeight="1">
      <c r="A3226" s="1023" t="s">
        <v>10997</v>
      </c>
      <c r="B3226" s="1023" t="s">
        <v>10998</v>
      </c>
      <c r="C3226" s="1024" t="s">
        <v>4857</v>
      </c>
      <c r="D3226" s="1029">
        <v>100.77</v>
      </c>
      <c r="E3226" s="1029">
        <v>39.31</v>
      </c>
      <c r="F3226" s="1029">
        <v>140.08000000000001</v>
      </c>
    </row>
    <row r="3227" spans="1:6" ht="12.6" customHeight="1">
      <c r="A3227" s="1023" t="s">
        <v>10999</v>
      </c>
      <c r="B3227" s="1023" t="s">
        <v>11000</v>
      </c>
      <c r="C3227" s="1024" t="s">
        <v>4857</v>
      </c>
      <c r="D3227" s="1029">
        <v>156.88999999999999</v>
      </c>
      <c r="E3227" s="1029">
        <v>44.74</v>
      </c>
      <c r="F3227" s="1029">
        <v>201.63</v>
      </c>
    </row>
    <row r="3228" spans="1:6" ht="12.6" customHeight="1">
      <c r="A3228" s="1023" t="s">
        <v>11001</v>
      </c>
      <c r="B3228" s="1023" t="s">
        <v>11002</v>
      </c>
      <c r="C3228" s="1024" t="s">
        <v>4857</v>
      </c>
      <c r="D3228" s="1029">
        <v>271.05</v>
      </c>
      <c r="E3228" s="1029">
        <v>57.64</v>
      </c>
      <c r="F3228" s="1029">
        <v>328.69</v>
      </c>
    </row>
    <row r="3229" spans="1:6" ht="12.6" customHeight="1">
      <c r="A3229" s="1023" t="s">
        <v>11003</v>
      </c>
      <c r="B3229" s="1023" t="s">
        <v>11004</v>
      </c>
      <c r="C3229" s="1024" t="s">
        <v>4857</v>
      </c>
      <c r="D3229" s="1029">
        <v>392.68</v>
      </c>
      <c r="E3229" s="1029">
        <v>72.599999999999994</v>
      </c>
      <c r="F3229" s="1029">
        <v>465.28</v>
      </c>
    </row>
    <row r="3230" spans="1:6" ht="12.6" customHeight="1">
      <c r="A3230" s="1023" t="s">
        <v>11005</v>
      </c>
      <c r="B3230" s="1023" t="s">
        <v>11006</v>
      </c>
      <c r="C3230" s="1024" t="s">
        <v>4857</v>
      </c>
      <c r="D3230" s="1029">
        <v>604</v>
      </c>
      <c r="E3230" s="1029">
        <v>108.54</v>
      </c>
      <c r="F3230" s="1029">
        <v>712.54</v>
      </c>
    </row>
    <row r="3231" spans="1:6" ht="12.6" customHeight="1">
      <c r="A3231" s="1023" t="s">
        <v>11007</v>
      </c>
      <c r="B3231" s="1023" t="s">
        <v>11008</v>
      </c>
      <c r="C3231" s="1024" t="s">
        <v>4857</v>
      </c>
      <c r="D3231" s="1029">
        <v>146.55000000000001</v>
      </c>
      <c r="E3231" s="1029">
        <v>44.74</v>
      </c>
      <c r="F3231" s="1029">
        <v>191.29</v>
      </c>
    </row>
    <row r="3232" spans="1:6" ht="12.6" customHeight="1">
      <c r="A3232" s="1023" t="s">
        <v>11009</v>
      </c>
      <c r="B3232" s="1023" t="s">
        <v>11010</v>
      </c>
      <c r="C3232" s="1024" t="s">
        <v>4857</v>
      </c>
      <c r="D3232" s="1029">
        <v>300.12</v>
      </c>
      <c r="E3232" s="1029">
        <v>57.64</v>
      </c>
      <c r="F3232" s="1029">
        <v>357.76</v>
      </c>
    </row>
    <row r="3233" spans="1:6" ht="12.6" customHeight="1">
      <c r="A3233" s="1023" t="s">
        <v>11011</v>
      </c>
      <c r="B3233" s="1023" t="s">
        <v>11012</v>
      </c>
      <c r="C3233" s="1024" t="s">
        <v>4857</v>
      </c>
      <c r="D3233" s="1029">
        <v>432.69</v>
      </c>
      <c r="E3233" s="1029">
        <v>72.599999999999994</v>
      </c>
      <c r="F3233" s="1029">
        <v>505.29</v>
      </c>
    </row>
    <row r="3234" spans="1:6" ht="12.6" customHeight="1">
      <c r="A3234" s="1023" t="s">
        <v>11013</v>
      </c>
      <c r="B3234" s="1023" t="s">
        <v>11014</v>
      </c>
      <c r="C3234" s="1024" t="s">
        <v>4857</v>
      </c>
      <c r="D3234" s="1029">
        <v>213.19</v>
      </c>
      <c r="E3234" s="1029">
        <v>44.74</v>
      </c>
      <c r="F3234" s="1029">
        <v>257.93</v>
      </c>
    </row>
    <row r="3235" spans="1:6" ht="12.6" customHeight="1">
      <c r="A3235" s="1023" t="s">
        <v>11015</v>
      </c>
      <c r="B3235" s="1023" t="s">
        <v>11016</v>
      </c>
      <c r="C3235" s="1024" t="s">
        <v>4857</v>
      </c>
      <c r="D3235" s="1029">
        <v>384.05</v>
      </c>
      <c r="E3235" s="1029">
        <v>57.64</v>
      </c>
      <c r="F3235" s="1029">
        <v>441.69</v>
      </c>
    </row>
    <row r="3236" spans="1:6" ht="12.6" customHeight="1">
      <c r="A3236" s="1023" t="s">
        <v>11017</v>
      </c>
      <c r="B3236" s="1023" t="s">
        <v>11018</v>
      </c>
      <c r="C3236" s="1024" t="s">
        <v>4857</v>
      </c>
      <c r="D3236" s="1029">
        <v>580.73</v>
      </c>
      <c r="E3236" s="1029">
        <v>72.599999999999994</v>
      </c>
      <c r="F3236" s="1029">
        <v>653.33000000000004</v>
      </c>
    </row>
    <row r="3237" spans="1:6" ht="12.6" customHeight="1">
      <c r="A3237" s="1023" t="s">
        <v>11019</v>
      </c>
      <c r="B3237" s="1023" t="s">
        <v>11020</v>
      </c>
      <c r="C3237" s="1024" t="s">
        <v>4857</v>
      </c>
      <c r="D3237" s="1029">
        <v>31.77</v>
      </c>
      <c r="E3237" s="1029">
        <v>26.57</v>
      </c>
      <c r="F3237" s="1029">
        <v>58.34</v>
      </c>
    </row>
    <row r="3238" spans="1:6" ht="12.6" customHeight="1">
      <c r="A3238" s="1023" t="s">
        <v>11021</v>
      </c>
      <c r="B3238" s="1023" t="s">
        <v>11022</v>
      </c>
      <c r="C3238" s="1024" t="s">
        <v>4857</v>
      </c>
      <c r="D3238" s="1029">
        <v>35.28</v>
      </c>
      <c r="E3238" s="1029">
        <v>33.85</v>
      </c>
      <c r="F3238" s="1029">
        <v>69.13</v>
      </c>
    </row>
    <row r="3239" spans="1:6" ht="12.6" customHeight="1">
      <c r="A3239" s="1023" t="s">
        <v>11023</v>
      </c>
      <c r="B3239" s="1023" t="s">
        <v>11024</v>
      </c>
      <c r="C3239" s="1024" t="s">
        <v>4857</v>
      </c>
      <c r="D3239" s="1029">
        <v>64.37</v>
      </c>
      <c r="E3239" s="1029">
        <v>57.22</v>
      </c>
      <c r="F3239" s="1029">
        <v>121.59</v>
      </c>
    </row>
    <row r="3240" spans="1:6" ht="12.6" customHeight="1">
      <c r="A3240" s="1023" t="s">
        <v>11025</v>
      </c>
      <c r="B3240" s="1023" t="s">
        <v>11026</v>
      </c>
      <c r="C3240" s="1024" t="s">
        <v>4857</v>
      </c>
      <c r="D3240" s="1029">
        <v>913.87</v>
      </c>
      <c r="E3240" s="1029">
        <v>162.81</v>
      </c>
      <c r="F3240" s="1025">
        <v>1076.68</v>
      </c>
    </row>
    <row r="3241" spans="1:6" ht="12.6" customHeight="1">
      <c r="A3241" s="1023" t="s">
        <v>11027</v>
      </c>
      <c r="B3241" s="1023" t="s">
        <v>11028</v>
      </c>
      <c r="C3241" s="1024" t="s">
        <v>4857</v>
      </c>
      <c r="D3241" s="1029">
        <v>95.54</v>
      </c>
      <c r="E3241" s="1029">
        <v>31.83</v>
      </c>
      <c r="F3241" s="1029">
        <v>127.37</v>
      </c>
    </row>
    <row r="3242" spans="1:6" ht="11.45" customHeight="1">
      <c r="A3242" s="1015" t="s">
        <v>4737</v>
      </c>
      <c r="B3242" s="1016" t="s">
        <v>4738</v>
      </c>
      <c r="C3242" s="1016" t="s">
        <v>4739</v>
      </c>
      <c r="D3242" s="1017" t="s">
        <v>4740</v>
      </c>
      <c r="E3242" s="1018" t="s">
        <v>4741</v>
      </c>
      <c r="F3242" s="1015" t="s">
        <v>4742</v>
      </c>
    </row>
    <row r="3243" spans="1:6" ht="12.6" customHeight="1">
      <c r="A3243" s="1023" t="s">
        <v>11029</v>
      </c>
      <c r="B3243" s="1023" t="s">
        <v>11030</v>
      </c>
      <c r="C3243" s="1024" t="s">
        <v>4857</v>
      </c>
      <c r="D3243" s="1029">
        <v>84.53</v>
      </c>
      <c r="E3243" s="1029">
        <v>31.83</v>
      </c>
      <c r="F3243" s="1029">
        <v>116.36</v>
      </c>
    </row>
    <row r="3244" spans="1:6" ht="12.6" customHeight="1">
      <c r="A3244" s="1023" t="s">
        <v>11031</v>
      </c>
      <c r="B3244" s="1023" t="s">
        <v>11032</v>
      </c>
      <c r="C3244" s="1024" t="s">
        <v>4857</v>
      </c>
      <c r="D3244" s="1029">
        <v>123.52</v>
      </c>
      <c r="E3244" s="1029">
        <v>31.83</v>
      </c>
      <c r="F3244" s="1029">
        <v>155.35</v>
      </c>
    </row>
    <row r="3245" spans="1:6" ht="12.6" customHeight="1">
      <c r="A3245" s="1023" t="s">
        <v>11033</v>
      </c>
      <c r="B3245" s="1023" t="s">
        <v>11034</v>
      </c>
      <c r="C3245" s="1024" t="s">
        <v>4857</v>
      </c>
      <c r="D3245" s="1029">
        <v>208.99</v>
      </c>
      <c r="E3245" s="1029">
        <v>50.16</v>
      </c>
      <c r="F3245" s="1029">
        <v>259.14999999999998</v>
      </c>
    </row>
    <row r="3246" spans="1:6" ht="12.6" customHeight="1">
      <c r="A3246" s="1023" t="s">
        <v>11035</v>
      </c>
      <c r="B3246" s="1023" t="s">
        <v>11036</v>
      </c>
      <c r="C3246" s="1024" t="s">
        <v>4857</v>
      </c>
      <c r="D3246" s="1029">
        <v>118.17</v>
      </c>
      <c r="E3246" s="1029">
        <v>39.31</v>
      </c>
      <c r="F3246" s="1029">
        <v>157.47999999999999</v>
      </c>
    </row>
    <row r="3247" spans="1:6" ht="12.6" customHeight="1">
      <c r="A3247" s="1023" t="s">
        <v>11037</v>
      </c>
      <c r="B3247" s="1023" t="s">
        <v>11038</v>
      </c>
      <c r="C3247" s="1024" t="s">
        <v>4857</v>
      </c>
      <c r="D3247" s="1029">
        <v>361.85</v>
      </c>
      <c r="E3247" s="1029">
        <v>65.13</v>
      </c>
      <c r="F3247" s="1029">
        <v>426.98</v>
      </c>
    </row>
    <row r="3248" spans="1:6" ht="12.6" customHeight="1">
      <c r="A3248" s="1023" t="s">
        <v>11039</v>
      </c>
      <c r="B3248" s="1023" t="s">
        <v>11040</v>
      </c>
      <c r="C3248" s="1024" t="s">
        <v>4857</v>
      </c>
      <c r="D3248" s="1029">
        <v>93.75</v>
      </c>
      <c r="E3248" s="1029">
        <v>27.43</v>
      </c>
      <c r="F3248" s="1029">
        <v>121.18</v>
      </c>
    </row>
    <row r="3249" spans="1:6" ht="12.6" customHeight="1">
      <c r="A3249" s="1023" t="s">
        <v>11041</v>
      </c>
      <c r="B3249" s="1023" t="s">
        <v>11042</v>
      </c>
      <c r="C3249" s="1024" t="s">
        <v>4857</v>
      </c>
      <c r="D3249" s="1029">
        <v>85.12</v>
      </c>
      <c r="E3249" s="1029">
        <v>27.43</v>
      </c>
      <c r="F3249" s="1029">
        <v>112.55</v>
      </c>
    </row>
    <row r="3250" spans="1:6" ht="12.6" customHeight="1">
      <c r="A3250" s="1023" t="s">
        <v>11043</v>
      </c>
      <c r="B3250" s="1023" t="s">
        <v>11044</v>
      </c>
      <c r="C3250" s="1024" t="s">
        <v>4857</v>
      </c>
      <c r="D3250" s="1029">
        <v>20.18</v>
      </c>
      <c r="E3250" s="1029">
        <v>9.67</v>
      </c>
      <c r="F3250" s="1029">
        <v>29.85</v>
      </c>
    </row>
    <row r="3251" spans="1:6" ht="12.6" customHeight="1">
      <c r="A3251" s="1020" t="s">
        <v>11045</v>
      </c>
      <c r="B3251" s="1020" t="s">
        <v>11046</v>
      </c>
      <c r="C3251" s="1022"/>
      <c r="D3251" s="1022"/>
      <c r="E3251" s="1022"/>
      <c r="F3251" s="1022"/>
    </row>
    <row r="3252" spans="1:6" ht="24.95" customHeight="1">
      <c r="A3252" s="1023" t="s">
        <v>11047</v>
      </c>
      <c r="B3252" s="441" t="s">
        <v>11048</v>
      </c>
      <c r="C3252" s="1024" t="s">
        <v>4857</v>
      </c>
      <c r="D3252" s="1029">
        <v>10.71</v>
      </c>
      <c r="E3252" s="1029">
        <v>1.38</v>
      </c>
      <c r="F3252" s="1029">
        <v>12.09</v>
      </c>
    </row>
    <row r="3253" spans="1:6" ht="24.95" customHeight="1">
      <c r="A3253" s="1023" t="s">
        <v>11049</v>
      </c>
      <c r="B3253" s="441" t="s">
        <v>11050</v>
      </c>
      <c r="C3253" s="1024" t="s">
        <v>4857</v>
      </c>
      <c r="D3253" s="1029">
        <v>14.48</v>
      </c>
      <c r="E3253" s="1029">
        <v>1.38</v>
      </c>
      <c r="F3253" s="1029">
        <v>15.86</v>
      </c>
    </row>
    <row r="3254" spans="1:6" ht="24.95" customHeight="1">
      <c r="A3254" s="1023" t="s">
        <v>11051</v>
      </c>
      <c r="B3254" s="441" t="s">
        <v>11052</v>
      </c>
      <c r="C3254" s="1024" t="s">
        <v>4857</v>
      </c>
      <c r="D3254" s="1029">
        <v>19.170000000000002</v>
      </c>
      <c r="E3254" s="1029">
        <v>1.38</v>
      </c>
      <c r="F3254" s="1029">
        <v>20.55</v>
      </c>
    </row>
    <row r="3255" spans="1:6" ht="24.95" customHeight="1">
      <c r="A3255" s="1023" t="s">
        <v>11053</v>
      </c>
      <c r="B3255" s="441" t="s">
        <v>11054</v>
      </c>
      <c r="C3255" s="1024" t="s">
        <v>4857</v>
      </c>
      <c r="D3255" s="1029">
        <v>49.55</v>
      </c>
      <c r="E3255" s="1029">
        <v>1.38</v>
      </c>
      <c r="F3255" s="1029">
        <v>50.93</v>
      </c>
    </row>
    <row r="3256" spans="1:6" ht="24.95" customHeight="1">
      <c r="A3256" s="1023" t="s">
        <v>11055</v>
      </c>
      <c r="B3256" s="441" t="s">
        <v>11056</v>
      </c>
      <c r="C3256" s="1024" t="s">
        <v>4857</v>
      </c>
      <c r="D3256" s="1029">
        <v>45.24</v>
      </c>
      <c r="E3256" s="1029">
        <v>1.38</v>
      </c>
      <c r="F3256" s="1029">
        <v>46.62</v>
      </c>
    </row>
    <row r="3257" spans="1:6" ht="12.6" customHeight="1">
      <c r="A3257" s="1023" t="s">
        <v>11057</v>
      </c>
      <c r="B3257" s="1023" t="s">
        <v>11058</v>
      </c>
      <c r="C3257" s="1024" t="s">
        <v>4857</v>
      </c>
      <c r="D3257" s="1029">
        <v>99.54</v>
      </c>
      <c r="E3257" s="1029">
        <v>2.0699999999999998</v>
      </c>
      <c r="F3257" s="1029">
        <v>101.61</v>
      </c>
    </row>
    <row r="3258" spans="1:6" ht="12.6" customHeight="1">
      <c r="A3258" s="1023" t="s">
        <v>11059</v>
      </c>
      <c r="B3258" s="1023" t="s">
        <v>11060</v>
      </c>
      <c r="C3258" s="1024" t="s">
        <v>4857</v>
      </c>
      <c r="D3258" s="1029">
        <v>127.19</v>
      </c>
      <c r="E3258" s="1029">
        <v>2.0699999999999998</v>
      </c>
      <c r="F3258" s="1029">
        <v>129.26</v>
      </c>
    </row>
    <row r="3259" spans="1:6" ht="12.6" customHeight="1">
      <c r="A3259" s="1023" t="s">
        <v>11061</v>
      </c>
      <c r="B3259" s="1023" t="s">
        <v>11062</v>
      </c>
      <c r="C3259" s="1024" t="s">
        <v>4857</v>
      </c>
      <c r="D3259" s="1029">
        <v>204.34</v>
      </c>
      <c r="E3259" s="1029">
        <v>2.0699999999999998</v>
      </c>
      <c r="F3259" s="1029">
        <v>206.41</v>
      </c>
    </row>
    <row r="3260" spans="1:6" ht="12.6" customHeight="1">
      <c r="A3260" s="1023" t="s">
        <v>11063</v>
      </c>
      <c r="B3260" s="1023" t="s">
        <v>11064</v>
      </c>
      <c r="C3260" s="1024" t="s">
        <v>4857</v>
      </c>
      <c r="D3260" s="1029">
        <v>309.41000000000003</v>
      </c>
      <c r="E3260" s="1029">
        <v>2.0699999999999998</v>
      </c>
      <c r="F3260" s="1029">
        <v>311.48</v>
      </c>
    </row>
    <row r="3261" spans="1:6" ht="12.6" customHeight="1">
      <c r="A3261" s="1023" t="s">
        <v>11065</v>
      </c>
      <c r="B3261" s="1023" t="s">
        <v>11066</v>
      </c>
      <c r="C3261" s="1024" t="s">
        <v>4857</v>
      </c>
      <c r="D3261" s="1029">
        <v>461.8</v>
      </c>
      <c r="E3261" s="1029">
        <v>2.0699999999999998</v>
      </c>
      <c r="F3261" s="1029">
        <v>463.87</v>
      </c>
    </row>
    <row r="3262" spans="1:6" ht="12.6" customHeight="1">
      <c r="A3262" s="1023" t="s">
        <v>11067</v>
      </c>
      <c r="B3262" s="1023" t="s">
        <v>11068</v>
      </c>
      <c r="C3262" s="1024" t="s">
        <v>4857</v>
      </c>
      <c r="D3262" s="1029">
        <v>727.56</v>
      </c>
      <c r="E3262" s="1029">
        <v>2.0699999999999998</v>
      </c>
      <c r="F3262" s="1029">
        <v>729.63</v>
      </c>
    </row>
    <row r="3263" spans="1:6" ht="12.6" customHeight="1">
      <c r="A3263" s="1023" t="s">
        <v>11069</v>
      </c>
      <c r="B3263" s="1023" t="s">
        <v>11070</v>
      </c>
      <c r="C3263" s="1024" t="s">
        <v>4857</v>
      </c>
      <c r="D3263" s="1025">
        <v>1123.45</v>
      </c>
      <c r="E3263" s="1029">
        <v>2.0699999999999998</v>
      </c>
      <c r="F3263" s="1025">
        <v>1125.52</v>
      </c>
    </row>
    <row r="3264" spans="1:6" ht="12.6" customHeight="1">
      <c r="A3264" s="1023" t="s">
        <v>11071</v>
      </c>
      <c r="B3264" s="1023" t="s">
        <v>11072</v>
      </c>
      <c r="C3264" s="1024" t="s">
        <v>4857</v>
      </c>
      <c r="D3264" s="1025">
        <v>1540.35</v>
      </c>
      <c r="E3264" s="1029">
        <v>2.0699999999999998</v>
      </c>
      <c r="F3264" s="1025">
        <v>1542.42</v>
      </c>
    </row>
    <row r="3265" spans="1:6" ht="12.6" customHeight="1">
      <c r="A3265" s="1020" t="s">
        <v>11073</v>
      </c>
      <c r="B3265" s="1020" t="s">
        <v>11074</v>
      </c>
      <c r="C3265" s="1022"/>
      <c r="D3265" s="1022"/>
      <c r="E3265" s="1022"/>
      <c r="F3265" s="1022"/>
    </row>
    <row r="3266" spans="1:6" ht="24.95" customHeight="1">
      <c r="A3266" s="1023" t="s">
        <v>11075</v>
      </c>
      <c r="B3266" s="441" t="s">
        <v>11076</v>
      </c>
      <c r="C3266" s="1024" t="s">
        <v>4857</v>
      </c>
      <c r="D3266" s="1029">
        <v>563.92999999999995</v>
      </c>
      <c r="E3266" s="1029">
        <v>29.17</v>
      </c>
      <c r="F3266" s="1029">
        <v>593.1</v>
      </c>
    </row>
    <row r="3267" spans="1:6" ht="24.95" customHeight="1">
      <c r="A3267" s="1023" t="s">
        <v>11077</v>
      </c>
      <c r="B3267" s="441" t="s">
        <v>11078</v>
      </c>
      <c r="C3267" s="1024" t="s">
        <v>4857</v>
      </c>
      <c r="D3267" s="1029">
        <v>667.13</v>
      </c>
      <c r="E3267" s="1029">
        <v>29.17</v>
      </c>
      <c r="F3267" s="1029">
        <v>696.3</v>
      </c>
    </row>
    <row r="3268" spans="1:6" ht="24.95" customHeight="1">
      <c r="A3268" s="1023" t="s">
        <v>11079</v>
      </c>
      <c r="B3268" s="441" t="s">
        <v>11080</v>
      </c>
      <c r="C3268" s="1024" t="s">
        <v>4857</v>
      </c>
      <c r="D3268" s="1029">
        <v>819.97</v>
      </c>
      <c r="E3268" s="1029">
        <v>29.17</v>
      </c>
      <c r="F3268" s="1029">
        <v>849.14</v>
      </c>
    </row>
    <row r="3269" spans="1:6" ht="24.95" customHeight="1">
      <c r="A3269" s="1023" t="s">
        <v>11081</v>
      </c>
      <c r="B3269" s="441" t="s">
        <v>11082</v>
      </c>
      <c r="C3269" s="1024" t="s">
        <v>4857</v>
      </c>
      <c r="D3269" s="1025">
        <v>1240.0999999999999</v>
      </c>
      <c r="E3269" s="1029">
        <v>29.17</v>
      </c>
      <c r="F3269" s="1025">
        <v>1269.27</v>
      </c>
    </row>
    <row r="3270" spans="1:6" ht="24.95" customHeight="1">
      <c r="A3270" s="1023" t="s">
        <v>11083</v>
      </c>
      <c r="B3270" s="441" t="s">
        <v>11084</v>
      </c>
      <c r="C3270" s="1024" t="s">
        <v>4857</v>
      </c>
      <c r="D3270" s="1025">
        <v>1033.18</v>
      </c>
      <c r="E3270" s="1029">
        <v>29.17</v>
      </c>
      <c r="F3270" s="1025">
        <v>1062.3499999999999</v>
      </c>
    </row>
    <row r="3271" spans="1:6" ht="24.95" customHeight="1">
      <c r="A3271" s="1023" t="s">
        <v>11085</v>
      </c>
      <c r="B3271" s="441" t="s">
        <v>11086</v>
      </c>
      <c r="C3271" s="1024" t="s">
        <v>4857</v>
      </c>
      <c r="D3271" s="1029">
        <v>494.8</v>
      </c>
      <c r="E3271" s="1029">
        <v>29.17</v>
      </c>
      <c r="F3271" s="1029">
        <v>523.97</v>
      </c>
    </row>
    <row r="3272" spans="1:6" ht="24.95" customHeight="1">
      <c r="A3272" s="1023" t="s">
        <v>11087</v>
      </c>
      <c r="B3272" s="441" t="s">
        <v>11088</v>
      </c>
      <c r="C3272" s="1024" t="s">
        <v>4857</v>
      </c>
      <c r="D3272" s="1029">
        <v>498.22</v>
      </c>
      <c r="E3272" s="1029">
        <v>29.17</v>
      </c>
      <c r="F3272" s="1029">
        <v>527.39</v>
      </c>
    </row>
    <row r="3273" spans="1:6" ht="24.95" customHeight="1">
      <c r="A3273" s="1023" t="s">
        <v>11089</v>
      </c>
      <c r="B3273" s="441" t="s">
        <v>11090</v>
      </c>
      <c r="C3273" s="1024" t="s">
        <v>4857</v>
      </c>
      <c r="D3273" s="1029">
        <v>619.91</v>
      </c>
      <c r="E3273" s="1029">
        <v>29.17</v>
      </c>
      <c r="F3273" s="1029">
        <v>649.08000000000004</v>
      </c>
    </row>
    <row r="3274" spans="1:6" ht="24.95" customHeight="1">
      <c r="A3274" s="1023" t="s">
        <v>11091</v>
      </c>
      <c r="B3274" s="441" t="s">
        <v>11092</v>
      </c>
      <c r="C3274" s="1024" t="s">
        <v>4857</v>
      </c>
      <c r="D3274" s="1029">
        <v>753.02</v>
      </c>
      <c r="E3274" s="1029">
        <v>29.17</v>
      </c>
      <c r="F3274" s="1029">
        <v>782.19</v>
      </c>
    </row>
    <row r="3275" spans="1:6" ht="24.95" customHeight="1">
      <c r="A3275" s="1023" t="s">
        <v>11093</v>
      </c>
      <c r="B3275" s="441" t="s">
        <v>11094</v>
      </c>
      <c r="C3275" s="1024" t="s">
        <v>4857</v>
      </c>
      <c r="D3275" s="1029">
        <v>891.63</v>
      </c>
      <c r="E3275" s="1029">
        <v>29.17</v>
      </c>
      <c r="F3275" s="1029">
        <v>920.8</v>
      </c>
    </row>
    <row r="3276" spans="1:6" ht="24.95" customHeight="1">
      <c r="A3276" s="1023" t="s">
        <v>11095</v>
      </c>
      <c r="B3276" s="441" t="s">
        <v>11096</v>
      </c>
      <c r="C3276" s="1024" t="s">
        <v>4857</v>
      </c>
      <c r="D3276" s="1025">
        <v>1002.39</v>
      </c>
      <c r="E3276" s="1029">
        <v>29.17</v>
      </c>
      <c r="F3276" s="1025">
        <v>1031.56</v>
      </c>
    </row>
    <row r="3277" spans="1:6" ht="24.95" customHeight="1">
      <c r="A3277" s="1023" t="s">
        <v>11097</v>
      </c>
      <c r="B3277" s="441" t="s">
        <v>11098</v>
      </c>
      <c r="C3277" s="1024" t="s">
        <v>4857</v>
      </c>
      <c r="D3277" s="1025">
        <v>1327.03</v>
      </c>
      <c r="E3277" s="1029">
        <v>29.17</v>
      </c>
      <c r="F3277" s="1025">
        <v>1356.2</v>
      </c>
    </row>
    <row r="3278" spans="1:6" ht="12.6" customHeight="1">
      <c r="A3278" s="1020" t="s">
        <v>11099</v>
      </c>
      <c r="B3278" s="1020" t="s">
        <v>11100</v>
      </c>
      <c r="C3278" s="1022"/>
      <c r="D3278" s="1022"/>
      <c r="E3278" s="1022"/>
      <c r="F3278" s="1022"/>
    </row>
    <row r="3279" spans="1:6" ht="24.95" customHeight="1">
      <c r="A3279" s="1023" t="s">
        <v>11101</v>
      </c>
      <c r="B3279" s="441" t="s">
        <v>11102</v>
      </c>
      <c r="C3279" s="1024" t="s">
        <v>4857</v>
      </c>
      <c r="D3279" s="1029">
        <v>166.31</v>
      </c>
      <c r="E3279" s="1029">
        <v>17.5</v>
      </c>
      <c r="F3279" s="1029">
        <v>183.81</v>
      </c>
    </row>
    <row r="3280" spans="1:6" ht="24.95" customHeight="1">
      <c r="A3280" s="1023" t="s">
        <v>11103</v>
      </c>
      <c r="B3280" s="441" t="s">
        <v>11104</v>
      </c>
      <c r="C3280" s="1024" t="s">
        <v>4857</v>
      </c>
      <c r="D3280" s="1029">
        <v>289.39</v>
      </c>
      <c r="E3280" s="1029">
        <v>23.34</v>
      </c>
      <c r="F3280" s="1029">
        <v>312.73</v>
      </c>
    </row>
    <row r="3281" spans="1:6" ht="11.45" customHeight="1">
      <c r="A3281" s="1015" t="s">
        <v>4737</v>
      </c>
      <c r="B3281" s="1016" t="s">
        <v>4738</v>
      </c>
      <c r="C3281" s="1016" t="s">
        <v>4739</v>
      </c>
      <c r="D3281" s="1017" t="s">
        <v>4740</v>
      </c>
      <c r="E3281" s="1018" t="s">
        <v>4741</v>
      </c>
      <c r="F3281" s="1015" t="s">
        <v>4742</v>
      </c>
    </row>
    <row r="3282" spans="1:6" ht="24.95" customHeight="1">
      <c r="A3282" s="1023" t="s">
        <v>11105</v>
      </c>
      <c r="B3282" s="441" t="s">
        <v>11106</v>
      </c>
      <c r="C3282" s="1024" t="s">
        <v>4857</v>
      </c>
      <c r="D3282" s="1029">
        <v>276.7</v>
      </c>
      <c r="E3282" s="1029">
        <v>23.34</v>
      </c>
      <c r="F3282" s="1029">
        <v>300.04000000000002</v>
      </c>
    </row>
    <row r="3283" spans="1:6" ht="12.6" customHeight="1">
      <c r="A3283" s="1020" t="s">
        <v>11107</v>
      </c>
      <c r="B3283" s="1020" t="s">
        <v>11108</v>
      </c>
      <c r="C3283" s="1022"/>
      <c r="D3283" s="1022"/>
      <c r="E3283" s="1022"/>
      <c r="F3283" s="1022"/>
    </row>
    <row r="3284" spans="1:6" ht="24.95" customHeight="1">
      <c r="A3284" s="1023" t="s">
        <v>11109</v>
      </c>
      <c r="B3284" s="441" t="s">
        <v>11110</v>
      </c>
      <c r="C3284" s="1024" t="s">
        <v>4857</v>
      </c>
      <c r="D3284" s="1029">
        <v>450.03</v>
      </c>
      <c r="E3284" s="1029">
        <v>33.32</v>
      </c>
      <c r="F3284" s="1029">
        <v>483.35</v>
      </c>
    </row>
    <row r="3285" spans="1:6" ht="24.95" customHeight="1">
      <c r="A3285" s="1023" t="s">
        <v>11111</v>
      </c>
      <c r="B3285" s="441" t="s">
        <v>11112</v>
      </c>
      <c r="C3285" s="1024" t="s">
        <v>4857</v>
      </c>
      <c r="D3285" s="1029">
        <v>607.22</v>
      </c>
      <c r="E3285" s="1029">
        <v>33.32</v>
      </c>
      <c r="F3285" s="1029">
        <v>640.54</v>
      </c>
    </row>
    <row r="3286" spans="1:6" ht="24.95" customHeight="1">
      <c r="A3286" s="1023" t="s">
        <v>11113</v>
      </c>
      <c r="B3286" s="441" t="s">
        <v>11114</v>
      </c>
      <c r="C3286" s="1024" t="s">
        <v>4857</v>
      </c>
      <c r="D3286" s="1029">
        <v>711.88</v>
      </c>
      <c r="E3286" s="1029">
        <v>33.32</v>
      </c>
      <c r="F3286" s="1029">
        <v>745.2</v>
      </c>
    </row>
    <row r="3287" spans="1:6" ht="24.95" customHeight="1">
      <c r="A3287" s="1023" t="s">
        <v>11115</v>
      </c>
      <c r="B3287" s="441" t="s">
        <v>11116</v>
      </c>
      <c r="C3287" s="1024" t="s">
        <v>4857</v>
      </c>
      <c r="D3287" s="1029">
        <v>839.67</v>
      </c>
      <c r="E3287" s="1029">
        <v>33.32</v>
      </c>
      <c r="F3287" s="1029">
        <v>872.99</v>
      </c>
    </row>
    <row r="3288" spans="1:6" ht="24.95" customHeight="1">
      <c r="A3288" s="1023" t="s">
        <v>11117</v>
      </c>
      <c r="B3288" s="441" t="s">
        <v>11118</v>
      </c>
      <c r="C3288" s="1024" t="s">
        <v>4857</v>
      </c>
      <c r="D3288" s="1029">
        <v>941.24</v>
      </c>
      <c r="E3288" s="1029">
        <v>35.81</v>
      </c>
      <c r="F3288" s="1029">
        <v>977.05</v>
      </c>
    </row>
    <row r="3289" spans="1:6" ht="24.95" customHeight="1">
      <c r="A3289" s="1023" t="s">
        <v>11119</v>
      </c>
      <c r="B3289" s="441" t="s">
        <v>11120</v>
      </c>
      <c r="C3289" s="1024" t="s">
        <v>4857</v>
      </c>
      <c r="D3289" s="1025">
        <v>1216.45</v>
      </c>
      <c r="E3289" s="1029">
        <v>35.81</v>
      </c>
      <c r="F3289" s="1025">
        <v>1252.26</v>
      </c>
    </row>
    <row r="3290" spans="1:6" ht="12.6" customHeight="1">
      <c r="A3290" s="1023" t="s">
        <v>11121</v>
      </c>
      <c r="B3290" s="1023" t="s">
        <v>11122</v>
      </c>
      <c r="C3290" s="1024" t="s">
        <v>4748</v>
      </c>
      <c r="D3290" s="1029">
        <v>110.62</v>
      </c>
      <c r="E3290" s="1029">
        <v>18.239999999999998</v>
      </c>
      <c r="F3290" s="1029">
        <v>128.86000000000001</v>
      </c>
    </row>
    <row r="3291" spans="1:6" ht="12.6" customHeight="1">
      <c r="A3291" s="1023" t="s">
        <v>11123</v>
      </c>
      <c r="B3291" s="1023" t="s">
        <v>11124</v>
      </c>
      <c r="C3291" s="1024" t="s">
        <v>4748</v>
      </c>
      <c r="D3291" s="1029">
        <v>157.96</v>
      </c>
      <c r="E3291" s="1029">
        <v>18.239999999999998</v>
      </c>
      <c r="F3291" s="1029">
        <v>176.2</v>
      </c>
    </row>
    <row r="3292" spans="1:6" ht="12.6" customHeight="1">
      <c r="A3292" s="1023" t="s">
        <v>11125</v>
      </c>
      <c r="B3292" s="1023" t="s">
        <v>11126</v>
      </c>
      <c r="C3292" s="1024" t="s">
        <v>4748</v>
      </c>
      <c r="D3292" s="1029">
        <v>214.95</v>
      </c>
      <c r="E3292" s="1029">
        <v>19.91</v>
      </c>
      <c r="F3292" s="1029">
        <v>234.86</v>
      </c>
    </row>
    <row r="3293" spans="1:6" ht="12.6" customHeight="1">
      <c r="A3293" s="1023" t="s">
        <v>11127</v>
      </c>
      <c r="B3293" s="1023" t="s">
        <v>11128</v>
      </c>
      <c r="C3293" s="1024" t="s">
        <v>4748</v>
      </c>
      <c r="D3293" s="1029">
        <v>327.37</v>
      </c>
      <c r="E3293" s="1029">
        <v>21.56</v>
      </c>
      <c r="F3293" s="1029">
        <v>348.93</v>
      </c>
    </row>
    <row r="3294" spans="1:6" ht="12.6" customHeight="1">
      <c r="A3294" s="1023" t="s">
        <v>11129</v>
      </c>
      <c r="B3294" s="1023" t="s">
        <v>11130</v>
      </c>
      <c r="C3294" s="1024" t="s">
        <v>4748</v>
      </c>
      <c r="D3294" s="1029">
        <v>389.94</v>
      </c>
      <c r="E3294" s="1029">
        <v>23.23</v>
      </c>
      <c r="F3294" s="1029">
        <v>413.17</v>
      </c>
    </row>
    <row r="3295" spans="1:6" ht="12.6" customHeight="1">
      <c r="A3295" s="1023" t="s">
        <v>11131</v>
      </c>
      <c r="B3295" s="1023" t="s">
        <v>11132</v>
      </c>
      <c r="C3295" s="1024" t="s">
        <v>4748</v>
      </c>
      <c r="D3295" s="1029">
        <v>521.27</v>
      </c>
      <c r="E3295" s="1029">
        <v>24.88</v>
      </c>
      <c r="F3295" s="1029">
        <v>546.15</v>
      </c>
    </row>
    <row r="3296" spans="1:6" ht="12.6" customHeight="1">
      <c r="A3296" s="1023" t="s">
        <v>11133</v>
      </c>
      <c r="B3296" s="1023" t="s">
        <v>11134</v>
      </c>
      <c r="C3296" s="1024" t="s">
        <v>4748</v>
      </c>
      <c r="D3296" s="1029">
        <v>666.44</v>
      </c>
      <c r="E3296" s="1029">
        <v>26.54</v>
      </c>
      <c r="F3296" s="1029">
        <v>692.98</v>
      </c>
    </row>
    <row r="3297" spans="1:6" ht="12.6" customHeight="1">
      <c r="A3297" s="1023" t="s">
        <v>11135</v>
      </c>
      <c r="B3297" s="1023" t="s">
        <v>11136</v>
      </c>
      <c r="C3297" s="1024" t="s">
        <v>4748</v>
      </c>
      <c r="D3297" s="1029">
        <v>303.19</v>
      </c>
      <c r="E3297" s="1029">
        <v>23.23</v>
      </c>
      <c r="F3297" s="1029">
        <v>326.42</v>
      </c>
    </row>
    <row r="3298" spans="1:6" ht="23.1" customHeight="1">
      <c r="A3298" s="1023" t="s">
        <v>11137</v>
      </c>
      <c r="B3298" s="1023" t="s">
        <v>11138</v>
      </c>
      <c r="C3298" s="1024" t="s">
        <v>4748</v>
      </c>
      <c r="D3298" s="1029">
        <v>371.09</v>
      </c>
      <c r="E3298" s="1029">
        <v>18.239999999999998</v>
      </c>
      <c r="F3298" s="1029">
        <v>389.33</v>
      </c>
    </row>
    <row r="3299" spans="1:6" ht="23.1" customHeight="1">
      <c r="A3299" s="1023" t="s">
        <v>11139</v>
      </c>
      <c r="B3299" s="1023" t="s">
        <v>11140</v>
      </c>
      <c r="C3299" s="1024" t="s">
        <v>4748</v>
      </c>
      <c r="D3299" s="1029">
        <v>389.09</v>
      </c>
      <c r="E3299" s="1029">
        <v>23.23</v>
      </c>
      <c r="F3299" s="1029">
        <v>412.32</v>
      </c>
    </row>
    <row r="3300" spans="1:6" ht="23.1" customHeight="1">
      <c r="A3300" s="1023" t="s">
        <v>11141</v>
      </c>
      <c r="B3300" s="1023" t="s">
        <v>11142</v>
      </c>
      <c r="C3300" s="1024" t="s">
        <v>4748</v>
      </c>
      <c r="D3300" s="1029">
        <v>621.52</v>
      </c>
      <c r="E3300" s="1029">
        <v>26.54</v>
      </c>
      <c r="F3300" s="1029">
        <v>648.05999999999995</v>
      </c>
    </row>
    <row r="3301" spans="1:6" ht="24.95" customHeight="1">
      <c r="A3301" s="1023" t="s">
        <v>11143</v>
      </c>
      <c r="B3301" s="441" t="s">
        <v>11144</v>
      </c>
      <c r="C3301" s="1024" t="s">
        <v>4748</v>
      </c>
      <c r="D3301" s="1029">
        <v>519.87</v>
      </c>
      <c r="E3301" s="1029">
        <v>19.91</v>
      </c>
      <c r="F3301" s="1029">
        <v>539.78</v>
      </c>
    </row>
    <row r="3302" spans="1:6" ht="24.95" customHeight="1">
      <c r="A3302" s="1023" t="s">
        <v>11145</v>
      </c>
      <c r="B3302" s="441" t="s">
        <v>11146</v>
      </c>
      <c r="C3302" s="1024" t="s">
        <v>4748</v>
      </c>
      <c r="D3302" s="1029">
        <v>661.17</v>
      </c>
      <c r="E3302" s="1029">
        <v>23.23</v>
      </c>
      <c r="F3302" s="1029">
        <v>684.4</v>
      </c>
    </row>
    <row r="3303" spans="1:6" ht="24.95" customHeight="1">
      <c r="A3303" s="1023" t="s">
        <v>11147</v>
      </c>
      <c r="B3303" s="441" t="s">
        <v>11148</v>
      </c>
      <c r="C3303" s="1024" t="s">
        <v>4748</v>
      </c>
      <c r="D3303" s="1025">
        <v>1087.46</v>
      </c>
      <c r="E3303" s="1029">
        <v>26.54</v>
      </c>
      <c r="F3303" s="1025">
        <v>1114</v>
      </c>
    </row>
    <row r="3304" spans="1:6" ht="12.6" customHeight="1">
      <c r="A3304" s="1023" t="s">
        <v>11149</v>
      </c>
      <c r="B3304" s="1023" t="s">
        <v>11150</v>
      </c>
      <c r="C3304" s="1024" t="s">
        <v>4748</v>
      </c>
      <c r="D3304" s="1029">
        <v>266.72000000000003</v>
      </c>
      <c r="E3304" s="1029">
        <v>18.239999999999998</v>
      </c>
      <c r="F3304" s="1029">
        <v>284.95999999999998</v>
      </c>
    </row>
    <row r="3305" spans="1:6" ht="12.6" customHeight="1">
      <c r="A3305" s="1023" t="s">
        <v>11151</v>
      </c>
      <c r="B3305" s="1023" t="s">
        <v>11152</v>
      </c>
      <c r="C3305" s="1024" t="s">
        <v>4748</v>
      </c>
      <c r="D3305" s="1029">
        <v>316.39</v>
      </c>
      <c r="E3305" s="1029">
        <v>19.91</v>
      </c>
      <c r="F3305" s="1029">
        <v>336.3</v>
      </c>
    </row>
    <row r="3306" spans="1:6" ht="12.6" customHeight="1">
      <c r="A3306" s="1020" t="s">
        <v>11153</v>
      </c>
      <c r="B3306" s="1020" t="s">
        <v>11154</v>
      </c>
      <c r="C3306" s="1022"/>
      <c r="D3306" s="1022"/>
      <c r="E3306" s="1022"/>
      <c r="F3306" s="1022"/>
    </row>
    <row r="3307" spans="1:6" ht="24.95" customHeight="1">
      <c r="A3307" s="1023" t="s">
        <v>11155</v>
      </c>
      <c r="B3307" s="441" t="s">
        <v>11156</v>
      </c>
      <c r="C3307" s="1024" t="s">
        <v>4748</v>
      </c>
      <c r="D3307" s="1029">
        <v>441.92</v>
      </c>
      <c r="E3307" s="1029">
        <v>23.23</v>
      </c>
      <c r="F3307" s="1029">
        <v>465.15</v>
      </c>
    </row>
    <row r="3308" spans="1:6" ht="24.95" customHeight="1">
      <c r="A3308" s="1023" t="s">
        <v>11157</v>
      </c>
      <c r="B3308" s="441" t="s">
        <v>11158</v>
      </c>
      <c r="C3308" s="1024" t="s">
        <v>4748</v>
      </c>
      <c r="D3308" s="1029">
        <v>605.99</v>
      </c>
      <c r="E3308" s="1029">
        <v>26.54</v>
      </c>
      <c r="F3308" s="1029">
        <v>632.53</v>
      </c>
    </row>
    <row r="3309" spans="1:6" ht="24.95" customHeight="1">
      <c r="A3309" s="1023" t="s">
        <v>11159</v>
      </c>
      <c r="B3309" s="441" t="s">
        <v>11160</v>
      </c>
      <c r="C3309" s="1024" t="s">
        <v>4748</v>
      </c>
      <c r="D3309" s="1029">
        <v>846.71</v>
      </c>
      <c r="E3309" s="1029">
        <v>29.86</v>
      </c>
      <c r="F3309" s="1029">
        <v>876.57</v>
      </c>
    </row>
    <row r="3310" spans="1:6" ht="24.95" customHeight="1">
      <c r="A3310" s="1023" t="s">
        <v>11161</v>
      </c>
      <c r="B3310" s="441" t="s">
        <v>11162</v>
      </c>
      <c r="C3310" s="1024" t="s">
        <v>4748</v>
      </c>
      <c r="D3310" s="1025">
        <v>1405.02</v>
      </c>
      <c r="E3310" s="1029">
        <v>33.18</v>
      </c>
      <c r="F3310" s="1025">
        <v>1438.2</v>
      </c>
    </row>
    <row r="3311" spans="1:6" ht="24.95" customHeight="1">
      <c r="A3311" s="1023" t="s">
        <v>11163</v>
      </c>
      <c r="B3311" s="441" t="s">
        <v>11164</v>
      </c>
      <c r="C3311" s="1024" t="s">
        <v>4748</v>
      </c>
      <c r="D3311" s="1029">
        <v>343.53</v>
      </c>
      <c r="E3311" s="1029">
        <v>23.23</v>
      </c>
      <c r="F3311" s="1029">
        <v>366.76</v>
      </c>
    </row>
    <row r="3312" spans="1:6" ht="24.95" customHeight="1">
      <c r="A3312" s="1023" t="s">
        <v>11165</v>
      </c>
      <c r="B3312" s="441" t="s">
        <v>11166</v>
      </c>
      <c r="C3312" s="1024" t="s">
        <v>4748</v>
      </c>
      <c r="D3312" s="1029">
        <v>344.48</v>
      </c>
      <c r="E3312" s="1029">
        <v>23.23</v>
      </c>
      <c r="F3312" s="1029">
        <v>367.71</v>
      </c>
    </row>
    <row r="3313" spans="1:6" ht="24.95" customHeight="1">
      <c r="A3313" s="1023" t="s">
        <v>11167</v>
      </c>
      <c r="B3313" s="441" t="s">
        <v>11168</v>
      </c>
      <c r="C3313" s="1024" t="s">
        <v>4748</v>
      </c>
      <c r="D3313" s="1029">
        <v>702.41</v>
      </c>
      <c r="E3313" s="1029">
        <v>26.54</v>
      </c>
      <c r="F3313" s="1029">
        <v>728.95</v>
      </c>
    </row>
    <row r="3314" spans="1:6" ht="24.95" customHeight="1">
      <c r="A3314" s="1023" t="s">
        <v>11169</v>
      </c>
      <c r="B3314" s="441" t="s">
        <v>11170</v>
      </c>
      <c r="C3314" s="1024" t="s">
        <v>4748</v>
      </c>
      <c r="D3314" s="1029">
        <v>880.49</v>
      </c>
      <c r="E3314" s="1029">
        <v>29.86</v>
      </c>
      <c r="F3314" s="1029">
        <v>910.35</v>
      </c>
    </row>
    <row r="3315" spans="1:6" ht="24.95" customHeight="1">
      <c r="A3315" s="1023" t="s">
        <v>11171</v>
      </c>
      <c r="B3315" s="441" t="s">
        <v>11172</v>
      </c>
      <c r="C3315" s="1024" t="s">
        <v>4748</v>
      </c>
      <c r="D3315" s="1025">
        <v>1304.78</v>
      </c>
      <c r="E3315" s="1029">
        <v>33.18</v>
      </c>
      <c r="F3315" s="1025">
        <v>1337.96</v>
      </c>
    </row>
    <row r="3316" spans="1:6" ht="12.6" customHeight="1">
      <c r="A3316" s="1020" t="s">
        <v>11173</v>
      </c>
      <c r="B3316" s="1020" t="s">
        <v>11174</v>
      </c>
      <c r="C3316" s="1022"/>
      <c r="D3316" s="1022"/>
      <c r="E3316" s="1022"/>
      <c r="F3316" s="1022"/>
    </row>
    <row r="3317" spans="1:6" ht="11.45" customHeight="1">
      <c r="A3317" s="1015" t="s">
        <v>4737</v>
      </c>
      <c r="B3317" s="1016" t="s">
        <v>4738</v>
      </c>
      <c r="C3317" s="1016" t="s">
        <v>4739</v>
      </c>
      <c r="D3317" s="1017" t="s">
        <v>4740</v>
      </c>
      <c r="E3317" s="1018" t="s">
        <v>4741</v>
      </c>
      <c r="F3317" s="1015" t="s">
        <v>4742</v>
      </c>
    </row>
    <row r="3318" spans="1:6" ht="12.6" customHeight="1">
      <c r="A3318" s="1023" t="s">
        <v>11175</v>
      </c>
      <c r="B3318" s="1023" t="s">
        <v>11176</v>
      </c>
      <c r="C3318" s="1024" t="s">
        <v>4857</v>
      </c>
      <c r="D3318" s="1029">
        <v>1.65</v>
      </c>
      <c r="E3318" s="1029">
        <v>57.22</v>
      </c>
      <c r="F3318" s="1029">
        <v>58.87</v>
      </c>
    </row>
    <row r="3319" spans="1:6" ht="23.1" customHeight="1">
      <c r="A3319" s="1023" t="s">
        <v>11177</v>
      </c>
      <c r="B3319" s="1023" t="s">
        <v>11178</v>
      </c>
      <c r="C3319" s="1024" t="s">
        <v>4857</v>
      </c>
      <c r="D3319" s="1029">
        <v>60.71</v>
      </c>
      <c r="E3319" s="1029">
        <v>33.29</v>
      </c>
      <c r="F3319" s="1029">
        <v>94</v>
      </c>
    </row>
    <row r="3320" spans="1:6" ht="12.6" customHeight="1">
      <c r="A3320" s="1020" t="s">
        <v>11179</v>
      </c>
      <c r="B3320" s="1020" t="s">
        <v>11180</v>
      </c>
      <c r="C3320" s="1022"/>
      <c r="D3320" s="1022"/>
      <c r="E3320" s="1022"/>
      <c r="F3320" s="1022"/>
    </row>
    <row r="3321" spans="1:6" ht="24.95" customHeight="1">
      <c r="A3321" s="1023" t="s">
        <v>11181</v>
      </c>
      <c r="B3321" s="441" t="s">
        <v>11182</v>
      </c>
      <c r="C3321" s="1024" t="s">
        <v>4857</v>
      </c>
      <c r="D3321" s="1029">
        <v>73.98</v>
      </c>
      <c r="E3321" s="1029">
        <v>58.06</v>
      </c>
      <c r="F3321" s="1029">
        <v>132.04</v>
      </c>
    </row>
    <row r="3322" spans="1:6" ht="24.95" customHeight="1">
      <c r="A3322" s="1023" t="s">
        <v>11183</v>
      </c>
      <c r="B3322" s="441" t="s">
        <v>11184</v>
      </c>
      <c r="C3322" s="1024" t="s">
        <v>4857</v>
      </c>
      <c r="D3322" s="1029">
        <v>79.489999999999995</v>
      </c>
      <c r="E3322" s="1029">
        <v>66.349999999999994</v>
      </c>
      <c r="F3322" s="1029">
        <v>145.84</v>
      </c>
    </row>
    <row r="3323" spans="1:6" ht="24.95" customHeight="1">
      <c r="A3323" s="1023" t="s">
        <v>11185</v>
      </c>
      <c r="B3323" s="441" t="s">
        <v>11186</v>
      </c>
      <c r="C3323" s="1024" t="s">
        <v>4857</v>
      </c>
      <c r="D3323" s="1029">
        <v>93.55</v>
      </c>
      <c r="E3323" s="1029">
        <v>66.349999999999994</v>
      </c>
      <c r="F3323" s="1029">
        <v>159.9</v>
      </c>
    </row>
    <row r="3324" spans="1:6" ht="24.95" customHeight="1">
      <c r="A3324" s="1023" t="s">
        <v>11187</v>
      </c>
      <c r="B3324" s="441" t="s">
        <v>11188</v>
      </c>
      <c r="C3324" s="1024" t="s">
        <v>4857</v>
      </c>
      <c r="D3324" s="1029">
        <v>125.18</v>
      </c>
      <c r="E3324" s="1029">
        <v>74.650000000000006</v>
      </c>
      <c r="F3324" s="1029">
        <v>199.83</v>
      </c>
    </row>
    <row r="3325" spans="1:6" ht="24.95" customHeight="1">
      <c r="A3325" s="1023" t="s">
        <v>11189</v>
      </c>
      <c r="B3325" s="441" t="s">
        <v>11190</v>
      </c>
      <c r="C3325" s="1024" t="s">
        <v>4857</v>
      </c>
      <c r="D3325" s="1029">
        <v>198.23</v>
      </c>
      <c r="E3325" s="1029">
        <v>82.94</v>
      </c>
      <c r="F3325" s="1029">
        <v>281.17</v>
      </c>
    </row>
    <row r="3326" spans="1:6" ht="24.95" customHeight="1">
      <c r="A3326" s="1023" t="s">
        <v>11191</v>
      </c>
      <c r="B3326" s="441" t="s">
        <v>11192</v>
      </c>
      <c r="C3326" s="1024" t="s">
        <v>4857</v>
      </c>
      <c r="D3326" s="1029">
        <v>233.59</v>
      </c>
      <c r="E3326" s="1029">
        <v>93.31</v>
      </c>
      <c r="F3326" s="1029">
        <v>326.89999999999998</v>
      </c>
    </row>
    <row r="3327" spans="1:6" ht="24.95" customHeight="1">
      <c r="A3327" s="1023" t="s">
        <v>11193</v>
      </c>
      <c r="B3327" s="441" t="s">
        <v>11194</v>
      </c>
      <c r="C3327" s="1024" t="s">
        <v>4857</v>
      </c>
      <c r="D3327" s="1029">
        <v>286.69</v>
      </c>
      <c r="E3327" s="1029">
        <v>99.53</v>
      </c>
      <c r="F3327" s="1029">
        <v>386.22</v>
      </c>
    </row>
    <row r="3328" spans="1:6" ht="24.95" customHeight="1">
      <c r="A3328" s="1023" t="s">
        <v>11195</v>
      </c>
      <c r="B3328" s="441" t="s">
        <v>11196</v>
      </c>
      <c r="C3328" s="1024" t="s">
        <v>4857</v>
      </c>
      <c r="D3328" s="1029">
        <v>321.56</v>
      </c>
      <c r="E3328" s="1029">
        <v>103.68</v>
      </c>
      <c r="F3328" s="1029">
        <v>425.24</v>
      </c>
    </row>
    <row r="3329" spans="1:6" ht="24.95" customHeight="1">
      <c r="A3329" s="1023" t="s">
        <v>11197</v>
      </c>
      <c r="B3329" s="441" t="s">
        <v>11198</v>
      </c>
      <c r="C3329" s="1024" t="s">
        <v>4857</v>
      </c>
      <c r="D3329" s="1029">
        <v>447.3</v>
      </c>
      <c r="E3329" s="1029">
        <v>109.9</v>
      </c>
      <c r="F3329" s="1029">
        <v>557.20000000000005</v>
      </c>
    </row>
    <row r="3330" spans="1:6" ht="24.95" customHeight="1">
      <c r="A3330" s="1023" t="s">
        <v>11199</v>
      </c>
      <c r="B3330" s="441" t="s">
        <v>11200</v>
      </c>
      <c r="C3330" s="1024" t="s">
        <v>4857</v>
      </c>
      <c r="D3330" s="1029">
        <v>615.35</v>
      </c>
      <c r="E3330" s="1029">
        <v>114.04</v>
      </c>
      <c r="F3330" s="1029">
        <v>729.39</v>
      </c>
    </row>
    <row r="3331" spans="1:6" ht="24.95" customHeight="1">
      <c r="A3331" s="1023" t="s">
        <v>11201</v>
      </c>
      <c r="B3331" s="441" t="s">
        <v>11202</v>
      </c>
      <c r="C3331" s="1024" t="s">
        <v>4857</v>
      </c>
      <c r="D3331" s="1029">
        <v>876.79</v>
      </c>
      <c r="E3331" s="1029">
        <v>124.41</v>
      </c>
      <c r="F3331" s="1025">
        <v>1001.2</v>
      </c>
    </row>
    <row r="3332" spans="1:6" ht="24.95" customHeight="1">
      <c r="A3332" s="1023" t="s">
        <v>11203</v>
      </c>
      <c r="B3332" s="441" t="s">
        <v>11204</v>
      </c>
      <c r="C3332" s="1024" t="s">
        <v>4857</v>
      </c>
      <c r="D3332" s="1029">
        <v>991.99</v>
      </c>
      <c r="E3332" s="1029">
        <v>136.85</v>
      </c>
      <c r="F3332" s="1025">
        <v>1128.8399999999999</v>
      </c>
    </row>
    <row r="3333" spans="1:6" ht="24.95" customHeight="1">
      <c r="A3333" s="1023" t="s">
        <v>11205</v>
      </c>
      <c r="B3333" s="441" t="s">
        <v>11206</v>
      </c>
      <c r="C3333" s="1024" t="s">
        <v>4857</v>
      </c>
      <c r="D3333" s="1025">
        <v>1342.25</v>
      </c>
      <c r="E3333" s="1029">
        <v>145.15</v>
      </c>
      <c r="F3333" s="1025">
        <v>1487.4</v>
      </c>
    </row>
    <row r="3334" spans="1:6" ht="12.6" customHeight="1">
      <c r="A3334" s="1020" t="s">
        <v>11207</v>
      </c>
      <c r="B3334" s="1020" t="s">
        <v>11208</v>
      </c>
      <c r="C3334" s="1022"/>
      <c r="D3334" s="1022"/>
      <c r="E3334" s="1022"/>
      <c r="F3334" s="1022"/>
    </row>
    <row r="3335" spans="1:6" ht="12.6" customHeight="1">
      <c r="A3335" s="1023" t="s">
        <v>11209</v>
      </c>
      <c r="B3335" s="1023" t="s">
        <v>11210</v>
      </c>
      <c r="C3335" s="1024" t="s">
        <v>4857</v>
      </c>
      <c r="D3335" s="1029">
        <v>135.21</v>
      </c>
      <c r="E3335" s="1029">
        <v>13.5</v>
      </c>
      <c r="F3335" s="1029">
        <v>148.71</v>
      </c>
    </row>
    <row r="3336" spans="1:6" ht="12.6" customHeight="1">
      <c r="A3336" s="1023" t="s">
        <v>11211</v>
      </c>
      <c r="B3336" s="1023" t="s">
        <v>11212</v>
      </c>
      <c r="C3336" s="1024" t="s">
        <v>4857</v>
      </c>
      <c r="D3336" s="1029">
        <v>175.72</v>
      </c>
      <c r="E3336" s="1029">
        <v>20.239999999999998</v>
      </c>
      <c r="F3336" s="1029">
        <v>195.96</v>
      </c>
    </row>
    <row r="3337" spans="1:6" ht="12.6" customHeight="1">
      <c r="A3337" s="1023" t="s">
        <v>11213</v>
      </c>
      <c r="B3337" s="1023" t="s">
        <v>11214</v>
      </c>
      <c r="C3337" s="1024" t="s">
        <v>4857</v>
      </c>
      <c r="D3337" s="1029">
        <v>220.25</v>
      </c>
      <c r="E3337" s="1029">
        <v>23.62</v>
      </c>
      <c r="F3337" s="1029">
        <v>243.87</v>
      </c>
    </row>
    <row r="3338" spans="1:6" ht="12.6" customHeight="1">
      <c r="A3338" s="1023" t="s">
        <v>11215</v>
      </c>
      <c r="B3338" s="1023" t="s">
        <v>11216</v>
      </c>
      <c r="C3338" s="1024" t="s">
        <v>4857</v>
      </c>
      <c r="D3338" s="1029">
        <v>314.8</v>
      </c>
      <c r="E3338" s="1029">
        <v>26.99</v>
      </c>
      <c r="F3338" s="1029">
        <v>341.79</v>
      </c>
    </row>
    <row r="3339" spans="1:6" ht="12.6" customHeight="1">
      <c r="A3339" s="1023" t="s">
        <v>11217</v>
      </c>
      <c r="B3339" s="1023" t="s">
        <v>11218</v>
      </c>
      <c r="C3339" s="1024" t="s">
        <v>4857</v>
      </c>
      <c r="D3339" s="1029">
        <v>483.65</v>
      </c>
      <c r="E3339" s="1029">
        <v>33.74</v>
      </c>
      <c r="F3339" s="1029">
        <v>517.39</v>
      </c>
    </row>
    <row r="3340" spans="1:6" ht="12.6" customHeight="1">
      <c r="A3340" s="1023" t="s">
        <v>11219</v>
      </c>
      <c r="B3340" s="1023" t="s">
        <v>11220</v>
      </c>
      <c r="C3340" s="1024" t="s">
        <v>4857</v>
      </c>
      <c r="D3340" s="1029">
        <v>615.1</v>
      </c>
      <c r="E3340" s="1029">
        <v>40.49</v>
      </c>
      <c r="F3340" s="1029">
        <v>655.59</v>
      </c>
    </row>
    <row r="3341" spans="1:6" ht="12.6" customHeight="1">
      <c r="A3341" s="1023" t="s">
        <v>11221</v>
      </c>
      <c r="B3341" s="1023" t="s">
        <v>11222</v>
      </c>
      <c r="C3341" s="1024" t="s">
        <v>4857</v>
      </c>
      <c r="D3341" s="1029">
        <v>567.04</v>
      </c>
      <c r="E3341" s="1029">
        <v>50.61</v>
      </c>
      <c r="F3341" s="1029">
        <v>617.65</v>
      </c>
    </row>
    <row r="3342" spans="1:6" ht="12.6" customHeight="1">
      <c r="A3342" s="1023" t="s">
        <v>11223</v>
      </c>
      <c r="B3342" s="1023" t="s">
        <v>11224</v>
      </c>
      <c r="C3342" s="1024" t="s">
        <v>4857</v>
      </c>
      <c r="D3342" s="1029">
        <v>788.67</v>
      </c>
      <c r="E3342" s="1029">
        <v>101.22</v>
      </c>
      <c r="F3342" s="1029">
        <v>889.89</v>
      </c>
    </row>
    <row r="3343" spans="1:6" ht="12.6" customHeight="1">
      <c r="A3343" s="1020" t="s">
        <v>11225</v>
      </c>
      <c r="B3343" s="1020" t="s">
        <v>11226</v>
      </c>
      <c r="C3343" s="1022"/>
      <c r="D3343" s="1022"/>
      <c r="E3343" s="1022"/>
      <c r="F3343" s="1022"/>
    </row>
    <row r="3344" spans="1:6" ht="12.6" customHeight="1">
      <c r="A3344" s="1023" t="s">
        <v>11227</v>
      </c>
      <c r="B3344" s="1023" t="s">
        <v>11228</v>
      </c>
      <c r="C3344" s="1024" t="s">
        <v>4857</v>
      </c>
      <c r="D3344" s="1029">
        <v>74.319999999999993</v>
      </c>
      <c r="E3344" s="1029">
        <v>34.42</v>
      </c>
      <c r="F3344" s="1029">
        <v>108.74</v>
      </c>
    </row>
    <row r="3345" spans="1:6" ht="12.6" customHeight="1">
      <c r="A3345" s="1020" t="s">
        <v>11229</v>
      </c>
      <c r="B3345" s="1020" t="s">
        <v>11230</v>
      </c>
      <c r="C3345" s="1022"/>
      <c r="D3345" s="1022"/>
      <c r="E3345" s="1022"/>
      <c r="F3345" s="1022"/>
    </row>
    <row r="3346" spans="1:6" ht="12.6" customHeight="1">
      <c r="A3346" s="1023" t="s">
        <v>11231</v>
      </c>
      <c r="B3346" s="1023" t="s">
        <v>11232</v>
      </c>
      <c r="C3346" s="1024" t="s">
        <v>4857</v>
      </c>
      <c r="D3346" s="1029">
        <v>158.21</v>
      </c>
      <c r="E3346" s="1029">
        <v>20.74</v>
      </c>
      <c r="F3346" s="1029">
        <v>178.95</v>
      </c>
    </row>
    <row r="3347" spans="1:6" ht="12.6" customHeight="1">
      <c r="A3347" s="1023" t="s">
        <v>11233</v>
      </c>
      <c r="B3347" s="1023" t="s">
        <v>11234</v>
      </c>
      <c r="C3347" s="1024" t="s">
        <v>4857</v>
      </c>
      <c r="D3347" s="1029">
        <v>189.23</v>
      </c>
      <c r="E3347" s="1029">
        <v>20.74</v>
      </c>
      <c r="F3347" s="1029">
        <v>209.97</v>
      </c>
    </row>
    <row r="3348" spans="1:6" ht="23.1" customHeight="1">
      <c r="A3348" s="1023" t="s">
        <v>11235</v>
      </c>
      <c r="B3348" s="1023" t="s">
        <v>11236</v>
      </c>
      <c r="C3348" s="1024" t="s">
        <v>4857</v>
      </c>
      <c r="D3348" s="1029">
        <v>235.5</v>
      </c>
      <c r="E3348" s="1029">
        <v>29.17</v>
      </c>
      <c r="F3348" s="1029">
        <v>264.67</v>
      </c>
    </row>
    <row r="3349" spans="1:6" ht="23.1" customHeight="1">
      <c r="A3349" s="1023" t="s">
        <v>11237</v>
      </c>
      <c r="B3349" s="1023" t="s">
        <v>11238</v>
      </c>
      <c r="C3349" s="1024" t="s">
        <v>4857</v>
      </c>
      <c r="D3349" s="1029">
        <v>260.93</v>
      </c>
      <c r="E3349" s="1029">
        <v>29.17</v>
      </c>
      <c r="F3349" s="1029">
        <v>290.10000000000002</v>
      </c>
    </row>
    <row r="3350" spans="1:6" ht="23.1" customHeight="1">
      <c r="A3350" s="1023" t="s">
        <v>11239</v>
      </c>
      <c r="B3350" s="1023" t="s">
        <v>11240</v>
      </c>
      <c r="C3350" s="1024" t="s">
        <v>4857</v>
      </c>
      <c r="D3350" s="1029">
        <v>556.98</v>
      </c>
      <c r="E3350" s="1029">
        <v>29.17</v>
      </c>
      <c r="F3350" s="1029">
        <v>586.15</v>
      </c>
    </row>
    <row r="3351" spans="1:6" ht="24.95" customHeight="1">
      <c r="A3351" s="1023" t="s">
        <v>11241</v>
      </c>
      <c r="B3351" s="441" t="s">
        <v>11242</v>
      </c>
      <c r="C3351" s="1024" t="s">
        <v>4748</v>
      </c>
      <c r="D3351" s="1029">
        <v>96.92</v>
      </c>
      <c r="E3351" s="1029">
        <v>16.59</v>
      </c>
      <c r="F3351" s="1029">
        <v>113.51</v>
      </c>
    </row>
    <row r="3352" spans="1:6" ht="24.95" customHeight="1">
      <c r="A3352" s="1023" t="s">
        <v>11243</v>
      </c>
      <c r="B3352" s="441" t="s">
        <v>11244</v>
      </c>
      <c r="C3352" s="1024" t="s">
        <v>4748</v>
      </c>
      <c r="D3352" s="1029">
        <v>115.92</v>
      </c>
      <c r="E3352" s="1029">
        <v>16.59</v>
      </c>
      <c r="F3352" s="1029">
        <v>132.51</v>
      </c>
    </row>
    <row r="3353" spans="1:6" ht="24.95" customHeight="1">
      <c r="A3353" s="1023" t="s">
        <v>11245</v>
      </c>
      <c r="B3353" s="441" t="s">
        <v>11246</v>
      </c>
      <c r="C3353" s="1024" t="s">
        <v>4748</v>
      </c>
      <c r="D3353" s="1029">
        <v>136.21</v>
      </c>
      <c r="E3353" s="1029">
        <v>20.74</v>
      </c>
      <c r="F3353" s="1029">
        <v>156.94999999999999</v>
      </c>
    </row>
    <row r="3354" spans="1:6" ht="11.45" customHeight="1">
      <c r="A3354" s="1015" t="s">
        <v>4737</v>
      </c>
      <c r="B3354" s="1016" t="s">
        <v>4738</v>
      </c>
      <c r="C3354" s="1016" t="s">
        <v>4739</v>
      </c>
      <c r="D3354" s="1017" t="s">
        <v>4740</v>
      </c>
      <c r="E3354" s="1018" t="s">
        <v>4741</v>
      </c>
      <c r="F3354" s="1015" t="s">
        <v>4742</v>
      </c>
    </row>
    <row r="3355" spans="1:6" ht="24.95" customHeight="1">
      <c r="A3355" s="1023" t="s">
        <v>11247</v>
      </c>
      <c r="B3355" s="441" t="s">
        <v>11248</v>
      </c>
      <c r="C3355" s="1024" t="s">
        <v>4748</v>
      </c>
      <c r="D3355" s="1029">
        <v>251.74</v>
      </c>
      <c r="E3355" s="1029">
        <v>20.74</v>
      </c>
      <c r="F3355" s="1029">
        <v>272.48</v>
      </c>
    </row>
    <row r="3356" spans="1:6" ht="24.95" customHeight="1">
      <c r="A3356" s="1023" t="s">
        <v>11249</v>
      </c>
      <c r="B3356" s="441" t="s">
        <v>11250</v>
      </c>
      <c r="C3356" s="1024" t="s">
        <v>4748</v>
      </c>
      <c r="D3356" s="1029">
        <v>413.56</v>
      </c>
      <c r="E3356" s="1029">
        <v>20.74</v>
      </c>
      <c r="F3356" s="1029">
        <v>434.3</v>
      </c>
    </row>
    <row r="3357" spans="1:6" ht="23.1" customHeight="1">
      <c r="A3357" s="1023" t="s">
        <v>11251</v>
      </c>
      <c r="B3357" s="1023" t="s">
        <v>11252</v>
      </c>
      <c r="C3357" s="1024" t="s">
        <v>5060</v>
      </c>
      <c r="D3357" s="1025">
        <v>1306.3599999999999</v>
      </c>
      <c r="E3357" s="1029">
        <v>16.59</v>
      </c>
      <c r="F3357" s="1025">
        <v>1322.95</v>
      </c>
    </row>
    <row r="3358" spans="1:6" ht="23.1" customHeight="1">
      <c r="A3358" s="1023" t="s">
        <v>11253</v>
      </c>
      <c r="B3358" s="1023" t="s">
        <v>11254</v>
      </c>
      <c r="C3358" s="1024" t="s">
        <v>5060</v>
      </c>
      <c r="D3358" s="1025">
        <v>1229.93</v>
      </c>
      <c r="E3358" s="1029">
        <v>16.59</v>
      </c>
      <c r="F3358" s="1025">
        <v>1246.52</v>
      </c>
    </row>
    <row r="3359" spans="1:6" ht="24.95" customHeight="1">
      <c r="A3359" s="1023" t="s">
        <v>11255</v>
      </c>
      <c r="B3359" s="441" t="s">
        <v>11256</v>
      </c>
      <c r="C3359" s="1024" t="s">
        <v>5060</v>
      </c>
      <c r="D3359" s="1025">
        <v>1266.47</v>
      </c>
      <c r="E3359" s="1029">
        <v>20.74</v>
      </c>
      <c r="F3359" s="1025">
        <v>1287.21</v>
      </c>
    </row>
    <row r="3360" spans="1:6" ht="24.95" customHeight="1">
      <c r="A3360" s="1023" t="s">
        <v>11257</v>
      </c>
      <c r="B3360" s="441" t="s">
        <v>11258</v>
      </c>
      <c r="C3360" s="1024" t="s">
        <v>5060</v>
      </c>
      <c r="D3360" s="1025">
        <v>1415.59</v>
      </c>
      <c r="E3360" s="1029">
        <v>20.74</v>
      </c>
      <c r="F3360" s="1025">
        <v>1436.33</v>
      </c>
    </row>
    <row r="3361" spans="1:6" ht="24.95" customHeight="1">
      <c r="A3361" s="1023" t="s">
        <v>11259</v>
      </c>
      <c r="B3361" s="441" t="s">
        <v>11260</v>
      </c>
      <c r="C3361" s="1024" t="s">
        <v>5060</v>
      </c>
      <c r="D3361" s="1025">
        <v>1726.91</v>
      </c>
      <c r="E3361" s="1029">
        <v>20.74</v>
      </c>
      <c r="F3361" s="1025">
        <v>1747.65</v>
      </c>
    </row>
    <row r="3362" spans="1:6" ht="24.95" customHeight="1">
      <c r="A3362" s="1023" t="s">
        <v>11261</v>
      </c>
      <c r="B3362" s="441" t="s">
        <v>11262</v>
      </c>
      <c r="C3362" s="1024" t="s">
        <v>5060</v>
      </c>
      <c r="D3362" s="1025">
        <v>2992.11</v>
      </c>
      <c r="E3362" s="1029">
        <v>20.74</v>
      </c>
      <c r="F3362" s="1025">
        <v>3012.85</v>
      </c>
    </row>
    <row r="3363" spans="1:6" ht="23.1" customHeight="1">
      <c r="A3363" s="1023" t="s">
        <v>11263</v>
      </c>
      <c r="B3363" s="1023" t="s">
        <v>11264</v>
      </c>
      <c r="C3363" s="1024" t="s">
        <v>4857</v>
      </c>
      <c r="D3363" s="1029">
        <v>266.42</v>
      </c>
      <c r="E3363" s="1029">
        <v>29.17</v>
      </c>
      <c r="F3363" s="1029">
        <v>295.58999999999997</v>
      </c>
    </row>
    <row r="3364" spans="1:6" ht="23.1" customHeight="1">
      <c r="A3364" s="1023" t="s">
        <v>11265</v>
      </c>
      <c r="B3364" s="1023" t="s">
        <v>11266</v>
      </c>
      <c r="C3364" s="1024" t="s">
        <v>4857</v>
      </c>
      <c r="D3364" s="1029">
        <v>824.84</v>
      </c>
      <c r="E3364" s="1029">
        <v>29.17</v>
      </c>
      <c r="F3364" s="1029">
        <v>854.01</v>
      </c>
    </row>
    <row r="3365" spans="1:6" ht="12.6" customHeight="1">
      <c r="A3365" s="1023" t="s">
        <v>11267</v>
      </c>
      <c r="B3365" s="1023" t="s">
        <v>11268</v>
      </c>
      <c r="C3365" s="1024" t="s">
        <v>4748</v>
      </c>
      <c r="D3365" s="1029">
        <v>130.91999999999999</v>
      </c>
      <c r="E3365" s="1029">
        <v>16.59</v>
      </c>
      <c r="F3365" s="1029">
        <v>147.51</v>
      </c>
    </row>
    <row r="3366" spans="1:6" ht="12.6" customHeight="1">
      <c r="A3366" s="1023" t="s">
        <v>11269</v>
      </c>
      <c r="B3366" s="1023" t="s">
        <v>11270</v>
      </c>
      <c r="C3366" s="1024" t="s">
        <v>4748</v>
      </c>
      <c r="D3366" s="1029">
        <v>189.37</v>
      </c>
      <c r="E3366" s="1029">
        <v>16.59</v>
      </c>
      <c r="F3366" s="1029">
        <v>205.96</v>
      </c>
    </row>
    <row r="3367" spans="1:6" ht="12.6" customHeight="1">
      <c r="A3367" s="1023" t="s">
        <v>11271</v>
      </c>
      <c r="B3367" s="1023" t="s">
        <v>11272</v>
      </c>
      <c r="C3367" s="1024" t="s">
        <v>4748</v>
      </c>
      <c r="D3367" s="1029">
        <v>183.17</v>
      </c>
      <c r="E3367" s="1029">
        <v>20.74</v>
      </c>
      <c r="F3367" s="1029">
        <v>203.91</v>
      </c>
    </row>
    <row r="3368" spans="1:6" ht="12.6" customHeight="1">
      <c r="A3368" s="1023" t="s">
        <v>11273</v>
      </c>
      <c r="B3368" s="1023" t="s">
        <v>11274</v>
      </c>
      <c r="C3368" s="1024" t="s">
        <v>4748</v>
      </c>
      <c r="D3368" s="1029">
        <v>268.83</v>
      </c>
      <c r="E3368" s="1029">
        <v>20.74</v>
      </c>
      <c r="F3368" s="1029">
        <v>289.57</v>
      </c>
    </row>
    <row r="3369" spans="1:6" ht="12.6" customHeight="1">
      <c r="A3369" s="1023" t="s">
        <v>11275</v>
      </c>
      <c r="B3369" s="1023" t="s">
        <v>11276</v>
      </c>
      <c r="C3369" s="1024" t="s">
        <v>4748</v>
      </c>
      <c r="D3369" s="1029">
        <v>354.91</v>
      </c>
      <c r="E3369" s="1029">
        <v>20.74</v>
      </c>
      <c r="F3369" s="1029">
        <v>375.65</v>
      </c>
    </row>
    <row r="3370" spans="1:6" ht="12.6" customHeight="1">
      <c r="A3370" s="1023" t="s">
        <v>11277</v>
      </c>
      <c r="B3370" s="1023" t="s">
        <v>11278</v>
      </c>
      <c r="C3370" s="1024" t="s">
        <v>4748</v>
      </c>
      <c r="D3370" s="1029">
        <v>794.05</v>
      </c>
      <c r="E3370" s="1029">
        <v>20.74</v>
      </c>
      <c r="F3370" s="1029">
        <v>814.79</v>
      </c>
    </row>
    <row r="3371" spans="1:6" ht="12.6" customHeight="1">
      <c r="A3371" s="1023" t="s">
        <v>11279</v>
      </c>
      <c r="B3371" s="1023" t="s">
        <v>11280</v>
      </c>
      <c r="C3371" s="1024" t="s">
        <v>4748</v>
      </c>
      <c r="D3371" s="1029">
        <v>179.67</v>
      </c>
      <c r="E3371" s="1029">
        <v>16.59</v>
      </c>
      <c r="F3371" s="1029">
        <v>196.26</v>
      </c>
    </row>
    <row r="3372" spans="1:6" ht="12.6" customHeight="1">
      <c r="A3372" s="1023" t="s">
        <v>11281</v>
      </c>
      <c r="B3372" s="1023" t="s">
        <v>11282</v>
      </c>
      <c r="C3372" s="1024" t="s">
        <v>4748</v>
      </c>
      <c r="D3372" s="1029">
        <v>178.27</v>
      </c>
      <c r="E3372" s="1029">
        <v>16.59</v>
      </c>
      <c r="F3372" s="1029">
        <v>194.86</v>
      </c>
    </row>
    <row r="3373" spans="1:6" ht="12.6" customHeight="1">
      <c r="A3373" s="1023" t="s">
        <v>11283</v>
      </c>
      <c r="B3373" s="1023" t="s">
        <v>11284</v>
      </c>
      <c r="C3373" s="1024" t="s">
        <v>4748</v>
      </c>
      <c r="D3373" s="1029">
        <v>215.64</v>
      </c>
      <c r="E3373" s="1029">
        <v>20.74</v>
      </c>
      <c r="F3373" s="1029">
        <v>236.38</v>
      </c>
    </row>
    <row r="3374" spans="1:6" ht="12.6" customHeight="1">
      <c r="A3374" s="1023" t="s">
        <v>11285</v>
      </c>
      <c r="B3374" s="1023" t="s">
        <v>11286</v>
      </c>
      <c r="C3374" s="1024" t="s">
        <v>4748</v>
      </c>
      <c r="D3374" s="1029">
        <v>447.73</v>
      </c>
      <c r="E3374" s="1029">
        <v>20.74</v>
      </c>
      <c r="F3374" s="1029">
        <v>468.47</v>
      </c>
    </row>
    <row r="3375" spans="1:6" ht="12.6" customHeight="1">
      <c r="A3375" s="1023" t="s">
        <v>11287</v>
      </c>
      <c r="B3375" s="1023" t="s">
        <v>11288</v>
      </c>
      <c r="C3375" s="1024" t="s">
        <v>4748</v>
      </c>
      <c r="D3375" s="1029">
        <v>753.7</v>
      </c>
      <c r="E3375" s="1029">
        <v>20.74</v>
      </c>
      <c r="F3375" s="1029">
        <v>774.44</v>
      </c>
    </row>
    <row r="3376" spans="1:6" ht="12.6" customHeight="1">
      <c r="A3376" s="1023" t="s">
        <v>11289</v>
      </c>
      <c r="B3376" s="1023" t="s">
        <v>11290</v>
      </c>
      <c r="C3376" s="1024" t="s">
        <v>4748</v>
      </c>
      <c r="D3376" s="1029">
        <v>247.56</v>
      </c>
      <c r="E3376" s="1029">
        <v>16.59</v>
      </c>
      <c r="F3376" s="1029">
        <v>264.14999999999998</v>
      </c>
    </row>
    <row r="3377" spans="1:6" ht="12.6" customHeight="1">
      <c r="A3377" s="1023" t="s">
        <v>11291</v>
      </c>
      <c r="B3377" s="1023" t="s">
        <v>11292</v>
      </c>
      <c r="C3377" s="1024" t="s">
        <v>4748</v>
      </c>
      <c r="D3377" s="1029">
        <v>284.89</v>
      </c>
      <c r="E3377" s="1029">
        <v>16.59</v>
      </c>
      <c r="F3377" s="1029">
        <v>301.48</v>
      </c>
    </row>
    <row r="3378" spans="1:6" ht="12.6" customHeight="1">
      <c r="A3378" s="1023" t="s">
        <v>11293</v>
      </c>
      <c r="B3378" s="1023" t="s">
        <v>11294</v>
      </c>
      <c r="C3378" s="1024" t="s">
        <v>4748</v>
      </c>
      <c r="D3378" s="1029">
        <v>301.35000000000002</v>
      </c>
      <c r="E3378" s="1029">
        <v>16.59</v>
      </c>
      <c r="F3378" s="1029">
        <v>317.94</v>
      </c>
    </row>
    <row r="3379" spans="1:6" ht="12.6" customHeight="1">
      <c r="A3379" s="1023" t="s">
        <v>11295</v>
      </c>
      <c r="B3379" s="1023" t="s">
        <v>11296</v>
      </c>
      <c r="C3379" s="1024" t="s">
        <v>4748</v>
      </c>
      <c r="D3379" s="1029">
        <v>361.21</v>
      </c>
      <c r="E3379" s="1029">
        <v>20.74</v>
      </c>
      <c r="F3379" s="1029">
        <v>381.95</v>
      </c>
    </row>
    <row r="3380" spans="1:6" ht="12.6" customHeight="1">
      <c r="A3380" s="1023" t="s">
        <v>11297</v>
      </c>
      <c r="B3380" s="1023" t="s">
        <v>11298</v>
      </c>
      <c r="C3380" s="1024" t="s">
        <v>4748</v>
      </c>
      <c r="D3380" s="1029">
        <v>386.05</v>
      </c>
      <c r="E3380" s="1029">
        <v>20.74</v>
      </c>
      <c r="F3380" s="1029">
        <v>406.79</v>
      </c>
    </row>
    <row r="3381" spans="1:6" ht="12.6" customHeight="1">
      <c r="A3381" s="1023" t="s">
        <v>11299</v>
      </c>
      <c r="B3381" s="1023" t="s">
        <v>11300</v>
      </c>
      <c r="C3381" s="1024" t="s">
        <v>4748</v>
      </c>
      <c r="D3381" s="1029">
        <v>816.5</v>
      </c>
      <c r="E3381" s="1029">
        <v>20.74</v>
      </c>
      <c r="F3381" s="1029">
        <v>837.24</v>
      </c>
    </row>
    <row r="3382" spans="1:6" ht="24.95" customHeight="1">
      <c r="A3382" s="1023" t="s">
        <v>11301</v>
      </c>
      <c r="B3382" s="441" t="s">
        <v>11302</v>
      </c>
      <c r="C3382" s="1024" t="s">
        <v>4748</v>
      </c>
      <c r="D3382" s="1029">
        <v>235.28</v>
      </c>
      <c r="E3382" s="1029">
        <v>20.74</v>
      </c>
      <c r="F3382" s="1029">
        <v>256.02</v>
      </c>
    </row>
    <row r="3383" spans="1:6" ht="24.95" customHeight="1">
      <c r="A3383" s="1023" t="s">
        <v>11303</v>
      </c>
      <c r="B3383" s="441" t="s">
        <v>11304</v>
      </c>
      <c r="C3383" s="1024" t="s">
        <v>4748</v>
      </c>
      <c r="D3383" s="1029">
        <v>535.24</v>
      </c>
      <c r="E3383" s="1029">
        <v>20.74</v>
      </c>
      <c r="F3383" s="1029">
        <v>555.98</v>
      </c>
    </row>
    <row r="3384" spans="1:6" ht="12.6" customHeight="1">
      <c r="A3384" s="1023" t="s">
        <v>11305</v>
      </c>
      <c r="B3384" s="1023" t="s">
        <v>11306</v>
      </c>
      <c r="C3384" s="1024" t="s">
        <v>4748</v>
      </c>
      <c r="D3384" s="1029">
        <v>153.75</v>
      </c>
      <c r="E3384" s="1029">
        <v>16.59</v>
      </c>
      <c r="F3384" s="1029">
        <v>170.34</v>
      </c>
    </row>
    <row r="3385" spans="1:6" ht="23.1" customHeight="1">
      <c r="A3385" s="1023" t="s">
        <v>11307</v>
      </c>
      <c r="B3385" s="1023" t="s">
        <v>11308</v>
      </c>
      <c r="C3385" s="1024" t="s">
        <v>4748</v>
      </c>
      <c r="D3385" s="1029">
        <v>201.6</v>
      </c>
      <c r="E3385" s="1029">
        <v>20.74</v>
      </c>
      <c r="F3385" s="1029">
        <v>222.34</v>
      </c>
    </row>
    <row r="3386" spans="1:6" ht="23.1" customHeight="1">
      <c r="A3386" s="1023" t="s">
        <v>11309</v>
      </c>
      <c r="B3386" s="1023" t="s">
        <v>11310</v>
      </c>
      <c r="C3386" s="1024" t="s">
        <v>4748</v>
      </c>
      <c r="D3386" s="1029">
        <v>247.14</v>
      </c>
      <c r="E3386" s="1029">
        <v>20.74</v>
      </c>
      <c r="F3386" s="1029">
        <v>267.88</v>
      </c>
    </row>
    <row r="3387" spans="1:6" ht="23.1" customHeight="1">
      <c r="A3387" s="1023" t="s">
        <v>11311</v>
      </c>
      <c r="B3387" s="1023" t="s">
        <v>11312</v>
      </c>
      <c r="C3387" s="1024" t="s">
        <v>4748</v>
      </c>
      <c r="D3387" s="1029">
        <v>273.27</v>
      </c>
      <c r="E3387" s="1029">
        <v>20.74</v>
      </c>
      <c r="F3387" s="1029">
        <v>294.01</v>
      </c>
    </row>
    <row r="3388" spans="1:6" ht="23.1" customHeight="1">
      <c r="A3388" s="1023" t="s">
        <v>11313</v>
      </c>
      <c r="B3388" s="1023" t="s">
        <v>11314</v>
      </c>
      <c r="C3388" s="1024" t="s">
        <v>4748</v>
      </c>
      <c r="D3388" s="1029">
        <v>615.02</v>
      </c>
      <c r="E3388" s="1029">
        <v>20.74</v>
      </c>
      <c r="F3388" s="1029">
        <v>635.76</v>
      </c>
    </row>
    <row r="3389" spans="1:6" ht="23.1" customHeight="1">
      <c r="A3389" s="1023" t="s">
        <v>11315</v>
      </c>
      <c r="B3389" s="1023" t="s">
        <v>11316</v>
      </c>
      <c r="C3389" s="1024" t="s">
        <v>4748</v>
      </c>
      <c r="D3389" s="1029">
        <v>572.62</v>
      </c>
      <c r="E3389" s="1029">
        <v>20.74</v>
      </c>
      <c r="F3389" s="1029">
        <v>593.36</v>
      </c>
    </row>
    <row r="3390" spans="1:6" ht="23.1" customHeight="1">
      <c r="A3390" s="1023" t="s">
        <v>11317</v>
      </c>
      <c r="B3390" s="1023" t="s">
        <v>11318</v>
      </c>
      <c r="C3390" s="1024" t="s">
        <v>4748</v>
      </c>
      <c r="D3390" s="1029">
        <v>178.17</v>
      </c>
      <c r="E3390" s="1029">
        <v>20.74</v>
      </c>
      <c r="F3390" s="1029">
        <v>198.91</v>
      </c>
    </row>
    <row r="3391" spans="1:6" ht="23.1" customHeight="1">
      <c r="A3391" s="1023" t="s">
        <v>11319</v>
      </c>
      <c r="B3391" s="1023" t="s">
        <v>11320</v>
      </c>
      <c r="C3391" s="1024" t="s">
        <v>4748</v>
      </c>
      <c r="D3391" s="1029">
        <v>649.20000000000005</v>
      </c>
      <c r="E3391" s="1029">
        <v>20.74</v>
      </c>
      <c r="F3391" s="1029">
        <v>669.94</v>
      </c>
    </row>
    <row r="3392" spans="1:6" ht="11.45" customHeight="1">
      <c r="A3392" s="1015" t="s">
        <v>4737</v>
      </c>
      <c r="B3392" s="1016" t="s">
        <v>4738</v>
      </c>
      <c r="C3392" s="1016" t="s">
        <v>4739</v>
      </c>
      <c r="D3392" s="1017" t="s">
        <v>4740</v>
      </c>
      <c r="E3392" s="1018" t="s">
        <v>4741</v>
      </c>
      <c r="F3392" s="1015" t="s">
        <v>4742</v>
      </c>
    </row>
    <row r="3393" spans="1:6" ht="23.1" customHeight="1">
      <c r="A3393" s="1023" t="s">
        <v>11321</v>
      </c>
      <c r="B3393" s="1023" t="s">
        <v>11322</v>
      </c>
      <c r="C3393" s="1024" t="s">
        <v>4748</v>
      </c>
      <c r="D3393" s="1029">
        <v>614.27</v>
      </c>
      <c r="E3393" s="1029">
        <v>20.74</v>
      </c>
      <c r="F3393" s="1029">
        <v>635.01</v>
      </c>
    </row>
    <row r="3394" spans="1:6" ht="23.1" customHeight="1">
      <c r="A3394" s="1023" t="s">
        <v>11323</v>
      </c>
      <c r="B3394" s="1023" t="s">
        <v>11324</v>
      </c>
      <c r="C3394" s="1024" t="s">
        <v>4748</v>
      </c>
      <c r="D3394" s="1025">
        <v>1234.26</v>
      </c>
      <c r="E3394" s="1029">
        <v>20.74</v>
      </c>
      <c r="F3394" s="1025">
        <v>1255</v>
      </c>
    </row>
    <row r="3395" spans="1:6" ht="12.6" customHeight="1">
      <c r="A3395" s="1023" t="s">
        <v>11325</v>
      </c>
      <c r="B3395" s="1023" t="s">
        <v>11326</v>
      </c>
      <c r="C3395" s="1024" t="s">
        <v>4748</v>
      </c>
      <c r="D3395" s="1029">
        <v>655.30999999999995</v>
      </c>
      <c r="E3395" s="1029">
        <v>16.59</v>
      </c>
      <c r="F3395" s="1029">
        <v>671.9</v>
      </c>
    </row>
    <row r="3396" spans="1:6" ht="12.6" customHeight="1">
      <c r="A3396" s="1023" t="s">
        <v>11327</v>
      </c>
      <c r="B3396" s="1023" t="s">
        <v>11328</v>
      </c>
      <c r="C3396" s="1024" t="s">
        <v>4748</v>
      </c>
      <c r="D3396" s="1029">
        <v>776.29</v>
      </c>
      <c r="E3396" s="1029">
        <v>20.74</v>
      </c>
      <c r="F3396" s="1029">
        <v>797.03</v>
      </c>
    </row>
    <row r="3397" spans="1:6" ht="12.6" customHeight="1">
      <c r="A3397" s="1023" t="s">
        <v>11329</v>
      </c>
      <c r="B3397" s="1023" t="s">
        <v>11330</v>
      </c>
      <c r="C3397" s="1024" t="s">
        <v>4748</v>
      </c>
      <c r="D3397" s="1025">
        <v>1129.42</v>
      </c>
      <c r="E3397" s="1029">
        <v>20.74</v>
      </c>
      <c r="F3397" s="1025">
        <v>1150.1600000000001</v>
      </c>
    </row>
    <row r="3398" spans="1:6" ht="12.6" customHeight="1">
      <c r="A3398" s="1023" t="s">
        <v>11331</v>
      </c>
      <c r="B3398" s="1023" t="s">
        <v>11332</v>
      </c>
      <c r="C3398" s="1024" t="s">
        <v>4748</v>
      </c>
      <c r="D3398" s="1025">
        <v>1579.91</v>
      </c>
      <c r="E3398" s="1029">
        <v>20.74</v>
      </c>
      <c r="F3398" s="1025">
        <v>1600.65</v>
      </c>
    </row>
    <row r="3399" spans="1:6" ht="12.6" customHeight="1">
      <c r="A3399" s="1023" t="s">
        <v>11333</v>
      </c>
      <c r="B3399" s="1023" t="s">
        <v>11334</v>
      </c>
      <c r="C3399" s="1024" t="s">
        <v>4748</v>
      </c>
      <c r="D3399" s="1025">
        <v>2856.09</v>
      </c>
      <c r="E3399" s="1029">
        <v>20.74</v>
      </c>
      <c r="F3399" s="1025">
        <v>2876.83</v>
      </c>
    </row>
    <row r="3400" spans="1:6" ht="34.5" customHeight="1">
      <c r="A3400" s="1026" t="s">
        <v>11335</v>
      </c>
      <c r="B3400" s="1023" t="s">
        <v>11336</v>
      </c>
      <c r="C3400" s="1027" t="s">
        <v>4748</v>
      </c>
      <c r="D3400" s="1030">
        <v>363.54</v>
      </c>
      <c r="E3400" s="1030">
        <v>16.59</v>
      </c>
      <c r="F3400" s="1030">
        <v>380.13</v>
      </c>
    </row>
    <row r="3401" spans="1:6" ht="34.5" customHeight="1">
      <c r="A3401" s="1026" t="s">
        <v>11337</v>
      </c>
      <c r="B3401" s="1023" t="s">
        <v>11338</v>
      </c>
      <c r="C3401" s="1027" t="s">
        <v>4748</v>
      </c>
      <c r="D3401" s="1030">
        <v>422.62</v>
      </c>
      <c r="E3401" s="1030">
        <v>16.59</v>
      </c>
      <c r="F3401" s="1030">
        <v>439.21</v>
      </c>
    </row>
    <row r="3402" spans="1:6" ht="34.5" customHeight="1">
      <c r="A3402" s="1026" t="s">
        <v>11339</v>
      </c>
      <c r="B3402" s="1023" t="s">
        <v>11340</v>
      </c>
      <c r="C3402" s="1027" t="s">
        <v>4748</v>
      </c>
      <c r="D3402" s="1030">
        <v>525.94000000000005</v>
      </c>
      <c r="E3402" s="1030">
        <v>20.74</v>
      </c>
      <c r="F3402" s="1030">
        <v>546.67999999999995</v>
      </c>
    </row>
    <row r="3403" spans="1:6" ht="34.5" customHeight="1">
      <c r="A3403" s="1026" t="s">
        <v>11341</v>
      </c>
      <c r="B3403" s="1023" t="s">
        <v>11342</v>
      </c>
      <c r="C3403" s="1027" t="s">
        <v>4748</v>
      </c>
      <c r="D3403" s="1030">
        <v>460.05</v>
      </c>
      <c r="E3403" s="1030">
        <v>20.74</v>
      </c>
      <c r="F3403" s="1030">
        <v>480.79</v>
      </c>
    </row>
    <row r="3404" spans="1:6" ht="34.5" customHeight="1">
      <c r="A3404" s="1026" t="s">
        <v>11343</v>
      </c>
      <c r="B3404" s="1023" t="s">
        <v>11344</v>
      </c>
      <c r="C3404" s="1027" t="s">
        <v>4748</v>
      </c>
      <c r="D3404" s="1030">
        <v>574.54999999999995</v>
      </c>
      <c r="E3404" s="1030">
        <v>20.74</v>
      </c>
      <c r="F3404" s="1030">
        <v>595.29</v>
      </c>
    </row>
    <row r="3405" spans="1:6" ht="12.6" customHeight="1">
      <c r="A3405" s="1023" t="s">
        <v>11345</v>
      </c>
      <c r="B3405" s="1023" t="s">
        <v>11346</v>
      </c>
      <c r="C3405" s="1024" t="s">
        <v>4748</v>
      </c>
      <c r="D3405" s="1029">
        <v>342.84</v>
      </c>
      <c r="E3405" s="1029">
        <v>20.74</v>
      </c>
      <c r="F3405" s="1029">
        <v>363.58</v>
      </c>
    </row>
    <row r="3406" spans="1:6" ht="12.6" customHeight="1">
      <c r="A3406" s="1023" t="s">
        <v>11347</v>
      </c>
      <c r="B3406" s="1023" t="s">
        <v>11348</v>
      </c>
      <c r="C3406" s="1024" t="s">
        <v>4748</v>
      </c>
      <c r="D3406" s="1029">
        <v>693.57</v>
      </c>
      <c r="E3406" s="1029">
        <v>20.74</v>
      </c>
      <c r="F3406" s="1029">
        <v>714.31</v>
      </c>
    </row>
    <row r="3407" spans="1:6" ht="12.6" customHeight="1">
      <c r="A3407" s="1023" t="s">
        <v>11349</v>
      </c>
      <c r="B3407" s="1023" t="s">
        <v>11350</v>
      </c>
      <c r="C3407" s="1024" t="s">
        <v>4748</v>
      </c>
      <c r="D3407" s="1029">
        <v>724.18</v>
      </c>
      <c r="E3407" s="1029">
        <v>20.74</v>
      </c>
      <c r="F3407" s="1029">
        <v>744.92</v>
      </c>
    </row>
    <row r="3408" spans="1:6" ht="12.6" customHeight="1">
      <c r="A3408" s="1023" t="s">
        <v>11351</v>
      </c>
      <c r="B3408" s="1023" t="s">
        <v>11352</v>
      </c>
      <c r="C3408" s="1024" t="s">
        <v>4748</v>
      </c>
      <c r="D3408" s="1025">
        <v>1070.6500000000001</v>
      </c>
      <c r="E3408" s="1029">
        <v>20.74</v>
      </c>
      <c r="F3408" s="1025">
        <v>1091.3900000000001</v>
      </c>
    </row>
    <row r="3409" spans="1:6" ht="12.6" customHeight="1">
      <c r="A3409" s="1023" t="s">
        <v>11353</v>
      </c>
      <c r="B3409" s="1023" t="s">
        <v>11354</v>
      </c>
      <c r="C3409" s="1024" t="s">
        <v>4748</v>
      </c>
      <c r="D3409" s="1025">
        <v>1939.72</v>
      </c>
      <c r="E3409" s="1029">
        <v>20.74</v>
      </c>
      <c r="F3409" s="1025">
        <v>1960.46</v>
      </c>
    </row>
    <row r="3410" spans="1:6" ht="12.6" customHeight="1">
      <c r="A3410" s="1023" t="s">
        <v>11355</v>
      </c>
      <c r="B3410" s="1023" t="s">
        <v>11356</v>
      </c>
      <c r="C3410" s="1024" t="s">
        <v>4748</v>
      </c>
      <c r="D3410" s="1025">
        <v>3553.02</v>
      </c>
      <c r="E3410" s="1029">
        <v>20.74</v>
      </c>
      <c r="F3410" s="1025">
        <v>3573.76</v>
      </c>
    </row>
    <row r="3411" spans="1:6" ht="12.6" customHeight="1">
      <c r="A3411" s="1020" t="s">
        <v>11357</v>
      </c>
      <c r="B3411" s="1020" t="s">
        <v>11358</v>
      </c>
      <c r="C3411" s="1022"/>
      <c r="D3411" s="1022"/>
      <c r="E3411" s="1022"/>
      <c r="F3411" s="1022"/>
    </row>
    <row r="3412" spans="1:6" ht="23.1" customHeight="1">
      <c r="A3412" s="1023" t="s">
        <v>11359</v>
      </c>
      <c r="B3412" s="1023" t="s">
        <v>11360</v>
      </c>
      <c r="C3412" s="1024" t="s">
        <v>4857</v>
      </c>
      <c r="D3412" s="1029">
        <v>10.29</v>
      </c>
      <c r="E3412" s="1029">
        <v>6.84</v>
      </c>
      <c r="F3412" s="1029">
        <v>17.13</v>
      </c>
    </row>
    <row r="3413" spans="1:6" ht="23.1" customHeight="1">
      <c r="A3413" s="1023" t="s">
        <v>11361</v>
      </c>
      <c r="B3413" s="1023" t="s">
        <v>11362</v>
      </c>
      <c r="C3413" s="1024" t="s">
        <v>4857</v>
      </c>
      <c r="D3413" s="1029">
        <v>14.4</v>
      </c>
      <c r="E3413" s="1029">
        <v>6.84</v>
      </c>
      <c r="F3413" s="1029">
        <v>21.24</v>
      </c>
    </row>
    <row r="3414" spans="1:6" ht="23.1" customHeight="1">
      <c r="A3414" s="1023" t="s">
        <v>11363</v>
      </c>
      <c r="B3414" s="1023" t="s">
        <v>11364</v>
      </c>
      <c r="C3414" s="1024" t="s">
        <v>4857</v>
      </c>
      <c r="D3414" s="1029">
        <v>17.399999999999999</v>
      </c>
      <c r="E3414" s="1029">
        <v>6.84</v>
      </c>
      <c r="F3414" s="1029">
        <v>24.24</v>
      </c>
    </row>
    <row r="3415" spans="1:6" ht="23.1" customHeight="1">
      <c r="A3415" s="1023" t="s">
        <v>11365</v>
      </c>
      <c r="B3415" s="1023" t="s">
        <v>11366</v>
      </c>
      <c r="C3415" s="1024" t="s">
        <v>4857</v>
      </c>
      <c r="D3415" s="1029">
        <v>21.18</v>
      </c>
      <c r="E3415" s="1029">
        <v>10.37</v>
      </c>
      <c r="F3415" s="1029">
        <v>31.55</v>
      </c>
    </row>
    <row r="3416" spans="1:6" ht="23.1" customHeight="1">
      <c r="A3416" s="1023" t="s">
        <v>11367</v>
      </c>
      <c r="B3416" s="1023" t="s">
        <v>11368</v>
      </c>
      <c r="C3416" s="1024" t="s">
        <v>4857</v>
      </c>
      <c r="D3416" s="1029">
        <v>29.24</v>
      </c>
      <c r="E3416" s="1029">
        <v>10.37</v>
      </c>
      <c r="F3416" s="1029">
        <v>39.61</v>
      </c>
    </row>
    <row r="3417" spans="1:6" ht="23.1" customHeight="1">
      <c r="A3417" s="1023" t="s">
        <v>11369</v>
      </c>
      <c r="B3417" s="1023" t="s">
        <v>11370</v>
      </c>
      <c r="C3417" s="1024" t="s">
        <v>4857</v>
      </c>
      <c r="D3417" s="1029">
        <v>37.28</v>
      </c>
      <c r="E3417" s="1029">
        <v>10.37</v>
      </c>
      <c r="F3417" s="1029">
        <v>47.65</v>
      </c>
    </row>
    <row r="3418" spans="1:6" ht="23.1" customHeight="1">
      <c r="A3418" s="1023" t="s">
        <v>11371</v>
      </c>
      <c r="B3418" s="1023" t="s">
        <v>11372</v>
      </c>
      <c r="C3418" s="1024" t="s">
        <v>4857</v>
      </c>
      <c r="D3418" s="1029">
        <v>46.54</v>
      </c>
      <c r="E3418" s="1029">
        <v>10.37</v>
      </c>
      <c r="F3418" s="1029">
        <v>56.91</v>
      </c>
    </row>
    <row r="3419" spans="1:6" ht="12.6" customHeight="1">
      <c r="A3419" s="1020" t="s">
        <v>11373</v>
      </c>
      <c r="B3419" s="1020" t="s">
        <v>11374</v>
      </c>
      <c r="C3419" s="1022"/>
      <c r="D3419" s="1022"/>
      <c r="E3419" s="1022"/>
      <c r="F3419" s="1022"/>
    </row>
    <row r="3420" spans="1:6" ht="24.95" customHeight="1">
      <c r="A3420" s="1023" t="s">
        <v>11375</v>
      </c>
      <c r="B3420" s="441" t="s">
        <v>11376</v>
      </c>
      <c r="C3420" s="1024" t="s">
        <v>4857</v>
      </c>
      <c r="D3420" s="1029">
        <v>56.44</v>
      </c>
      <c r="E3420" s="1029">
        <v>14.93</v>
      </c>
      <c r="F3420" s="1029">
        <v>71.37</v>
      </c>
    </row>
    <row r="3421" spans="1:6" ht="24.95" customHeight="1">
      <c r="A3421" s="1023" t="s">
        <v>11377</v>
      </c>
      <c r="B3421" s="441" t="s">
        <v>11378</v>
      </c>
      <c r="C3421" s="1024" t="s">
        <v>4857</v>
      </c>
      <c r="D3421" s="1029">
        <v>73.48</v>
      </c>
      <c r="E3421" s="1029">
        <v>14.93</v>
      </c>
      <c r="F3421" s="1029">
        <v>88.41</v>
      </c>
    </row>
    <row r="3422" spans="1:6" ht="24.95" customHeight="1">
      <c r="A3422" s="1023" t="s">
        <v>11379</v>
      </c>
      <c r="B3422" s="441" t="s">
        <v>11380</v>
      </c>
      <c r="C3422" s="1024" t="s">
        <v>4857</v>
      </c>
      <c r="D3422" s="1029">
        <v>98.02</v>
      </c>
      <c r="E3422" s="1029">
        <v>14.93</v>
      </c>
      <c r="F3422" s="1029">
        <v>112.95</v>
      </c>
    </row>
    <row r="3423" spans="1:6" ht="24.95" customHeight="1">
      <c r="A3423" s="1023" t="s">
        <v>11381</v>
      </c>
      <c r="B3423" s="441" t="s">
        <v>11382</v>
      </c>
      <c r="C3423" s="1024" t="s">
        <v>4857</v>
      </c>
      <c r="D3423" s="1029">
        <v>117.57</v>
      </c>
      <c r="E3423" s="1029">
        <v>14.93</v>
      </c>
      <c r="F3423" s="1029">
        <v>132.5</v>
      </c>
    </row>
    <row r="3424" spans="1:6" ht="24.95" customHeight="1">
      <c r="A3424" s="1023" t="s">
        <v>11383</v>
      </c>
      <c r="B3424" s="441" t="s">
        <v>11384</v>
      </c>
      <c r="C3424" s="1024" t="s">
        <v>4857</v>
      </c>
      <c r="D3424" s="1029">
        <v>142.99</v>
      </c>
      <c r="E3424" s="1029">
        <v>14.93</v>
      </c>
      <c r="F3424" s="1029">
        <v>157.91999999999999</v>
      </c>
    </row>
    <row r="3425" spans="1:6" ht="11.45" customHeight="1">
      <c r="A3425" s="1015" t="s">
        <v>4737</v>
      </c>
      <c r="B3425" s="1016" t="s">
        <v>4738</v>
      </c>
      <c r="C3425" s="1016" t="s">
        <v>4739</v>
      </c>
      <c r="D3425" s="1017" t="s">
        <v>4740</v>
      </c>
      <c r="E3425" s="1018" t="s">
        <v>4741</v>
      </c>
      <c r="F3425" s="1015" t="s">
        <v>4742</v>
      </c>
    </row>
    <row r="3426" spans="1:6" ht="24.95" customHeight="1">
      <c r="A3426" s="1023" t="s">
        <v>11385</v>
      </c>
      <c r="B3426" s="441" t="s">
        <v>11386</v>
      </c>
      <c r="C3426" s="1024" t="s">
        <v>4857</v>
      </c>
      <c r="D3426" s="1029">
        <v>164.7</v>
      </c>
      <c r="E3426" s="1029">
        <v>14.93</v>
      </c>
      <c r="F3426" s="1029">
        <v>179.63</v>
      </c>
    </row>
    <row r="3427" spans="1:6" ht="24.95" customHeight="1">
      <c r="A3427" s="1023" t="s">
        <v>11387</v>
      </c>
      <c r="B3427" s="441" t="s">
        <v>11388</v>
      </c>
      <c r="C3427" s="1024" t="s">
        <v>4857</v>
      </c>
      <c r="D3427" s="1029">
        <v>187.08</v>
      </c>
      <c r="E3427" s="1029">
        <v>14.93</v>
      </c>
      <c r="F3427" s="1029">
        <v>202.01</v>
      </c>
    </row>
    <row r="3428" spans="1:6" ht="24.95" customHeight="1">
      <c r="A3428" s="1023" t="s">
        <v>11389</v>
      </c>
      <c r="B3428" s="441" t="s">
        <v>11390</v>
      </c>
      <c r="C3428" s="1024" t="s">
        <v>4857</v>
      </c>
      <c r="D3428" s="1029">
        <v>216.43</v>
      </c>
      <c r="E3428" s="1029">
        <v>14.93</v>
      </c>
      <c r="F3428" s="1029">
        <v>231.36</v>
      </c>
    </row>
    <row r="3429" spans="1:6" ht="24.95" customHeight="1">
      <c r="A3429" s="1023" t="s">
        <v>11391</v>
      </c>
      <c r="B3429" s="441" t="s">
        <v>11392</v>
      </c>
      <c r="C3429" s="1024" t="s">
        <v>4857</v>
      </c>
      <c r="D3429" s="1029">
        <v>231.04</v>
      </c>
      <c r="E3429" s="1029">
        <v>14.93</v>
      </c>
      <c r="F3429" s="1029">
        <v>245.97</v>
      </c>
    </row>
    <row r="3430" spans="1:6" ht="24.95" customHeight="1">
      <c r="A3430" s="1023" t="s">
        <v>11393</v>
      </c>
      <c r="B3430" s="441" t="s">
        <v>11394</v>
      </c>
      <c r="C3430" s="1024" t="s">
        <v>4857</v>
      </c>
      <c r="D3430" s="1029">
        <v>252.85</v>
      </c>
      <c r="E3430" s="1029">
        <v>14.93</v>
      </c>
      <c r="F3430" s="1029">
        <v>267.77999999999997</v>
      </c>
    </row>
    <row r="3431" spans="1:6" ht="24.95" customHeight="1">
      <c r="A3431" s="1023" t="s">
        <v>11395</v>
      </c>
      <c r="B3431" s="441" t="s">
        <v>11396</v>
      </c>
      <c r="C3431" s="1024" t="s">
        <v>4857</v>
      </c>
      <c r="D3431" s="1029">
        <v>271.82</v>
      </c>
      <c r="E3431" s="1029">
        <v>14.93</v>
      </c>
      <c r="F3431" s="1029">
        <v>286.75</v>
      </c>
    </row>
    <row r="3432" spans="1:6" ht="12.6" customHeight="1">
      <c r="A3432" s="1020" t="s">
        <v>11397</v>
      </c>
      <c r="B3432" s="1020" t="s">
        <v>11398</v>
      </c>
      <c r="C3432" s="1022"/>
      <c r="D3432" s="1022"/>
      <c r="E3432" s="1022"/>
      <c r="F3432" s="1022"/>
    </row>
    <row r="3433" spans="1:6" ht="34.5" customHeight="1">
      <c r="A3433" s="1026" t="s">
        <v>11399</v>
      </c>
      <c r="B3433" s="1023" t="s">
        <v>11400</v>
      </c>
      <c r="C3433" s="1027" t="s">
        <v>4857</v>
      </c>
      <c r="D3433" s="1030">
        <v>46.32</v>
      </c>
      <c r="E3433" s="1030">
        <v>14.59</v>
      </c>
      <c r="F3433" s="1030">
        <v>60.91</v>
      </c>
    </row>
    <row r="3434" spans="1:6" ht="34.5" customHeight="1">
      <c r="A3434" s="1026" t="s">
        <v>11401</v>
      </c>
      <c r="B3434" s="1023" t="s">
        <v>11402</v>
      </c>
      <c r="C3434" s="1027" t="s">
        <v>4857</v>
      </c>
      <c r="D3434" s="1030">
        <v>55.26</v>
      </c>
      <c r="E3434" s="1030">
        <v>14.59</v>
      </c>
      <c r="F3434" s="1030">
        <v>69.849999999999994</v>
      </c>
    </row>
    <row r="3435" spans="1:6" ht="34.5" customHeight="1">
      <c r="A3435" s="1026" t="s">
        <v>11403</v>
      </c>
      <c r="B3435" s="1023" t="s">
        <v>11404</v>
      </c>
      <c r="C3435" s="1027" t="s">
        <v>4857</v>
      </c>
      <c r="D3435" s="1030">
        <v>61.46</v>
      </c>
      <c r="E3435" s="1030">
        <v>14.59</v>
      </c>
      <c r="F3435" s="1030">
        <v>76.05</v>
      </c>
    </row>
    <row r="3436" spans="1:6" ht="34.5" customHeight="1">
      <c r="A3436" s="1026" t="s">
        <v>11405</v>
      </c>
      <c r="B3436" s="1023" t="s">
        <v>11406</v>
      </c>
      <c r="C3436" s="1027" t="s">
        <v>4857</v>
      </c>
      <c r="D3436" s="1030">
        <v>130.38</v>
      </c>
      <c r="E3436" s="1030">
        <v>21.88</v>
      </c>
      <c r="F3436" s="1030">
        <v>152.26</v>
      </c>
    </row>
    <row r="3437" spans="1:6" ht="23.1" customHeight="1">
      <c r="A3437" s="1023" t="s">
        <v>11407</v>
      </c>
      <c r="B3437" s="1023" t="s">
        <v>11408</v>
      </c>
      <c r="C3437" s="1024" t="s">
        <v>4748</v>
      </c>
      <c r="D3437" s="1029">
        <v>13.89</v>
      </c>
      <c r="E3437" s="1029">
        <v>9.5399999999999991</v>
      </c>
      <c r="F3437" s="1029">
        <v>23.43</v>
      </c>
    </row>
    <row r="3438" spans="1:6" ht="24.95" customHeight="1">
      <c r="A3438" s="1023" t="s">
        <v>11409</v>
      </c>
      <c r="B3438" s="441" t="s">
        <v>11410</v>
      </c>
      <c r="C3438" s="1024" t="s">
        <v>4748</v>
      </c>
      <c r="D3438" s="1029">
        <v>20.07</v>
      </c>
      <c r="E3438" s="1029">
        <v>9.5399999999999991</v>
      </c>
      <c r="F3438" s="1029">
        <v>29.61</v>
      </c>
    </row>
    <row r="3439" spans="1:6" ht="24.95" customHeight="1">
      <c r="A3439" s="1023" t="s">
        <v>11411</v>
      </c>
      <c r="B3439" s="441" t="s">
        <v>11412</v>
      </c>
      <c r="C3439" s="1024" t="s">
        <v>4748</v>
      </c>
      <c r="D3439" s="1029">
        <v>20.95</v>
      </c>
      <c r="E3439" s="1029">
        <v>14.51</v>
      </c>
      <c r="F3439" s="1029">
        <v>35.46</v>
      </c>
    </row>
    <row r="3440" spans="1:6" ht="24.95" customHeight="1">
      <c r="A3440" s="1023" t="s">
        <v>11413</v>
      </c>
      <c r="B3440" s="441" t="s">
        <v>11414</v>
      </c>
      <c r="C3440" s="1024" t="s">
        <v>4748</v>
      </c>
      <c r="D3440" s="1029">
        <v>21.26</v>
      </c>
      <c r="E3440" s="1029">
        <v>16.59</v>
      </c>
      <c r="F3440" s="1029">
        <v>37.85</v>
      </c>
    </row>
    <row r="3441" spans="1:6" ht="24.95" customHeight="1">
      <c r="A3441" s="1023" t="s">
        <v>11415</v>
      </c>
      <c r="B3441" s="441" t="s">
        <v>11416</v>
      </c>
      <c r="C3441" s="1024" t="s">
        <v>4748</v>
      </c>
      <c r="D3441" s="1029">
        <v>15.6</v>
      </c>
      <c r="E3441" s="1029">
        <v>9.5399999999999991</v>
      </c>
      <c r="F3441" s="1029">
        <v>25.14</v>
      </c>
    </row>
    <row r="3442" spans="1:6" ht="24.95" customHeight="1">
      <c r="A3442" s="1023" t="s">
        <v>11417</v>
      </c>
      <c r="B3442" s="441" t="s">
        <v>11418</v>
      </c>
      <c r="C3442" s="1024" t="s">
        <v>4748</v>
      </c>
      <c r="D3442" s="1029">
        <v>18.829999999999998</v>
      </c>
      <c r="E3442" s="1029">
        <v>9.5399999999999991</v>
      </c>
      <c r="F3442" s="1029">
        <v>28.37</v>
      </c>
    </row>
    <row r="3443" spans="1:6" ht="24.95" customHeight="1">
      <c r="A3443" s="1023" t="s">
        <v>11419</v>
      </c>
      <c r="B3443" s="441" t="s">
        <v>11420</v>
      </c>
      <c r="C3443" s="1024" t="s">
        <v>4748</v>
      </c>
      <c r="D3443" s="1029">
        <v>23.54</v>
      </c>
      <c r="E3443" s="1029">
        <v>14.51</v>
      </c>
      <c r="F3443" s="1029">
        <v>38.049999999999997</v>
      </c>
    </row>
    <row r="3444" spans="1:6" ht="24.95" customHeight="1">
      <c r="A3444" s="1023" t="s">
        <v>11421</v>
      </c>
      <c r="B3444" s="441" t="s">
        <v>11422</v>
      </c>
      <c r="C3444" s="1024" t="s">
        <v>4748</v>
      </c>
      <c r="D3444" s="1029">
        <v>56.61</v>
      </c>
      <c r="E3444" s="1029">
        <v>16.59</v>
      </c>
      <c r="F3444" s="1029">
        <v>73.2</v>
      </c>
    </row>
    <row r="3445" spans="1:6" ht="23.1" customHeight="1">
      <c r="A3445" s="1023" t="s">
        <v>11423</v>
      </c>
      <c r="B3445" s="1023" t="s">
        <v>11424</v>
      </c>
      <c r="C3445" s="1024" t="s">
        <v>4748</v>
      </c>
      <c r="D3445" s="1029">
        <v>17.170000000000002</v>
      </c>
      <c r="E3445" s="1029">
        <v>9.5399999999999991</v>
      </c>
      <c r="F3445" s="1029">
        <v>26.71</v>
      </c>
    </row>
    <row r="3446" spans="1:6" ht="23.1" customHeight="1">
      <c r="A3446" s="1023" t="s">
        <v>11425</v>
      </c>
      <c r="B3446" s="1023" t="s">
        <v>11426</v>
      </c>
      <c r="C3446" s="1024" t="s">
        <v>4748</v>
      </c>
      <c r="D3446" s="1029">
        <v>20.46</v>
      </c>
      <c r="E3446" s="1029">
        <v>9.5399999999999991</v>
      </c>
      <c r="F3446" s="1029">
        <v>30</v>
      </c>
    </row>
    <row r="3447" spans="1:6" ht="23.1" customHeight="1">
      <c r="A3447" s="1023" t="s">
        <v>11427</v>
      </c>
      <c r="B3447" s="1023" t="s">
        <v>11428</v>
      </c>
      <c r="C3447" s="1024" t="s">
        <v>4748</v>
      </c>
      <c r="D3447" s="1029">
        <v>25.44</v>
      </c>
      <c r="E3447" s="1029">
        <v>14.51</v>
      </c>
      <c r="F3447" s="1029">
        <v>39.950000000000003</v>
      </c>
    </row>
    <row r="3448" spans="1:6" ht="23.1" customHeight="1">
      <c r="A3448" s="1023" t="s">
        <v>11429</v>
      </c>
      <c r="B3448" s="1023" t="s">
        <v>11430</v>
      </c>
      <c r="C3448" s="1024" t="s">
        <v>4748</v>
      </c>
      <c r="D3448" s="1029">
        <v>39.630000000000003</v>
      </c>
      <c r="E3448" s="1029">
        <v>16.59</v>
      </c>
      <c r="F3448" s="1029">
        <v>56.22</v>
      </c>
    </row>
    <row r="3449" spans="1:6" ht="24.95" customHeight="1">
      <c r="A3449" s="1023" t="s">
        <v>11431</v>
      </c>
      <c r="B3449" s="441" t="s">
        <v>11432</v>
      </c>
      <c r="C3449" s="1024" t="s">
        <v>4748</v>
      </c>
      <c r="D3449" s="1029">
        <v>12.26</v>
      </c>
      <c r="E3449" s="1029">
        <v>9.5399999999999991</v>
      </c>
      <c r="F3449" s="1029">
        <v>21.8</v>
      </c>
    </row>
    <row r="3450" spans="1:6" ht="24.95" customHeight="1">
      <c r="A3450" s="1023" t="s">
        <v>11433</v>
      </c>
      <c r="B3450" s="441" t="s">
        <v>11434</v>
      </c>
      <c r="C3450" s="1024" t="s">
        <v>4748</v>
      </c>
      <c r="D3450" s="1029">
        <v>19.739999999999998</v>
      </c>
      <c r="E3450" s="1029">
        <v>14.51</v>
      </c>
      <c r="F3450" s="1029">
        <v>34.25</v>
      </c>
    </row>
    <row r="3451" spans="1:6" ht="24.95" customHeight="1">
      <c r="A3451" s="1023" t="s">
        <v>11435</v>
      </c>
      <c r="B3451" s="441" t="s">
        <v>11436</v>
      </c>
      <c r="C3451" s="1024" t="s">
        <v>4748</v>
      </c>
      <c r="D3451" s="1029">
        <v>32.75</v>
      </c>
      <c r="E3451" s="1029">
        <v>16.59</v>
      </c>
      <c r="F3451" s="1029">
        <v>49.34</v>
      </c>
    </row>
    <row r="3452" spans="1:6" ht="24.95" customHeight="1">
      <c r="A3452" s="1023" t="s">
        <v>11437</v>
      </c>
      <c r="B3452" s="441" t="s">
        <v>11438</v>
      </c>
      <c r="C3452" s="1024" t="s">
        <v>4748</v>
      </c>
      <c r="D3452" s="1029">
        <v>42.78</v>
      </c>
      <c r="E3452" s="1029">
        <v>9.5399999999999991</v>
      </c>
      <c r="F3452" s="1029">
        <v>52.32</v>
      </c>
    </row>
    <row r="3453" spans="1:6" ht="11.45" customHeight="1">
      <c r="A3453" s="1015" t="s">
        <v>4737</v>
      </c>
      <c r="B3453" s="1016" t="s">
        <v>4738</v>
      </c>
      <c r="C3453" s="1016" t="s">
        <v>4739</v>
      </c>
      <c r="D3453" s="1017" t="s">
        <v>4740</v>
      </c>
      <c r="E3453" s="1018" t="s">
        <v>4741</v>
      </c>
      <c r="F3453" s="1015" t="s">
        <v>4742</v>
      </c>
    </row>
    <row r="3454" spans="1:6" ht="24.95" customHeight="1">
      <c r="A3454" s="1023" t="s">
        <v>11439</v>
      </c>
      <c r="B3454" s="441" t="s">
        <v>11440</v>
      </c>
      <c r="C3454" s="1024" t="s">
        <v>4748</v>
      </c>
      <c r="D3454" s="1029">
        <v>54.9</v>
      </c>
      <c r="E3454" s="1029">
        <v>14.51</v>
      </c>
      <c r="F3454" s="1029">
        <v>69.41</v>
      </c>
    </row>
    <row r="3455" spans="1:6" ht="24.95" customHeight="1">
      <c r="A3455" s="1023" t="s">
        <v>11441</v>
      </c>
      <c r="B3455" s="441" t="s">
        <v>11442</v>
      </c>
      <c r="C3455" s="1024" t="s">
        <v>4748</v>
      </c>
      <c r="D3455" s="1029">
        <v>94.86</v>
      </c>
      <c r="E3455" s="1029">
        <v>16.59</v>
      </c>
      <c r="F3455" s="1029">
        <v>111.45</v>
      </c>
    </row>
    <row r="3456" spans="1:6" ht="24.95" customHeight="1">
      <c r="A3456" s="1023" t="s">
        <v>11443</v>
      </c>
      <c r="B3456" s="441" t="s">
        <v>11444</v>
      </c>
      <c r="C3456" s="1024" t="s">
        <v>4748</v>
      </c>
      <c r="D3456" s="1029">
        <v>77.05</v>
      </c>
      <c r="E3456" s="1029">
        <v>16.59</v>
      </c>
      <c r="F3456" s="1029">
        <v>93.64</v>
      </c>
    </row>
    <row r="3457" spans="1:6" ht="24.95" customHeight="1">
      <c r="A3457" s="1023" t="s">
        <v>11445</v>
      </c>
      <c r="B3457" s="441" t="s">
        <v>11446</v>
      </c>
      <c r="C3457" s="1024" t="s">
        <v>4748</v>
      </c>
      <c r="D3457" s="1029">
        <v>255.06</v>
      </c>
      <c r="E3457" s="1029">
        <v>14.51</v>
      </c>
      <c r="F3457" s="1029">
        <v>269.57</v>
      </c>
    </row>
    <row r="3458" spans="1:6" ht="24.95" customHeight="1">
      <c r="A3458" s="1023" t="s">
        <v>11447</v>
      </c>
      <c r="B3458" s="441" t="s">
        <v>11448</v>
      </c>
      <c r="C3458" s="1024" t="s">
        <v>4748</v>
      </c>
      <c r="D3458" s="1029">
        <v>37.96</v>
      </c>
      <c r="E3458" s="1029">
        <v>9.5399999999999991</v>
      </c>
      <c r="F3458" s="1029">
        <v>47.5</v>
      </c>
    </row>
    <row r="3459" spans="1:6" ht="24.95" customHeight="1">
      <c r="A3459" s="1023" t="s">
        <v>11449</v>
      </c>
      <c r="B3459" s="441" t="s">
        <v>11450</v>
      </c>
      <c r="C3459" s="1024" t="s">
        <v>4748</v>
      </c>
      <c r="D3459" s="1029">
        <v>41.21</v>
      </c>
      <c r="E3459" s="1029">
        <v>14.51</v>
      </c>
      <c r="F3459" s="1029">
        <v>55.72</v>
      </c>
    </row>
    <row r="3460" spans="1:6" ht="24.95" customHeight="1">
      <c r="A3460" s="1023" t="s">
        <v>11451</v>
      </c>
      <c r="B3460" s="441" t="s">
        <v>11452</v>
      </c>
      <c r="C3460" s="1024" t="s">
        <v>4748</v>
      </c>
      <c r="D3460" s="1029">
        <v>78.75</v>
      </c>
      <c r="E3460" s="1029">
        <v>16.59</v>
      </c>
      <c r="F3460" s="1029">
        <v>95.34</v>
      </c>
    </row>
    <row r="3461" spans="1:6" ht="24.95" customHeight="1">
      <c r="A3461" s="1023" t="s">
        <v>11453</v>
      </c>
      <c r="B3461" s="441" t="s">
        <v>11454</v>
      </c>
      <c r="C3461" s="1024" t="s">
        <v>4748</v>
      </c>
      <c r="D3461" s="1029">
        <v>35.01</v>
      </c>
      <c r="E3461" s="1029">
        <v>14.51</v>
      </c>
      <c r="F3461" s="1029">
        <v>49.52</v>
      </c>
    </row>
    <row r="3462" spans="1:6" ht="24.95" customHeight="1">
      <c r="A3462" s="1023" t="s">
        <v>11455</v>
      </c>
      <c r="B3462" s="441" t="s">
        <v>11456</v>
      </c>
      <c r="C3462" s="1024" t="s">
        <v>4748</v>
      </c>
      <c r="D3462" s="1029">
        <v>67.260000000000005</v>
      </c>
      <c r="E3462" s="1029">
        <v>16.59</v>
      </c>
      <c r="F3462" s="1029">
        <v>83.85</v>
      </c>
    </row>
    <row r="3463" spans="1:6" ht="24.95" customHeight="1">
      <c r="A3463" s="1023" t="s">
        <v>11457</v>
      </c>
      <c r="B3463" s="441" t="s">
        <v>11458</v>
      </c>
      <c r="C3463" s="1024" t="s">
        <v>4748</v>
      </c>
      <c r="D3463" s="1029">
        <v>66.69</v>
      </c>
      <c r="E3463" s="1029">
        <v>16.59</v>
      </c>
      <c r="F3463" s="1029">
        <v>83.28</v>
      </c>
    </row>
    <row r="3464" spans="1:6" ht="24.95" customHeight="1">
      <c r="A3464" s="1023" t="s">
        <v>11459</v>
      </c>
      <c r="B3464" s="441" t="s">
        <v>11460</v>
      </c>
      <c r="C3464" s="1024" t="s">
        <v>4748</v>
      </c>
      <c r="D3464" s="1029">
        <v>72.88</v>
      </c>
      <c r="E3464" s="1029">
        <v>16.59</v>
      </c>
      <c r="F3464" s="1029">
        <v>89.47</v>
      </c>
    </row>
    <row r="3465" spans="1:6" ht="24.95" customHeight="1">
      <c r="A3465" s="1023" t="s">
        <v>11461</v>
      </c>
      <c r="B3465" s="441" t="s">
        <v>11462</v>
      </c>
      <c r="C3465" s="1024" t="s">
        <v>4748</v>
      </c>
      <c r="D3465" s="1029">
        <v>137.27000000000001</v>
      </c>
      <c r="E3465" s="1029">
        <v>14.51</v>
      </c>
      <c r="F3465" s="1029">
        <v>151.78</v>
      </c>
    </row>
    <row r="3466" spans="1:6" ht="24.95" customHeight="1">
      <c r="A3466" s="1023" t="s">
        <v>11463</v>
      </c>
      <c r="B3466" s="441" t="s">
        <v>11464</v>
      </c>
      <c r="C3466" s="1024" t="s">
        <v>4748</v>
      </c>
      <c r="D3466" s="1029">
        <v>83.59</v>
      </c>
      <c r="E3466" s="1029">
        <v>16.59</v>
      </c>
      <c r="F3466" s="1029">
        <v>100.18</v>
      </c>
    </row>
    <row r="3467" spans="1:6" ht="24.95" customHeight="1">
      <c r="A3467" s="1023" t="s">
        <v>11465</v>
      </c>
      <c r="B3467" s="441" t="s">
        <v>11466</v>
      </c>
      <c r="C3467" s="1024" t="s">
        <v>4748</v>
      </c>
      <c r="D3467" s="1029">
        <v>69.45</v>
      </c>
      <c r="E3467" s="1029">
        <v>9.5399999999999991</v>
      </c>
      <c r="F3467" s="1029">
        <v>78.989999999999995</v>
      </c>
    </row>
    <row r="3468" spans="1:6" ht="23.1" customHeight="1">
      <c r="A3468" s="1023" t="s">
        <v>11467</v>
      </c>
      <c r="B3468" s="1023" t="s">
        <v>11468</v>
      </c>
      <c r="C3468" s="1024" t="s">
        <v>4748</v>
      </c>
      <c r="D3468" s="1029">
        <v>12.97</v>
      </c>
      <c r="E3468" s="1029">
        <v>9.5399999999999991</v>
      </c>
      <c r="F3468" s="1029">
        <v>22.51</v>
      </c>
    </row>
    <row r="3469" spans="1:6" ht="23.1" customHeight="1">
      <c r="A3469" s="1023" t="s">
        <v>11469</v>
      </c>
      <c r="B3469" s="1023" t="s">
        <v>11470</v>
      </c>
      <c r="C3469" s="1024" t="s">
        <v>4748</v>
      </c>
      <c r="D3469" s="1029">
        <v>34.51</v>
      </c>
      <c r="E3469" s="1029">
        <v>9.5399999999999991</v>
      </c>
      <c r="F3469" s="1029">
        <v>44.05</v>
      </c>
    </row>
    <row r="3470" spans="1:6" ht="24.95" customHeight="1">
      <c r="A3470" s="1023" t="s">
        <v>11471</v>
      </c>
      <c r="B3470" s="441" t="s">
        <v>11472</v>
      </c>
      <c r="C3470" s="1024" t="s">
        <v>4748</v>
      </c>
      <c r="D3470" s="1029">
        <v>39.299999999999997</v>
      </c>
      <c r="E3470" s="1029">
        <v>14.51</v>
      </c>
      <c r="F3470" s="1029">
        <v>53.81</v>
      </c>
    </row>
    <row r="3471" spans="1:6" ht="12.6" customHeight="1">
      <c r="A3471" s="1023" t="s">
        <v>11473</v>
      </c>
      <c r="B3471" s="1023" t="s">
        <v>11474</v>
      </c>
      <c r="C3471" s="1024" t="s">
        <v>5060</v>
      </c>
      <c r="D3471" s="1029">
        <v>90.24</v>
      </c>
      <c r="E3471" s="1029">
        <v>4.1500000000000004</v>
      </c>
      <c r="F3471" s="1029">
        <v>94.39</v>
      </c>
    </row>
    <row r="3472" spans="1:6" ht="23.1" customHeight="1">
      <c r="A3472" s="1031">
        <v>47</v>
      </c>
      <c r="B3472" s="1020" t="s">
        <v>11475</v>
      </c>
      <c r="C3472" s="1021"/>
      <c r="D3472" s="1021"/>
      <c r="E3472" s="1021"/>
      <c r="F3472" s="1021"/>
    </row>
    <row r="3473" spans="1:6" ht="12.6" customHeight="1">
      <c r="A3473" s="1020" t="s">
        <v>11476</v>
      </c>
      <c r="B3473" s="1020" t="s">
        <v>11477</v>
      </c>
      <c r="C3473" s="1022"/>
      <c r="D3473" s="1022"/>
      <c r="E3473" s="1022"/>
      <c r="F3473" s="1022"/>
    </row>
    <row r="3474" spans="1:6" ht="12.6" customHeight="1">
      <c r="A3474" s="1023" t="s">
        <v>11478</v>
      </c>
      <c r="B3474" s="1023" t="s">
        <v>11479</v>
      </c>
      <c r="C3474" s="1024" t="s">
        <v>4748</v>
      </c>
      <c r="D3474" s="1029">
        <v>35.36</v>
      </c>
      <c r="E3474" s="1029">
        <v>18.66</v>
      </c>
      <c r="F3474" s="1029">
        <v>54.02</v>
      </c>
    </row>
    <row r="3475" spans="1:6" ht="12.6" customHeight="1">
      <c r="A3475" s="1023" t="s">
        <v>11480</v>
      </c>
      <c r="B3475" s="1023" t="s">
        <v>11481</v>
      </c>
      <c r="C3475" s="1024" t="s">
        <v>4748</v>
      </c>
      <c r="D3475" s="1029">
        <v>45.68</v>
      </c>
      <c r="E3475" s="1029">
        <v>24.88</v>
      </c>
      <c r="F3475" s="1029">
        <v>70.56</v>
      </c>
    </row>
    <row r="3476" spans="1:6" ht="12.6" customHeight="1">
      <c r="A3476" s="1023" t="s">
        <v>11482</v>
      </c>
      <c r="B3476" s="1023" t="s">
        <v>11483</v>
      </c>
      <c r="C3476" s="1024" t="s">
        <v>4748</v>
      </c>
      <c r="D3476" s="1029">
        <v>56.13</v>
      </c>
      <c r="E3476" s="1029">
        <v>31.1</v>
      </c>
      <c r="F3476" s="1029">
        <v>87.23</v>
      </c>
    </row>
    <row r="3477" spans="1:6" ht="12.6" customHeight="1">
      <c r="A3477" s="1023" t="s">
        <v>11484</v>
      </c>
      <c r="B3477" s="1023" t="s">
        <v>11485</v>
      </c>
      <c r="C3477" s="1024" t="s">
        <v>4748</v>
      </c>
      <c r="D3477" s="1029">
        <v>80.61</v>
      </c>
      <c r="E3477" s="1029">
        <v>37.32</v>
      </c>
      <c r="F3477" s="1029">
        <v>117.93</v>
      </c>
    </row>
    <row r="3478" spans="1:6" ht="12.6" customHeight="1">
      <c r="A3478" s="1023" t="s">
        <v>11486</v>
      </c>
      <c r="B3478" s="1023" t="s">
        <v>11487</v>
      </c>
      <c r="C3478" s="1024" t="s">
        <v>4748</v>
      </c>
      <c r="D3478" s="1029">
        <v>94.37</v>
      </c>
      <c r="E3478" s="1029">
        <v>41.47</v>
      </c>
      <c r="F3478" s="1029">
        <v>135.84</v>
      </c>
    </row>
    <row r="3479" spans="1:6" ht="12.6" customHeight="1">
      <c r="A3479" s="1023" t="s">
        <v>11488</v>
      </c>
      <c r="B3479" s="1023" t="s">
        <v>11489</v>
      </c>
      <c r="C3479" s="1024" t="s">
        <v>4748</v>
      </c>
      <c r="D3479" s="1029">
        <v>139.99</v>
      </c>
      <c r="E3479" s="1029">
        <v>51.84</v>
      </c>
      <c r="F3479" s="1029">
        <v>191.83</v>
      </c>
    </row>
    <row r="3480" spans="1:6" ht="12.6" customHeight="1">
      <c r="A3480" s="1023" t="s">
        <v>11490</v>
      </c>
      <c r="B3480" s="1023" t="s">
        <v>11491</v>
      </c>
      <c r="C3480" s="1024" t="s">
        <v>4748</v>
      </c>
      <c r="D3480" s="1029">
        <v>328.01</v>
      </c>
      <c r="E3480" s="1029">
        <v>62.21</v>
      </c>
      <c r="F3480" s="1029">
        <v>390.22</v>
      </c>
    </row>
    <row r="3481" spans="1:6" ht="12.6" customHeight="1">
      <c r="A3481" s="1023" t="s">
        <v>11492</v>
      </c>
      <c r="B3481" s="1023" t="s">
        <v>11493</v>
      </c>
      <c r="C3481" s="1024" t="s">
        <v>4748</v>
      </c>
      <c r="D3481" s="1029">
        <v>503.78</v>
      </c>
      <c r="E3481" s="1029">
        <v>82.94</v>
      </c>
      <c r="F3481" s="1029">
        <v>586.72</v>
      </c>
    </row>
    <row r="3482" spans="1:6" ht="12.6" customHeight="1">
      <c r="A3482" s="1023" t="s">
        <v>11494</v>
      </c>
      <c r="B3482" s="1023" t="s">
        <v>11495</v>
      </c>
      <c r="C3482" s="1024" t="s">
        <v>4748</v>
      </c>
      <c r="D3482" s="1029">
        <v>850.77</v>
      </c>
      <c r="E3482" s="1029">
        <v>124.41</v>
      </c>
      <c r="F3482" s="1029">
        <v>975.18</v>
      </c>
    </row>
    <row r="3483" spans="1:6" ht="12.6" customHeight="1">
      <c r="A3483" s="1023" t="s">
        <v>11496</v>
      </c>
      <c r="B3483" s="1023" t="s">
        <v>11497</v>
      </c>
      <c r="C3483" s="1024" t="s">
        <v>4748</v>
      </c>
      <c r="D3483" s="1029">
        <v>62.59</v>
      </c>
      <c r="E3483" s="1029">
        <v>24.88</v>
      </c>
      <c r="F3483" s="1029">
        <v>87.47</v>
      </c>
    </row>
    <row r="3484" spans="1:6" ht="24.95" customHeight="1">
      <c r="A3484" s="1023" t="s">
        <v>11498</v>
      </c>
      <c r="B3484" s="441" t="s">
        <v>11499</v>
      </c>
      <c r="C3484" s="1024" t="s">
        <v>4748</v>
      </c>
      <c r="D3484" s="1029">
        <v>23.2</v>
      </c>
      <c r="E3484" s="1029">
        <v>18.66</v>
      </c>
      <c r="F3484" s="1029">
        <v>41.86</v>
      </c>
    </row>
    <row r="3485" spans="1:6" ht="24.95" customHeight="1">
      <c r="A3485" s="1023" t="s">
        <v>11500</v>
      </c>
      <c r="B3485" s="441" t="s">
        <v>11501</v>
      </c>
      <c r="C3485" s="1024" t="s">
        <v>4748</v>
      </c>
      <c r="D3485" s="1029">
        <v>53.82</v>
      </c>
      <c r="E3485" s="1029">
        <v>18.66</v>
      </c>
      <c r="F3485" s="1029">
        <v>72.48</v>
      </c>
    </row>
    <row r="3486" spans="1:6" ht="24.95" customHeight="1">
      <c r="A3486" s="1023" t="s">
        <v>11502</v>
      </c>
      <c r="B3486" s="441" t="s">
        <v>11503</v>
      </c>
      <c r="C3486" s="1024" t="s">
        <v>4748</v>
      </c>
      <c r="D3486" s="1029">
        <v>57.95</v>
      </c>
      <c r="E3486" s="1029">
        <v>18.66</v>
      </c>
      <c r="F3486" s="1029">
        <v>76.61</v>
      </c>
    </row>
    <row r="3487" spans="1:6" ht="24.95" customHeight="1">
      <c r="A3487" s="1023" t="s">
        <v>11504</v>
      </c>
      <c r="B3487" s="441" t="s">
        <v>11505</v>
      </c>
      <c r="C3487" s="1024" t="s">
        <v>4748</v>
      </c>
      <c r="D3487" s="1029">
        <v>93.64</v>
      </c>
      <c r="E3487" s="1029">
        <v>20.74</v>
      </c>
      <c r="F3487" s="1029">
        <v>114.38</v>
      </c>
    </row>
    <row r="3488" spans="1:6" ht="11.45" customHeight="1">
      <c r="A3488" s="1015" t="s">
        <v>4737</v>
      </c>
      <c r="B3488" s="1016" t="s">
        <v>4738</v>
      </c>
      <c r="C3488" s="1016" t="s">
        <v>4739</v>
      </c>
      <c r="D3488" s="1017" t="s">
        <v>4740</v>
      </c>
      <c r="E3488" s="1018" t="s">
        <v>4741</v>
      </c>
      <c r="F3488" s="1015" t="s">
        <v>4742</v>
      </c>
    </row>
    <row r="3489" spans="1:6" ht="24.95" customHeight="1">
      <c r="A3489" s="1023" t="s">
        <v>11506</v>
      </c>
      <c r="B3489" s="441" t="s">
        <v>11507</v>
      </c>
      <c r="C3489" s="1024" t="s">
        <v>4748</v>
      </c>
      <c r="D3489" s="1029">
        <v>194.9</v>
      </c>
      <c r="E3489" s="1029">
        <v>18.66</v>
      </c>
      <c r="F3489" s="1029">
        <v>213.56</v>
      </c>
    </row>
    <row r="3490" spans="1:6" ht="24.95" customHeight="1">
      <c r="A3490" s="1023" t="s">
        <v>11508</v>
      </c>
      <c r="B3490" s="441" t="s">
        <v>11509</v>
      </c>
      <c r="C3490" s="1024" t="s">
        <v>4748</v>
      </c>
      <c r="D3490" s="1025">
        <v>1130.46</v>
      </c>
      <c r="E3490" s="1029">
        <v>41.47</v>
      </c>
      <c r="F3490" s="1025">
        <v>1171.93</v>
      </c>
    </row>
    <row r="3491" spans="1:6" ht="12.6" customHeight="1">
      <c r="A3491" s="1020" t="s">
        <v>11510</v>
      </c>
      <c r="B3491" s="1020" t="s">
        <v>11511</v>
      </c>
      <c r="C3491" s="1022"/>
      <c r="D3491" s="1022"/>
      <c r="E3491" s="1022"/>
      <c r="F3491" s="1022"/>
    </row>
    <row r="3492" spans="1:6" ht="24.95" customHeight="1">
      <c r="A3492" s="1023" t="s">
        <v>11512</v>
      </c>
      <c r="B3492" s="441" t="s">
        <v>11513</v>
      </c>
      <c r="C3492" s="1024" t="s">
        <v>4748</v>
      </c>
      <c r="D3492" s="1029">
        <v>91.04</v>
      </c>
      <c r="E3492" s="1029">
        <v>18.66</v>
      </c>
      <c r="F3492" s="1029">
        <v>109.7</v>
      </c>
    </row>
    <row r="3493" spans="1:6" ht="24.95" customHeight="1">
      <c r="A3493" s="1023" t="s">
        <v>11514</v>
      </c>
      <c r="B3493" s="441" t="s">
        <v>11515</v>
      </c>
      <c r="C3493" s="1024" t="s">
        <v>4748</v>
      </c>
      <c r="D3493" s="1029">
        <v>93.62</v>
      </c>
      <c r="E3493" s="1029">
        <v>18.66</v>
      </c>
      <c r="F3493" s="1029">
        <v>112.28</v>
      </c>
    </row>
    <row r="3494" spans="1:6" ht="24.95" customHeight="1">
      <c r="A3494" s="1023" t="s">
        <v>11516</v>
      </c>
      <c r="B3494" s="441" t="s">
        <v>11517</v>
      </c>
      <c r="C3494" s="1024" t="s">
        <v>4748</v>
      </c>
      <c r="D3494" s="1029">
        <v>107.63</v>
      </c>
      <c r="E3494" s="1029">
        <v>18.66</v>
      </c>
      <c r="F3494" s="1029">
        <v>126.29</v>
      </c>
    </row>
    <row r="3495" spans="1:6" ht="24.95" customHeight="1">
      <c r="A3495" s="1023" t="s">
        <v>11518</v>
      </c>
      <c r="B3495" s="441" t="s">
        <v>11519</v>
      </c>
      <c r="C3495" s="1024" t="s">
        <v>4748</v>
      </c>
      <c r="D3495" s="1029">
        <v>137.94999999999999</v>
      </c>
      <c r="E3495" s="1029">
        <v>18.66</v>
      </c>
      <c r="F3495" s="1029">
        <v>156.61000000000001</v>
      </c>
    </row>
    <row r="3496" spans="1:6" ht="24.95" customHeight="1">
      <c r="A3496" s="1023" t="s">
        <v>11520</v>
      </c>
      <c r="B3496" s="441" t="s">
        <v>11521</v>
      </c>
      <c r="C3496" s="1024" t="s">
        <v>4748</v>
      </c>
      <c r="D3496" s="1029">
        <v>130.47</v>
      </c>
      <c r="E3496" s="1029">
        <v>18.66</v>
      </c>
      <c r="F3496" s="1029">
        <v>149.13</v>
      </c>
    </row>
    <row r="3497" spans="1:6" ht="24.95" customHeight="1">
      <c r="A3497" s="1023" t="s">
        <v>11522</v>
      </c>
      <c r="B3497" s="441" t="s">
        <v>11523</v>
      </c>
      <c r="C3497" s="1024" t="s">
        <v>4748</v>
      </c>
      <c r="D3497" s="1029">
        <v>83.93</v>
      </c>
      <c r="E3497" s="1029">
        <v>18.66</v>
      </c>
      <c r="F3497" s="1029">
        <v>102.59</v>
      </c>
    </row>
    <row r="3498" spans="1:6" ht="24.95" customHeight="1">
      <c r="A3498" s="1023" t="s">
        <v>11524</v>
      </c>
      <c r="B3498" s="441" t="s">
        <v>11525</v>
      </c>
      <c r="C3498" s="1024" t="s">
        <v>4748</v>
      </c>
      <c r="D3498" s="1029">
        <v>80.61</v>
      </c>
      <c r="E3498" s="1029">
        <v>18.66</v>
      </c>
      <c r="F3498" s="1029">
        <v>99.27</v>
      </c>
    </row>
    <row r="3499" spans="1:6" ht="24.95" customHeight="1">
      <c r="A3499" s="1023" t="s">
        <v>11526</v>
      </c>
      <c r="B3499" s="441" t="s">
        <v>11527</v>
      </c>
      <c r="C3499" s="1024" t="s">
        <v>4748</v>
      </c>
      <c r="D3499" s="1029">
        <v>69.8</v>
      </c>
      <c r="E3499" s="1029">
        <v>18.66</v>
      </c>
      <c r="F3499" s="1029">
        <v>88.46</v>
      </c>
    </row>
    <row r="3500" spans="1:6" ht="24.95" customHeight="1">
      <c r="A3500" s="1023" t="s">
        <v>11528</v>
      </c>
      <c r="B3500" s="441" t="s">
        <v>11529</v>
      </c>
      <c r="C3500" s="1024" t="s">
        <v>4748</v>
      </c>
      <c r="D3500" s="1029">
        <v>64.5</v>
      </c>
      <c r="E3500" s="1029">
        <v>18.66</v>
      </c>
      <c r="F3500" s="1029">
        <v>83.16</v>
      </c>
    </row>
    <row r="3501" spans="1:6" ht="12.6" customHeight="1">
      <c r="A3501" s="1020" t="s">
        <v>11530</v>
      </c>
      <c r="B3501" s="1020" t="s">
        <v>11531</v>
      </c>
      <c r="C3501" s="1022"/>
      <c r="D3501" s="1022"/>
      <c r="E3501" s="1022"/>
      <c r="F3501" s="1022"/>
    </row>
    <row r="3502" spans="1:6" ht="24.95" customHeight="1">
      <c r="A3502" s="1023" t="s">
        <v>11532</v>
      </c>
      <c r="B3502" s="441" t="s">
        <v>11533</v>
      </c>
      <c r="C3502" s="1024" t="s">
        <v>4748</v>
      </c>
      <c r="D3502" s="1029">
        <v>336.78</v>
      </c>
      <c r="E3502" s="1029">
        <v>62.21</v>
      </c>
      <c r="F3502" s="1029">
        <v>398.99</v>
      </c>
    </row>
    <row r="3503" spans="1:6" ht="12.6" customHeight="1">
      <c r="A3503" s="1023" t="s">
        <v>11534</v>
      </c>
      <c r="B3503" s="1023" t="s">
        <v>11535</v>
      </c>
      <c r="C3503" s="1024" t="s">
        <v>4748</v>
      </c>
      <c r="D3503" s="1029">
        <v>269.75</v>
      </c>
      <c r="E3503" s="1029">
        <v>62.21</v>
      </c>
      <c r="F3503" s="1029">
        <v>331.96</v>
      </c>
    </row>
    <row r="3504" spans="1:6" ht="12.6" customHeight="1">
      <c r="A3504" s="1023" t="s">
        <v>11536</v>
      </c>
      <c r="B3504" s="1023" t="s">
        <v>11537</v>
      </c>
      <c r="C3504" s="1024" t="s">
        <v>4748</v>
      </c>
      <c r="D3504" s="1029">
        <v>270.41000000000003</v>
      </c>
      <c r="E3504" s="1029">
        <v>62.21</v>
      </c>
      <c r="F3504" s="1029">
        <v>332.62</v>
      </c>
    </row>
    <row r="3505" spans="1:6" ht="12.6" customHeight="1">
      <c r="A3505" s="1023" t="s">
        <v>11538</v>
      </c>
      <c r="B3505" s="1023" t="s">
        <v>11539</v>
      </c>
      <c r="C3505" s="1024" t="s">
        <v>4748</v>
      </c>
      <c r="D3505" s="1029">
        <v>374.22</v>
      </c>
      <c r="E3505" s="1029">
        <v>62.21</v>
      </c>
      <c r="F3505" s="1029">
        <v>436.43</v>
      </c>
    </row>
    <row r="3506" spans="1:6" ht="24.95" customHeight="1">
      <c r="A3506" s="1023" t="s">
        <v>11540</v>
      </c>
      <c r="B3506" s="441" t="s">
        <v>11541</v>
      </c>
      <c r="C3506" s="1024" t="s">
        <v>4748</v>
      </c>
      <c r="D3506" s="1029">
        <v>817.66</v>
      </c>
      <c r="E3506" s="1029">
        <v>62.21</v>
      </c>
      <c r="F3506" s="1029">
        <v>879.87</v>
      </c>
    </row>
    <row r="3507" spans="1:6" ht="12.6" customHeight="1">
      <c r="A3507" s="1023" t="s">
        <v>11542</v>
      </c>
      <c r="B3507" s="1023" t="s">
        <v>11543</v>
      </c>
      <c r="C3507" s="1024" t="s">
        <v>4748</v>
      </c>
      <c r="D3507" s="1029">
        <v>433.94</v>
      </c>
      <c r="E3507" s="1029">
        <v>24.88</v>
      </c>
      <c r="F3507" s="1029">
        <v>458.82</v>
      </c>
    </row>
    <row r="3508" spans="1:6" ht="12.6" customHeight="1">
      <c r="A3508" s="1023" t="s">
        <v>11544</v>
      </c>
      <c r="B3508" s="1023" t="s">
        <v>11545</v>
      </c>
      <c r="C3508" s="1024" t="s">
        <v>4748</v>
      </c>
      <c r="D3508" s="1029">
        <v>309.35000000000002</v>
      </c>
      <c r="E3508" s="1029">
        <v>24.88</v>
      </c>
      <c r="F3508" s="1029">
        <v>334.23</v>
      </c>
    </row>
    <row r="3509" spans="1:6" ht="12.6" customHeight="1">
      <c r="A3509" s="1023" t="s">
        <v>11546</v>
      </c>
      <c r="B3509" s="1023" t="s">
        <v>11547</v>
      </c>
      <c r="C3509" s="1024" t="s">
        <v>4748</v>
      </c>
      <c r="D3509" s="1029">
        <v>784.45</v>
      </c>
      <c r="E3509" s="1029">
        <v>62.21</v>
      </c>
      <c r="F3509" s="1029">
        <v>846.66</v>
      </c>
    </row>
    <row r="3510" spans="1:6" ht="24.95" customHeight="1">
      <c r="A3510" s="1023" t="s">
        <v>11548</v>
      </c>
      <c r="B3510" s="441" t="s">
        <v>11549</v>
      </c>
      <c r="C3510" s="1024" t="s">
        <v>4748</v>
      </c>
      <c r="D3510" s="1029">
        <v>429</v>
      </c>
      <c r="E3510" s="1029">
        <v>18.66</v>
      </c>
      <c r="F3510" s="1029">
        <v>447.66</v>
      </c>
    </row>
    <row r="3511" spans="1:6" ht="24.95" customHeight="1">
      <c r="A3511" s="1023" t="s">
        <v>11550</v>
      </c>
      <c r="B3511" s="441" t="s">
        <v>11551</v>
      </c>
      <c r="C3511" s="1024" t="s">
        <v>4748</v>
      </c>
      <c r="D3511" s="1029">
        <v>324.04000000000002</v>
      </c>
      <c r="E3511" s="1029">
        <v>62.21</v>
      </c>
      <c r="F3511" s="1029">
        <v>386.25</v>
      </c>
    </row>
    <row r="3512" spans="1:6" ht="12.6" customHeight="1">
      <c r="A3512" s="1020" t="s">
        <v>11552</v>
      </c>
      <c r="B3512" s="1020" t="s">
        <v>11553</v>
      </c>
      <c r="C3512" s="1022"/>
      <c r="D3512" s="1022"/>
      <c r="E3512" s="1022"/>
      <c r="F3512" s="1022"/>
    </row>
    <row r="3513" spans="1:6" ht="12.6" customHeight="1">
      <c r="A3513" s="1023" t="s">
        <v>11554</v>
      </c>
      <c r="B3513" s="1023" t="s">
        <v>11555</v>
      </c>
      <c r="C3513" s="1024" t="s">
        <v>4748</v>
      </c>
      <c r="D3513" s="1029">
        <v>94.27</v>
      </c>
      <c r="E3513" s="1029">
        <v>18.66</v>
      </c>
      <c r="F3513" s="1029">
        <v>112.93</v>
      </c>
    </row>
    <row r="3514" spans="1:6" ht="12.6" customHeight="1">
      <c r="A3514" s="1023" t="s">
        <v>11556</v>
      </c>
      <c r="B3514" s="1023" t="s">
        <v>11557</v>
      </c>
      <c r="C3514" s="1024" t="s">
        <v>4748</v>
      </c>
      <c r="D3514" s="1029">
        <v>113.93</v>
      </c>
      <c r="E3514" s="1029">
        <v>18.66</v>
      </c>
      <c r="F3514" s="1029">
        <v>132.59</v>
      </c>
    </row>
    <row r="3515" spans="1:6" ht="12.6" customHeight="1">
      <c r="A3515" s="1023" t="s">
        <v>11558</v>
      </c>
      <c r="B3515" s="1023" t="s">
        <v>11559</v>
      </c>
      <c r="C3515" s="1024" t="s">
        <v>4748</v>
      </c>
      <c r="D3515" s="1029">
        <v>162.33000000000001</v>
      </c>
      <c r="E3515" s="1029">
        <v>18.66</v>
      </c>
      <c r="F3515" s="1029">
        <v>180.99</v>
      </c>
    </row>
    <row r="3516" spans="1:6" ht="12.6" customHeight="1">
      <c r="A3516" s="1023" t="s">
        <v>11560</v>
      </c>
      <c r="B3516" s="1023" t="s">
        <v>11561</v>
      </c>
      <c r="C3516" s="1024" t="s">
        <v>4748</v>
      </c>
      <c r="D3516" s="1029">
        <v>189.96</v>
      </c>
      <c r="E3516" s="1029">
        <v>18.66</v>
      </c>
      <c r="F3516" s="1029">
        <v>208.62</v>
      </c>
    </row>
    <row r="3517" spans="1:6" ht="12.6" customHeight="1">
      <c r="A3517" s="1023" t="s">
        <v>11562</v>
      </c>
      <c r="B3517" s="1023" t="s">
        <v>11563</v>
      </c>
      <c r="C3517" s="1024" t="s">
        <v>4748</v>
      </c>
      <c r="D3517" s="1029">
        <v>258.42</v>
      </c>
      <c r="E3517" s="1029">
        <v>18.66</v>
      </c>
      <c r="F3517" s="1029">
        <v>277.08</v>
      </c>
    </row>
    <row r="3518" spans="1:6" ht="12.6" customHeight="1">
      <c r="A3518" s="1023" t="s">
        <v>11564</v>
      </c>
      <c r="B3518" s="1023" t="s">
        <v>11565</v>
      </c>
      <c r="C3518" s="1024" t="s">
        <v>4748</v>
      </c>
      <c r="D3518" s="1029">
        <v>442.73</v>
      </c>
      <c r="E3518" s="1029">
        <v>18.66</v>
      </c>
      <c r="F3518" s="1029">
        <v>461.39</v>
      </c>
    </row>
    <row r="3519" spans="1:6" ht="12.6" customHeight="1">
      <c r="A3519" s="1023" t="s">
        <v>11566</v>
      </c>
      <c r="B3519" s="1023" t="s">
        <v>11567</v>
      </c>
      <c r="C3519" s="1024" t="s">
        <v>4748</v>
      </c>
      <c r="D3519" s="1029">
        <v>535.85</v>
      </c>
      <c r="E3519" s="1029">
        <v>18.66</v>
      </c>
      <c r="F3519" s="1029">
        <v>554.51</v>
      </c>
    </row>
    <row r="3520" spans="1:6" ht="12.6" customHeight="1">
      <c r="A3520" s="1023" t="s">
        <v>11568</v>
      </c>
      <c r="B3520" s="1023" t="s">
        <v>11569</v>
      </c>
      <c r="C3520" s="1024" t="s">
        <v>4748</v>
      </c>
      <c r="D3520" s="1029">
        <v>926.53</v>
      </c>
      <c r="E3520" s="1029">
        <v>24.88</v>
      </c>
      <c r="F3520" s="1029">
        <v>951.41</v>
      </c>
    </row>
    <row r="3521" spans="1:6" ht="12.6" customHeight="1">
      <c r="A3521" s="1023" t="s">
        <v>11570</v>
      </c>
      <c r="B3521" s="1023" t="s">
        <v>11571</v>
      </c>
      <c r="C3521" s="1024" t="s">
        <v>4748</v>
      </c>
      <c r="D3521" s="1029">
        <v>77.680000000000007</v>
      </c>
      <c r="E3521" s="1029">
        <v>18.66</v>
      </c>
      <c r="F3521" s="1029">
        <v>96.34</v>
      </c>
    </row>
    <row r="3522" spans="1:6" ht="12.6" customHeight="1">
      <c r="A3522" s="1023" t="s">
        <v>11572</v>
      </c>
      <c r="B3522" s="1023" t="s">
        <v>11573</v>
      </c>
      <c r="C3522" s="1024" t="s">
        <v>4748</v>
      </c>
      <c r="D3522" s="1029">
        <v>107.26</v>
      </c>
      <c r="E3522" s="1029">
        <v>18.66</v>
      </c>
      <c r="F3522" s="1029">
        <v>125.92</v>
      </c>
    </row>
    <row r="3523" spans="1:6" ht="12.6" customHeight="1">
      <c r="A3523" s="1023" t="s">
        <v>11574</v>
      </c>
      <c r="B3523" s="1023" t="s">
        <v>11575</v>
      </c>
      <c r="C3523" s="1024" t="s">
        <v>4748</v>
      </c>
      <c r="D3523" s="1029">
        <v>134.34</v>
      </c>
      <c r="E3523" s="1029">
        <v>18.66</v>
      </c>
      <c r="F3523" s="1029">
        <v>153</v>
      </c>
    </row>
    <row r="3524" spans="1:6" ht="12.6" customHeight="1">
      <c r="A3524" s="1023" t="s">
        <v>11576</v>
      </c>
      <c r="B3524" s="1023" t="s">
        <v>11577</v>
      </c>
      <c r="C3524" s="1024" t="s">
        <v>4748</v>
      </c>
      <c r="D3524" s="1029">
        <v>189.59</v>
      </c>
      <c r="E3524" s="1029">
        <v>18.66</v>
      </c>
      <c r="F3524" s="1029">
        <v>208.25</v>
      </c>
    </row>
    <row r="3525" spans="1:6" ht="12.6" customHeight="1">
      <c r="A3525" s="1023" t="s">
        <v>11578</v>
      </c>
      <c r="B3525" s="1023" t="s">
        <v>11579</v>
      </c>
      <c r="C3525" s="1024" t="s">
        <v>4748</v>
      </c>
      <c r="D3525" s="1029">
        <v>312.95</v>
      </c>
      <c r="E3525" s="1029">
        <v>18.66</v>
      </c>
      <c r="F3525" s="1029">
        <v>331.61</v>
      </c>
    </row>
    <row r="3526" spans="1:6" ht="12.6" customHeight="1">
      <c r="A3526" s="1023" t="s">
        <v>11580</v>
      </c>
      <c r="B3526" s="1023" t="s">
        <v>11581</v>
      </c>
      <c r="C3526" s="1024" t="s">
        <v>4748</v>
      </c>
      <c r="D3526" s="1029">
        <v>463.58</v>
      </c>
      <c r="E3526" s="1029">
        <v>18.66</v>
      </c>
      <c r="F3526" s="1029">
        <v>482.24</v>
      </c>
    </row>
    <row r="3527" spans="1:6" ht="12.6" customHeight="1">
      <c r="A3527" s="1023" t="s">
        <v>11582</v>
      </c>
      <c r="B3527" s="1023" t="s">
        <v>11583</v>
      </c>
      <c r="C3527" s="1024" t="s">
        <v>4748</v>
      </c>
      <c r="D3527" s="1029">
        <v>798.4</v>
      </c>
      <c r="E3527" s="1029">
        <v>24.88</v>
      </c>
      <c r="F3527" s="1029">
        <v>823.28</v>
      </c>
    </row>
    <row r="3528" spans="1:6" ht="12.6" customHeight="1">
      <c r="A3528" s="1023" t="s">
        <v>11584</v>
      </c>
      <c r="B3528" s="1023" t="s">
        <v>11585</v>
      </c>
      <c r="C3528" s="1024" t="s">
        <v>4748</v>
      </c>
      <c r="D3528" s="1029">
        <v>74.400000000000006</v>
      </c>
      <c r="E3528" s="1029">
        <v>18.66</v>
      </c>
      <c r="F3528" s="1029">
        <v>93.06</v>
      </c>
    </row>
    <row r="3529" spans="1:6" ht="12.6" customHeight="1">
      <c r="A3529" s="1023" t="s">
        <v>11586</v>
      </c>
      <c r="B3529" s="1023" t="s">
        <v>11587</v>
      </c>
      <c r="C3529" s="1024" t="s">
        <v>4748</v>
      </c>
      <c r="D3529" s="1029">
        <v>104.46</v>
      </c>
      <c r="E3529" s="1029">
        <v>18.66</v>
      </c>
      <c r="F3529" s="1029">
        <v>123.12</v>
      </c>
    </row>
    <row r="3530" spans="1:6" ht="12.6" customHeight="1">
      <c r="A3530" s="1023" t="s">
        <v>11588</v>
      </c>
      <c r="B3530" s="1023" t="s">
        <v>11589</v>
      </c>
      <c r="C3530" s="1024" t="s">
        <v>4748</v>
      </c>
      <c r="D3530" s="1029">
        <v>128.77000000000001</v>
      </c>
      <c r="E3530" s="1029">
        <v>18.66</v>
      </c>
      <c r="F3530" s="1029">
        <v>147.43</v>
      </c>
    </row>
    <row r="3531" spans="1:6" ht="11.45" customHeight="1">
      <c r="A3531" s="1015" t="s">
        <v>4737</v>
      </c>
      <c r="B3531" s="1016" t="s">
        <v>4738</v>
      </c>
      <c r="C3531" s="1016" t="s">
        <v>4739</v>
      </c>
      <c r="D3531" s="1017" t="s">
        <v>4740</v>
      </c>
      <c r="E3531" s="1018" t="s">
        <v>4741</v>
      </c>
      <c r="F3531" s="1015" t="s">
        <v>4742</v>
      </c>
    </row>
    <row r="3532" spans="1:6" ht="12.6" customHeight="1">
      <c r="A3532" s="1023" t="s">
        <v>11590</v>
      </c>
      <c r="B3532" s="1023" t="s">
        <v>11591</v>
      </c>
      <c r="C3532" s="1024" t="s">
        <v>4748</v>
      </c>
      <c r="D3532" s="1029">
        <v>174.7</v>
      </c>
      <c r="E3532" s="1029">
        <v>18.66</v>
      </c>
      <c r="F3532" s="1029">
        <v>193.36</v>
      </c>
    </row>
    <row r="3533" spans="1:6" ht="12.6" customHeight="1">
      <c r="A3533" s="1023" t="s">
        <v>11592</v>
      </c>
      <c r="B3533" s="1023" t="s">
        <v>11593</v>
      </c>
      <c r="C3533" s="1024" t="s">
        <v>4748</v>
      </c>
      <c r="D3533" s="1029">
        <v>281.23</v>
      </c>
      <c r="E3533" s="1029">
        <v>18.66</v>
      </c>
      <c r="F3533" s="1029">
        <v>299.89</v>
      </c>
    </row>
    <row r="3534" spans="1:6" ht="24.95" customHeight="1">
      <c r="A3534" s="1023" t="s">
        <v>11594</v>
      </c>
      <c r="B3534" s="441" t="s">
        <v>11595</v>
      </c>
      <c r="C3534" s="1024" t="s">
        <v>4748</v>
      </c>
      <c r="D3534" s="1025">
        <v>5823.3</v>
      </c>
      <c r="E3534" s="1029">
        <v>31.1</v>
      </c>
      <c r="F3534" s="1025">
        <v>5854.4</v>
      </c>
    </row>
    <row r="3535" spans="1:6" ht="24.95" customHeight="1">
      <c r="A3535" s="1023" t="s">
        <v>11596</v>
      </c>
      <c r="B3535" s="441" t="s">
        <v>11597</v>
      </c>
      <c r="C3535" s="1024" t="s">
        <v>4748</v>
      </c>
      <c r="D3535" s="1029">
        <v>159.93</v>
      </c>
      <c r="E3535" s="1029">
        <v>18.66</v>
      </c>
      <c r="F3535" s="1029">
        <v>178.59</v>
      </c>
    </row>
    <row r="3536" spans="1:6" ht="24.95" customHeight="1">
      <c r="A3536" s="1023" t="s">
        <v>11598</v>
      </c>
      <c r="B3536" s="441" t="s">
        <v>11599</v>
      </c>
      <c r="C3536" s="1024" t="s">
        <v>4748</v>
      </c>
      <c r="D3536" s="1029">
        <v>429.42</v>
      </c>
      <c r="E3536" s="1029">
        <v>18.66</v>
      </c>
      <c r="F3536" s="1029">
        <v>448.08</v>
      </c>
    </row>
    <row r="3537" spans="1:6" ht="12.6" customHeight="1">
      <c r="A3537" s="1023" t="s">
        <v>11600</v>
      </c>
      <c r="B3537" s="1023" t="s">
        <v>11601</v>
      </c>
      <c r="C3537" s="1024" t="s">
        <v>4748</v>
      </c>
      <c r="D3537" s="1029">
        <v>418.29</v>
      </c>
      <c r="E3537" s="1029">
        <v>18.66</v>
      </c>
      <c r="F3537" s="1029">
        <v>436.95</v>
      </c>
    </row>
    <row r="3538" spans="1:6" ht="12.6" customHeight="1">
      <c r="A3538" s="1023" t="s">
        <v>11602</v>
      </c>
      <c r="B3538" s="1023" t="s">
        <v>11603</v>
      </c>
      <c r="C3538" s="1024" t="s">
        <v>4748</v>
      </c>
      <c r="D3538" s="1029">
        <v>818.07</v>
      </c>
      <c r="E3538" s="1029">
        <v>24.88</v>
      </c>
      <c r="F3538" s="1029">
        <v>842.95</v>
      </c>
    </row>
    <row r="3539" spans="1:6" ht="12.6" customHeight="1">
      <c r="A3539" s="1023" t="s">
        <v>11604</v>
      </c>
      <c r="B3539" s="1023" t="s">
        <v>11605</v>
      </c>
      <c r="C3539" s="1024" t="s">
        <v>4748</v>
      </c>
      <c r="D3539" s="1029">
        <v>333.91</v>
      </c>
      <c r="E3539" s="1029">
        <v>18.66</v>
      </c>
      <c r="F3539" s="1029">
        <v>352.57</v>
      </c>
    </row>
    <row r="3540" spans="1:6" ht="24.95" customHeight="1">
      <c r="A3540" s="1023" t="s">
        <v>11606</v>
      </c>
      <c r="B3540" s="441" t="s">
        <v>11607</v>
      </c>
      <c r="C3540" s="1024" t="s">
        <v>4748</v>
      </c>
      <c r="D3540" s="1029">
        <v>125.92</v>
      </c>
      <c r="E3540" s="1029">
        <v>10.37</v>
      </c>
      <c r="F3540" s="1029">
        <v>136.29</v>
      </c>
    </row>
    <row r="3541" spans="1:6" ht="24.95" customHeight="1">
      <c r="A3541" s="1023" t="s">
        <v>11608</v>
      </c>
      <c r="B3541" s="441" t="s">
        <v>11609</v>
      </c>
      <c r="C3541" s="1024" t="s">
        <v>4748</v>
      </c>
      <c r="D3541" s="1025">
        <v>4972.21</v>
      </c>
      <c r="E3541" s="1029">
        <v>24.88</v>
      </c>
      <c r="F3541" s="1025">
        <v>4997.09</v>
      </c>
    </row>
    <row r="3542" spans="1:6" ht="24.95" customHeight="1">
      <c r="A3542" s="1023" t="s">
        <v>11610</v>
      </c>
      <c r="B3542" s="441" t="s">
        <v>11611</v>
      </c>
      <c r="C3542" s="1024" t="s">
        <v>4748</v>
      </c>
      <c r="D3542" s="1025">
        <v>1924.55</v>
      </c>
      <c r="E3542" s="1029">
        <v>24.88</v>
      </c>
      <c r="F3542" s="1025">
        <v>1949.43</v>
      </c>
    </row>
    <row r="3543" spans="1:6" ht="24.95" customHeight="1">
      <c r="A3543" s="1023" t="s">
        <v>11612</v>
      </c>
      <c r="B3543" s="441" t="s">
        <v>11613</v>
      </c>
      <c r="C3543" s="1024" t="s">
        <v>4748</v>
      </c>
      <c r="D3543" s="1029">
        <v>355.32</v>
      </c>
      <c r="E3543" s="1029">
        <v>18.66</v>
      </c>
      <c r="F3543" s="1029">
        <v>373.98</v>
      </c>
    </row>
    <row r="3544" spans="1:6" ht="24.95" customHeight="1">
      <c r="A3544" s="1023" t="s">
        <v>11614</v>
      </c>
      <c r="B3544" s="441" t="s">
        <v>11615</v>
      </c>
      <c r="C3544" s="1024" t="s">
        <v>4748</v>
      </c>
      <c r="D3544" s="1029">
        <v>179.75</v>
      </c>
      <c r="E3544" s="1029">
        <v>18.66</v>
      </c>
      <c r="F3544" s="1029">
        <v>198.41</v>
      </c>
    </row>
    <row r="3545" spans="1:6" ht="24.95" customHeight="1">
      <c r="A3545" s="1023" t="s">
        <v>11616</v>
      </c>
      <c r="B3545" s="441" t="s">
        <v>11617</v>
      </c>
      <c r="C3545" s="1024" t="s">
        <v>4748</v>
      </c>
      <c r="D3545" s="1029">
        <v>236.84</v>
      </c>
      <c r="E3545" s="1029">
        <v>18.66</v>
      </c>
      <c r="F3545" s="1029">
        <v>255.5</v>
      </c>
    </row>
    <row r="3546" spans="1:6" ht="24.95" customHeight="1">
      <c r="A3546" s="1023" t="s">
        <v>11618</v>
      </c>
      <c r="B3546" s="441" t="s">
        <v>11619</v>
      </c>
      <c r="C3546" s="1024" t="s">
        <v>4748</v>
      </c>
      <c r="D3546" s="1029">
        <v>478.23</v>
      </c>
      <c r="E3546" s="1029">
        <v>18.66</v>
      </c>
      <c r="F3546" s="1029">
        <v>496.89</v>
      </c>
    </row>
    <row r="3547" spans="1:6" ht="24.95" customHeight="1">
      <c r="A3547" s="1023" t="s">
        <v>11620</v>
      </c>
      <c r="B3547" s="441" t="s">
        <v>11621</v>
      </c>
      <c r="C3547" s="1024" t="s">
        <v>4748</v>
      </c>
      <c r="D3547" s="1029">
        <v>606.95000000000005</v>
      </c>
      <c r="E3547" s="1029">
        <v>18.66</v>
      </c>
      <c r="F3547" s="1029">
        <v>625.61</v>
      </c>
    </row>
    <row r="3548" spans="1:6" ht="24.95" customHeight="1">
      <c r="A3548" s="1023" t="s">
        <v>11622</v>
      </c>
      <c r="B3548" s="441" t="s">
        <v>11623</v>
      </c>
      <c r="C3548" s="1024" t="s">
        <v>4748</v>
      </c>
      <c r="D3548" s="1029">
        <v>953.39</v>
      </c>
      <c r="E3548" s="1029">
        <v>18.66</v>
      </c>
      <c r="F3548" s="1029">
        <v>972.05</v>
      </c>
    </row>
    <row r="3549" spans="1:6" ht="24.95" customHeight="1">
      <c r="A3549" s="1023" t="s">
        <v>11624</v>
      </c>
      <c r="B3549" s="441" t="s">
        <v>11625</v>
      </c>
      <c r="C3549" s="1024" t="s">
        <v>4748</v>
      </c>
      <c r="D3549" s="1025">
        <v>2184.8000000000002</v>
      </c>
      <c r="E3549" s="1029">
        <v>24.88</v>
      </c>
      <c r="F3549" s="1025">
        <v>2209.6799999999998</v>
      </c>
    </row>
    <row r="3550" spans="1:6" ht="24.95" customHeight="1">
      <c r="A3550" s="1023" t="s">
        <v>11626</v>
      </c>
      <c r="B3550" s="441" t="s">
        <v>11627</v>
      </c>
      <c r="C3550" s="1024" t="s">
        <v>4748</v>
      </c>
      <c r="D3550" s="1025">
        <v>5065.57</v>
      </c>
      <c r="E3550" s="1029">
        <v>24.88</v>
      </c>
      <c r="F3550" s="1025">
        <v>5090.45</v>
      </c>
    </row>
    <row r="3551" spans="1:6" ht="24.95" customHeight="1">
      <c r="A3551" s="1023" t="s">
        <v>11628</v>
      </c>
      <c r="B3551" s="441" t="s">
        <v>11629</v>
      </c>
      <c r="C3551" s="1024" t="s">
        <v>4748</v>
      </c>
      <c r="D3551" s="1029">
        <v>63.05</v>
      </c>
      <c r="E3551" s="1029">
        <v>12.44</v>
      </c>
      <c r="F3551" s="1029">
        <v>75.489999999999995</v>
      </c>
    </row>
    <row r="3552" spans="1:6" ht="24.95" customHeight="1">
      <c r="A3552" s="1023" t="s">
        <v>11630</v>
      </c>
      <c r="B3552" s="441" t="s">
        <v>11631</v>
      </c>
      <c r="C3552" s="1024" t="s">
        <v>4748</v>
      </c>
      <c r="D3552" s="1029">
        <v>74.13</v>
      </c>
      <c r="E3552" s="1029">
        <v>18.66</v>
      </c>
      <c r="F3552" s="1029">
        <v>92.79</v>
      </c>
    </row>
    <row r="3553" spans="1:6" ht="24.95" customHeight="1">
      <c r="A3553" s="1023" t="s">
        <v>11632</v>
      </c>
      <c r="B3553" s="441" t="s">
        <v>11633</v>
      </c>
      <c r="C3553" s="1024" t="s">
        <v>4748</v>
      </c>
      <c r="D3553" s="1029">
        <v>91.94</v>
      </c>
      <c r="E3553" s="1029">
        <v>16.59</v>
      </c>
      <c r="F3553" s="1029">
        <v>108.53</v>
      </c>
    </row>
    <row r="3554" spans="1:6" ht="24.95" customHeight="1">
      <c r="A3554" s="1023" t="s">
        <v>11634</v>
      </c>
      <c r="B3554" s="441" t="s">
        <v>11635</v>
      </c>
      <c r="C3554" s="1024" t="s">
        <v>4748</v>
      </c>
      <c r="D3554" s="1029">
        <v>104.9</v>
      </c>
      <c r="E3554" s="1029">
        <v>18.66</v>
      </c>
      <c r="F3554" s="1029">
        <v>123.56</v>
      </c>
    </row>
    <row r="3555" spans="1:6" ht="24.95" customHeight="1">
      <c r="A3555" s="1023" t="s">
        <v>11636</v>
      </c>
      <c r="B3555" s="441" t="s">
        <v>11637</v>
      </c>
      <c r="C3555" s="1024" t="s">
        <v>4748</v>
      </c>
      <c r="D3555" s="1029">
        <v>420.17</v>
      </c>
      <c r="E3555" s="1029">
        <v>18.66</v>
      </c>
      <c r="F3555" s="1029">
        <v>438.83</v>
      </c>
    </row>
    <row r="3556" spans="1:6" ht="24.95" customHeight="1">
      <c r="A3556" s="1023" t="s">
        <v>11638</v>
      </c>
      <c r="B3556" s="441" t="s">
        <v>11639</v>
      </c>
      <c r="C3556" s="1024" t="s">
        <v>4748</v>
      </c>
      <c r="D3556" s="1029">
        <v>599.26</v>
      </c>
      <c r="E3556" s="1029">
        <v>18.66</v>
      </c>
      <c r="F3556" s="1029">
        <v>617.91999999999996</v>
      </c>
    </row>
    <row r="3557" spans="1:6" ht="34.5" customHeight="1">
      <c r="A3557" s="1026" t="s">
        <v>11640</v>
      </c>
      <c r="B3557" s="1023" t="s">
        <v>11641</v>
      </c>
      <c r="C3557" s="1027" t="s">
        <v>4748</v>
      </c>
      <c r="D3557" s="1028">
        <v>4735.67</v>
      </c>
      <c r="E3557" s="1030">
        <v>82.94</v>
      </c>
      <c r="F3557" s="1028">
        <v>4818.6099999999997</v>
      </c>
    </row>
    <row r="3558" spans="1:6" ht="34.5" customHeight="1">
      <c r="A3558" s="1026" t="s">
        <v>11642</v>
      </c>
      <c r="B3558" s="1023" t="s">
        <v>11643</v>
      </c>
      <c r="C3558" s="1027" t="s">
        <v>4748</v>
      </c>
      <c r="D3558" s="1028">
        <v>5646.31</v>
      </c>
      <c r="E3558" s="1030">
        <v>82.94</v>
      </c>
      <c r="F3558" s="1028">
        <v>5729.25</v>
      </c>
    </row>
    <row r="3559" spans="1:6" ht="12.6" customHeight="1">
      <c r="A3559" s="1023" t="s">
        <v>11644</v>
      </c>
      <c r="B3559" s="1023" t="s">
        <v>11645</v>
      </c>
      <c r="C3559" s="1024" t="s">
        <v>4748</v>
      </c>
      <c r="D3559" s="1029">
        <v>453.75</v>
      </c>
      <c r="E3559" s="1029">
        <v>41.47</v>
      </c>
      <c r="F3559" s="1029">
        <v>495.22</v>
      </c>
    </row>
    <row r="3560" spans="1:6" ht="12.6" customHeight="1">
      <c r="A3560" s="1020" t="s">
        <v>11646</v>
      </c>
      <c r="B3560" s="1020" t="s">
        <v>11647</v>
      </c>
      <c r="C3560" s="1022"/>
      <c r="D3560" s="1022"/>
      <c r="E3560" s="1022"/>
      <c r="F3560" s="1022"/>
    </row>
    <row r="3561" spans="1:6" ht="24.95" customHeight="1">
      <c r="A3561" s="1023" t="s">
        <v>11648</v>
      </c>
      <c r="B3561" s="441" t="s">
        <v>11649</v>
      </c>
      <c r="C3561" s="1024" t="s">
        <v>4748</v>
      </c>
      <c r="D3561" s="1025">
        <v>1254.6300000000001</v>
      </c>
      <c r="E3561" s="1029">
        <v>51.84</v>
      </c>
      <c r="F3561" s="1025">
        <v>1306.47</v>
      </c>
    </row>
    <row r="3562" spans="1:6" ht="23.1" customHeight="1">
      <c r="A3562" s="1023" t="s">
        <v>11650</v>
      </c>
      <c r="B3562" s="1023" t="s">
        <v>11651</v>
      </c>
      <c r="C3562" s="1024" t="s">
        <v>4748</v>
      </c>
      <c r="D3562" s="1025">
        <v>1711.12</v>
      </c>
      <c r="E3562" s="1029">
        <v>145.15</v>
      </c>
      <c r="F3562" s="1025">
        <v>1856.27</v>
      </c>
    </row>
    <row r="3563" spans="1:6" ht="11.45" customHeight="1">
      <c r="A3563" s="1015" t="s">
        <v>4737</v>
      </c>
      <c r="B3563" s="1016" t="s">
        <v>4738</v>
      </c>
      <c r="C3563" s="1016" t="s">
        <v>4739</v>
      </c>
      <c r="D3563" s="1017" t="s">
        <v>4740</v>
      </c>
      <c r="E3563" s="1018" t="s">
        <v>4741</v>
      </c>
      <c r="F3563" s="1015" t="s">
        <v>4742</v>
      </c>
    </row>
    <row r="3564" spans="1:6" ht="23.1" customHeight="1">
      <c r="A3564" s="1023" t="s">
        <v>11652</v>
      </c>
      <c r="B3564" s="1023" t="s">
        <v>11653</v>
      </c>
      <c r="C3564" s="1024" t="s">
        <v>4748</v>
      </c>
      <c r="D3564" s="1025">
        <v>2725.93</v>
      </c>
      <c r="E3564" s="1029">
        <v>145.15</v>
      </c>
      <c r="F3564" s="1025">
        <v>2871.08</v>
      </c>
    </row>
    <row r="3565" spans="1:6" ht="12.6" customHeight="1">
      <c r="A3565" s="1023" t="s">
        <v>11654</v>
      </c>
      <c r="B3565" s="1023" t="s">
        <v>11655</v>
      </c>
      <c r="C3565" s="1024" t="s">
        <v>4748</v>
      </c>
      <c r="D3565" s="1025">
        <v>1238.79</v>
      </c>
      <c r="E3565" s="1029">
        <v>145.15</v>
      </c>
      <c r="F3565" s="1025">
        <v>1383.94</v>
      </c>
    </row>
    <row r="3566" spans="1:6" ht="24.95" customHeight="1">
      <c r="A3566" s="1023" t="s">
        <v>11656</v>
      </c>
      <c r="B3566" s="441" t="s">
        <v>11657</v>
      </c>
      <c r="C3566" s="1024" t="s">
        <v>4748</v>
      </c>
      <c r="D3566" s="1025">
        <v>2789</v>
      </c>
      <c r="E3566" s="1029">
        <v>145.15</v>
      </c>
      <c r="F3566" s="1025">
        <v>2934.15</v>
      </c>
    </row>
    <row r="3567" spans="1:6" ht="12.6" customHeight="1">
      <c r="A3567" s="1023" t="s">
        <v>11658</v>
      </c>
      <c r="B3567" s="1023" t="s">
        <v>11659</v>
      </c>
      <c r="C3567" s="1024" t="s">
        <v>4748</v>
      </c>
      <c r="D3567" s="1025">
        <v>1642.89</v>
      </c>
      <c r="E3567" s="1029">
        <v>82.94</v>
      </c>
      <c r="F3567" s="1025">
        <v>1725.83</v>
      </c>
    </row>
    <row r="3568" spans="1:6" ht="12.6" customHeight="1">
      <c r="A3568" s="1023" t="s">
        <v>11660</v>
      </c>
      <c r="B3568" s="1023" t="s">
        <v>11661</v>
      </c>
      <c r="C3568" s="1024" t="s">
        <v>4748</v>
      </c>
      <c r="D3568" s="1025">
        <v>2980.57</v>
      </c>
      <c r="E3568" s="1029">
        <v>82.94</v>
      </c>
      <c r="F3568" s="1025">
        <v>3063.51</v>
      </c>
    </row>
    <row r="3569" spans="1:6" ht="23.1" customHeight="1">
      <c r="A3569" s="1023" t="s">
        <v>11662</v>
      </c>
      <c r="B3569" s="1023" t="s">
        <v>11663</v>
      </c>
      <c r="C3569" s="1024" t="s">
        <v>4748</v>
      </c>
      <c r="D3569" s="1029">
        <v>964.34</v>
      </c>
      <c r="E3569" s="1029">
        <v>82.94</v>
      </c>
      <c r="F3569" s="1025">
        <v>1047.28</v>
      </c>
    </row>
    <row r="3570" spans="1:6" ht="12.6" customHeight="1">
      <c r="A3570" s="1023" t="s">
        <v>11664</v>
      </c>
      <c r="B3570" s="1023" t="s">
        <v>11665</v>
      </c>
      <c r="C3570" s="1024" t="s">
        <v>4748</v>
      </c>
      <c r="D3570" s="1029">
        <v>697</v>
      </c>
      <c r="E3570" s="1029">
        <v>82.94</v>
      </c>
      <c r="F3570" s="1029">
        <v>779.94</v>
      </c>
    </row>
    <row r="3571" spans="1:6" ht="24.95" customHeight="1">
      <c r="A3571" s="1023" t="s">
        <v>11666</v>
      </c>
      <c r="B3571" s="441" t="s">
        <v>11667</v>
      </c>
      <c r="C3571" s="1024" t="s">
        <v>4748</v>
      </c>
      <c r="D3571" s="1025">
        <v>6836.74</v>
      </c>
      <c r="E3571" s="1029">
        <v>51.84</v>
      </c>
      <c r="F3571" s="1025">
        <v>6888.58</v>
      </c>
    </row>
    <row r="3572" spans="1:6" ht="24.95" customHeight="1">
      <c r="A3572" s="1023" t="s">
        <v>11668</v>
      </c>
      <c r="B3572" s="441" t="s">
        <v>11669</v>
      </c>
      <c r="C3572" s="1024" t="s">
        <v>4748</v>
      </c>
      <c r="D3572" s="1025">
        <v>3315.36</v>
      </c>
      <c r="E3572" s="1029">
        <v>24.88</v>
      </c>
      <c r="F3572" s="1025">
        <v>3340.24</v>
      </c>
    </row>
    <row r="3573" spans="1:6" ht="12.6" customHeight="1">
      <c r="A3573" s="1023" t="s">
        <v>11670</v>
      </c>
      <c r="B3573" s="1023" t="s">
        <v>11671</v>
      </c>
      <c r="C3573" s="1024" t="s">
        <v>4748</v>
      </c>
      <c r="D3573" s="1029">
        <v>977.78</v>
      </c>
      <c r="E3573" s="1029">
        <v>82.94</v>
      </c>
      <c r="F3573" s="1025">
        <v>1060.72</v>
      </c>
    </row>
    <row r="3574" spans="1:6" ht="24.95" customHeight="1">
      <c r="A3574" s="1023" t="s">
        <v>11672</v>
      </c>
      <c r="B3574" s="441" t="s">
        <v>11673</v>
      </c>
      <c r="C3574" s="1024" t="s">
        <v>4748</v>
      </c>
      <c r="D3574" s="1025">
        <v>1123.55</v>
      </c>
      <c r="E3574" s="1029">
        <v>31.1</v>
      </c>
      <c r="F3574" s="1025">
        <v>1154.6500000000001</v>
      </c>
    </row>
    <row r="3575" spans="1:6" ht="24.95" customHeight="1">
      <c r="A3575" s="1023" t="s">
        <v>11674</v>
      </c>
      <c r="B3575" s="441" t="s">
        <v>11675</v>
      </c>
      <c r="C3575" s="1024" t="s">
        <v>4748</v>
      </c>
      <c r="D3575" s="1025">
        <v>8838.02</v>
      </c>
      <c r="E3575" s="1029">
        <v>124.41</v>
      </c>
      <c r="F3575" s="1025">
        <v>8962.43</v>
      </c>
    </row>
    <row r="3576" spans="1:6" ht="24.95" customHeight="1">
      <c r="A3576" s="1023" t="s">
        <v>11676</v>
      </c>
      <c r="B3576" s="441" t="s">
        <v>11677</v>
      </c>
      <c r="C3576" s="1024" t="s">
        <v>4748</v>
      </c>
      <c r="D3576" s="1025">
        <v>1983.97</v>
      </c>
      <c r="E3576" s="1029">
        <v>82.94</v>
      </c>
      <c r="F3576" s="1025">
        <v>2066.91</v>
      </c>
    </row>
    <row r="3577" spans="1:6" ht="24.95" customHeight="1">
      <c r="A3577" s="1023" t="s">
        <v>11678</v>
      </c>
      <c r="B3577" s="441" t="s">
        <v>11679</v>
      </c>
      <c r="C3577" s="1024" t="s">
        <v>4748</v>
      </c>
      <c r="D3577" s="1025">
        <v>3018.29</v>
      </c>
      <c r="E3577" s="1029">
        <v>82.94</v>
      </c>
      <c r="F3577" s="1025">
        <v>3101.23</v>
      </c>
    </row>
    <row r="3578" spans="1:6" ht="24.95" customHeight="1">
      <c r="A3578" s="1023" t="s">
        <v>11680</v>
      </c>
      <c r="B3578" s="441" t="s">
        <v>11681</v>
      </c>
      <c r="C3578" s="1024" t="s">
        <v>4748</v>
      </c>
      <c r="D3578" s="1025">
        <v>1993.21</v>
      </c>
      <c r="E3578" s="1029">
        <v>82.94</v>
      </c>
      <c r="F3578" s="1025">
        <v>2076.15</v>
      </c>
    </row>
    <row r="3579" spans="1:6" ht="12.6" customHeight="1">
      <c r="A3579" s="1020" t="s">
        <v>11682</v>
      </c>
      <c r="B3579" s="1020" t="s">
        <v>11683</v>
      </c>
      <c r="C3579" s="1022"/>
      <c r="D3579" s="1022"/>
      <c r="E3579" s="1022"/>
      <c r="F3579" s="1022"/>
    </row>
    <row r="3580" spans="1:6" ht="34.5" customHeight="1">
      <c r="A3580" s="1026" t="s">
        <v>11684</v>
      </c>
      <c r="B3580" s="1023" t="s">
        <v>11685</v>
      </c>
      <c r="C3580" s="1027" t="s">
        <v>4748</v>
      </c>
      <c r="D3580" s="1030">
        <v>84.85</v>
      </c>
      <c r="E3580" s="1030">
        <v>18.66</v>
      </c>
      <c r="F3580" s="1030">
        <v>103.51</v>
      </c>
    </row>
    <row r="3581" spans="1:6" ht="34.5" customHeight="1">
      <c r="A3581" s="1026" t="s">
        <v>11686</v>
      </c>
      <c r="B3581" s="1023" t="s">
        <v>11687</v>
      </c>
      <c r="C3581" s="1027" t="s">
        <v>4748</v>
      </c>
      <c r="D3581" s="1030">
        <v>124.85</v>
      </c>
      <c r="E3581" s="1030">
        <v>24.88</v>
      </c>
      <c r="F3581" s="1030">
        <v>149.72999999999999</v>
      </c>
    </row>
    <row r="3582" spans="1:6" ht="24.95" customHeight="1">
      <c r="A3582" s="1023" t="s">
        <v>11688</v>
      </c>
      <c r="B3582" s="441" t="s">
        <v>11689</v>
      </c>
      <c r="C3582" s="1024" t="s">
        <v>4748</v>
      </c>
      <c r="D3582" s="1029">
        <v>145.34</v>
      </c>
      <c r="E3582" s="1029">
        <v>31.1</v>
      </c>
      <c r="F3582" s="1029">
        <v>176.44</v>
      </c>
    </row>
    <row r="3583" spans="1:6" ht="34.5" customHeight="1">
      <c r="A3583" s="1026" t="s">
        <v>11690</v>
      </c>
      <c r="B3583" s="1023" t="s">
        <v>11691</v>
      </c>
      <c r="C3583" s="1027" t="s">
        <v>4748</v>
      </c>
      <c r="D3583" s="1030">
        <v>218.45</v>
      </c>
      <c r="E3583" s="1030">
        <v>33.18</v>
      </c>
      <c r="F3583" s="1030">
        <v>251.63</v>
      </c>
    </row>
    <row r="3584" spans="1:6" ht="34.5" customHeight="1">
      <c r="A3584" s="1026" t="s">
        <v>11692</v>
      </c>
      <c r="B3584" s="1023" t="s">
        <v>11693</v>
      </c>
      <c r="C3584" s="1027" t="s">
        <v>4748</v>
      </c>
      <c r="D3584" s="1030">
        <v>502.49</v>
      </c>
      <c r="E3584" s="1030">
        <v>51.84</v>
      </c>
      <c r="F3584" s="1030">
        <v>554.33000000000004</v>
      </c>
    </row>
    <row r="3585" spans="1:6" ht="12.6" customHeight="1">
      <c r="A3585" s="1020" t="s">
        <v>11694</v>
      </c>
      <c r="B3585" s="1020" t="s">
        <v>11695</v>
      </c>
      <c r="C3585" s="1022"/>
      <c r="D3585" s="1022"/>
      <c r="E3585" s="1022"/>
      <c r="F3585" s="1022"/>
    </row>
    <row r="3586" spans="1:6" ht="24.95" customHeight="1">
      <c r="A3586" s="1023" t="s">
        <v>11696</v>
      </c>
      <c r="B3586" s="441" t="s">
        <v>11697</v>
      </c>
      <c r="C3586" s="1024" t="s">
        <v>4748</v>
      </c>
      <c r="D3586" s="1029">
        <v>379.14</v>
      </c>
      <c r="E3586" s="1029">
        <v>24.88</v>
      </c>
      <c r="F3586" s="1029">
        <v>404.02</v>
      </c>
    </row>
    <row r="3587" spans="1:6" ht="24.95" customHeight="1">
      <c r="A3587" s="1023" t="s">
        <v>11698</v>
      </c>
      <c r="B3587" s="441" t="s">
        <v>11699</v>
      </c>
      <c r="C3587" s="1024" t="s">
        <v>4748</v>
      </c>
      <c r="D3587" s="1029">
        <v>522.29</v>
      </c>
      <c r="E3587" s="1029">
        <v>31.1</v>
      </c>
      <c r="F3587" s="1029">
        <v>553.39</v>
      </c>
    </row>
    <row r="3588" spans="1:6" ht="24.95" customHeight="1">
      <c r="A3588" s="1023" t="s">
        <v>11700</v>
      </c>
      <c r="B3588" s="441" t="s">
        <v>11701</v>
      </c>
      <c r="C3588" s="1024" t="s">
        <v>4748</v>
      </c>
      <c r="D3588" s="1029">
        <v>930.59</v>
      </c>
      <c r="E3588" s="1029">
        <v>41.47</v>
      </c>
      <c r="F3588" s="1029">
        <v>972.06</v>
      </c>
    </row>
    <row r="3589" spans="1:6" ht="24.95" customHeight="1">
      <c r="A3589" s="1023" t="s">
        <v>11702</v>
      </c>
      <c r="B3589" s="441" t="s">
        <v>11703</v>
      </c>
      <c r="C3589" s="1024" t="s">
        <v>4748</v>
      </c>
      <c r="D3589" s="1025">
        <v>1314.9</v>
      </c>
      <c r="E3589" s="1029">
        <v>51.84</v>
      </c>
      <c r="F3589" s="1025">
        <v>1366.74</v>
      </c>
    </row>
    <row r="3590" spans="1:6" ht="12.6" customHeight="1">
      <c r="A3590" s="1020" t="s">
        <v>11704</v>
      </c>
      <c r="B3590" s="1020" t="s">
        <v>11705</v>
      </c>
      <c r="C3590" s="1022"/>
      <c r="D3590" s="1022"/>
      <c r="E3590" s="1022"/>
      <c r="F3590" s="1022"/>
    </row>
    <row r="3591" spans="1:6" ht="34.5" customHeight="1">
      <c r="A3591" s="1026" t="s">
        <v>11706</v>
      </c>
      <c r="B3591" s="1023" t="s">
        <v>11707</v>
      </c>
      <c r="C3591" s="1027" t="s">
        <v>4748</v>
      </c>
      <c r="D3591" s="1030">
        <v>710.36</v>
      </c>
      <c r="E3591" s="1030">
        <v>18.66</v>
      </c>
      <c r="F3591" s="1030">
        <v>729.02</v>
      </c>
    </row>
    <row r="3592" spans="1:6" ht="12.6" customHeight="1">
      <c r="A3592" s="1020" t="s">
        <v>11708</v>
      </c>
      <c r="B3592" s="1020" t="s">
        <v>11709</v>
      </c>
      <c r="C3592" s="1022"/>
      <c r="D3592" s="1022"/>
      <c r="E3592" s="1022"/>
      <c r="F3592" s="1022"/>
    </row>
    <row r="3593" spans="1:6" ht="24.95" customHeight="1">
      <c r="A3593" s="1023" t="s">
        <v>11710</v>
      </c>
      <c r="B3593" s="441" t="s">
        <v>11711</v>
      </c>
      <c r="C3593" s="1024" t="s">
        <v>4748</v>
      </c>
      <c r="D3593" s="1029">
        <v>464.79</v>
      </c>
      <c r="E3593" s="1029">
        <v>86.81</v>
      </c>
      <c r="F3593" s="1029">
        <v>551.6</v>
      </c>
    </row>
    <row r="3594" spans="1:6" ht="11.45" customHeight="1">
      <c r="A3594" s="1015" t="s">
        <v>4737</v>
      </c>
      <c r="B3594" s="1016" t="s">
        <v>4738</v>
      </c>
      <c r="C3594" s="1016" t="s">
        <v>4739</v>
      </c>
      <c r="D3594" s="1017" t="s">
        <v>4740</v>
      </c>
      <c r="E3594" s="1018" t="s">
        <v>4741</v>
      </c>
      <c r="F3594" s="1015" t="s">
        <v>4742</v>
      </c>
    </row>
    <row r="3595" spans="1:6" ht="23.1" customHeight="1">
      <c r="A3595" s="1023" t="s">
        <v>11712</v>
      </c>
      <c r="B3595" s="1023" t="s">
        <v>11713</v>
      </c>
      <c r="C3595" s="1024" t="s">
        <v>4748</v>
      </c>
      <c r="D3595" s="1029">
        <v>172.71</v>
      </c>
      <c r="E3595" s="1029">
        <v>8.2899999999999991</v>
      </c>
      <c r="F3595" s="1029">
        <v>181</v>
      </c>
    </row>
    <row r="3596" spans="1:6" ht="24.95" customHeight="1">
      <c r="A3596" s="1023" t="s">
        <v>11714</v>
      </c>
      <c r="B3596" s="441" t="s">
        <v>11715</v>
      </c>
      <c r="C3596" s="1024" t="s">
        <v>4748</v>
      </c>
      <c r="D3596" s="1029">
        <v>187.36</v>
      </c>
      <c r="E3596" s="1029">
        <v>20.74</v>
      </c>
      <c r="F3596" s="1029">
        <v>208.1</v>
      </c>
    </row>
    <row r="3597" spans="1:6" ht="34.5" customHeight="1">
      <c r="A3597" s="1026" t="s">
        <v>11716</v>
      </c>
      <c r="B3597" s="441" t="s">
        <v>11717</v>
      </c>
      <c r="C3597" s="1027" t="s">
        <v>4748</v>
      </c>
      <c r="D3597" s="1028">
        <v>7382.09</v>
      </c>
      <c r="E3597" s="1030">
        <v>86.81</v>
      </c>
      <c r="F3597" s="1028">
        <v>7468.9</v>
      </c>
    </row>
    <row r="3598" spans="1:6" ht="12.6" customHeight="1">
      <c r="A3598" s="1020" t="s">
        <v>11718</v>
      </c>
      <c r="B3598" s="1020" t="s">
        <v>11719</v>
      </c>
      <c r="C3598" s="1022"/>
      <c r="D3598" s="1022"/>
      <c r="E3598" s="1022"/>
      <c r="F3598" s="1022"/>
    </row>
    <row r="3599" spans="1:6" ht="23.1" customHeight="1">
      <c r="A3599" s="1023" t="s">
        <v>11720</v>
      </c>
      <c r="B3599" s="1023" t="s">
        <v>11721</v>
      </c>
      <c r="C3599" s="1024" t="s">
        <v>4748</v>
      </c>
      <c r="D3599" s="1025">
        <v>2830.06</v>
      </c>
      <c r="E3599" s="1029">
        <v>143.57</v>
      </c>
      <c r="F3599" s="1025">
        <v>2973.63</v>
      </c>
    </row>
    <row r="3600" spans="1:6" ht="23.1" customHeight="1">
      <c r="A3600" s="1023" t="s">
        <v>11722</v>
      </c>
      <c r="B3600" s="1023" t="s">
        <v>11723</v>
      </c>
      <c r="C3600" s="1024" t="s">
        <v>4748</v>
      </c>
      <c r="D3600" s="1025">
        <v>1010.02</v>
      </c>
      <c r="E3600" s="1029">
        <v>143.57</v>
      </c>
      <c r="F3600" s="1025">
        <v>1153.5899999999999</v>
      </c>
    </row>
    <row r="3601" spans="1:6" ht="24.95" customHeight="1">
      <c r="A3601" s="1023" t="s">
        <v>11724</v>
      </c>
      <c r="B3601" s="441" t="s">
        <v>11725</v>
      </c>
      <c r="C3601" s="1024" t="s">
        <v>4748</v>
      </c>
      <c r="D3601" s="1025">
        <v>1224.07</v>
      </c>
      <c r="E3601" s="1029">
        <v>51.84</v>
      </c>
      <c r="F3601" s="1025">
        <v>1275.9100000000001</v>
      </c>
    </row>
    <row r="3602" spans="1:6" ht="24.95" customHeight="1">
      <c r="A3602" s="1023" t="s">
        <v>11726</v>
      </c>
      <c r="B3602" s="441" t="s">
        <v>11727</v>
      </c>
      <c r="C3602" s="1024" t="s">
        <v>4748</v>
      </c>
      <c r="D3602" s="1025">
        <v>1622.36</v>
      </c>
      <c r="E3602" s="1029">
        <v>93.31</v>
      </c>
      <c r="F3602" s="1025">
        <v>1715.67</v>
      </c>
    </row>
    <row r="3603" spans="1:6" ht="24.95" customHeight="1">
      <c r="A3603" s="1023" t="s">
        <v>11728</v>
      </c>
      <c r="B3603" s="441" t="s">
        <v>11729</v>
      </c>
      <c r="C3603" s="1024" t="s">
        <v>4748</v>
      </c>
      <c r="D3603" s="1025">
        <v>2394.89</v>
      </c>
      <c r="E3603" s="1029">
        <v>93.31</v>
      </c>
      <c r="F3603" s="1025">
        <v>2488.1999999999998</v>
      </c>
    </row>
    <row r="3604" spans="1:6" ht="23.1" customHeight="1">
      <c r="A3604" s="1023" t="s">
        <v>11730</v>
      </c>
      <c r="B3604" s="1023" t="s">
        <v>11731</v>
      </c>
      <c r="C3604" s="1024" t="s">
        <v>4748</v>
      </c>
      <c r="D3604" s="1025">
        <v>6211.13</v>
      </c>
      <c r="E3604" s="1029">
        <v>143.57</v>
      </c>
      <c r="F3604" s="1025">
        <v>6354.7</v>
      </c>
    </row>
    <row r="3605" spans="1:6" ht="23.1" customHeight="1">
      <c r="A3605" s="1023" t="s">
        <v>11732</v>
      </c>
      <c r="B3605" s="1023" t="s">
        <v>11733</v>
      </c>
      <c r="C3605" s="1024" t="s">
        <v>4748</v>
      </c>
      <c r="D3605" s="1025">
        <v>1095.82</v>
      </c>
      <c r="E3605" s="1029">
        <v>143.57</v>
      </c>
      <c r="F3605" s="1025">
        <v>1239.3900000000001</v>
      </c>
    </row>
    <row r="3606" spans="1:6" ht="23.1" customHeight="1">
      <c r="A3606" s="1023" t="s">
        <v>11734</v>
      </c>
      <c r="B3606" s="1023" t="s">
        <v>11735</v>
      </c>
      <c r="C3606" s="1024" t="s">
        <v>4748</v>
      </c>
      <c r="D3606" s="1025">
        <v>1745.98</v>
      </c>
      <c r="E3606" s="1029">
        <v>143.57</v>
      </c>
      <c r="F3606" s="1025">
        <v>1889.55</v>
      </c>
    </row>
    <row r="3607" spans="1:6" ht="12.6" customHeight="1">
      <c r="A3607" s="1023" t="s">
        <v>11736</v>
      </c>
      <c r="B3607" s="1023" t="s">
        <v>11737</v>
      </c>
      <c r="C3607" s="1024" t="s">
        <v>4748</v>
      </c>
      <c r="D3607" s="1029">
        <v>859.27</v>
      </c>
      <c r="E3607" s="1029">
        <v>12.44</v>
      </c>
      <c r="F3607" s="1029">
        <v>871.71</v>
      </c>
    </row>
    <row r="3608" spans="1:6" ht="24.95" customHeight="1">
      <c r="A3608" s="1023" t="s">
        <v>11738</v>
      </c>
      <c r="B3608" s="441" t="s">
        <v>11739</v>
      </c>
      <c r="C3608" s="1024" t="s">
        <v>4748</v>
      </c>
      <c r="D3608" s="1025">
        <v>2529.62</v>
      </c>
      <c r="E3608" s="1029">
        <v>18.239999999999998</v>
      </c>
      <c r="F3608" s="1025">
        <v>2547.86</v>
      </c>
    </row>
    <row r="3609" spans="1:6" ht="12.6" customHeight="1">
      <c r="A3609" s="1020" t="s">
        <v>11740</v>
      </c>
      <c r="B3609" s="1020" t="s">
        <v>11741</v>
      </c>
      <c r="C3609" s="1022"/>
      <c r="D3609" s="1022"/>
      <c r="E3609" s="1022"/>
      <c r="F3609" s="1022"/>
    </row>
    <row r="3610" spans="1:6" ht="12.6" customHeight="1">
      <c r="A3610" s="1023" t="s">
        <v>11742</v>
      </c>
      <c r="B3610" s="1023" t="s">
        <v>11743</v>
      </c>
      <c r="C3610" s="1024" t="s">
        <v>4748</v>
      </c>
      <c r="D3610" s="1029">
        <v>12.89</v>
      </c>
      <c r="E3610" s="1029">
        <v>18.66</v>
      </c>
      <c r="F3610" s="1029">
        <v>31.55</v>
      </c>
    </row>
    <row r="3611" spans="1:6" ht="24.95" customHeight="1">
      <c r="A3611" s="1023" t="s">
        <v>11744</v>
      </c>
      <c r="B3611" s="441" t="s">
        <v>11745</v>
      </c>
      <c r="C3611" s="1024" t="s">
        <v>4748</v>
      </c>
      <c r="D3611" s="1029">
        <v>41.97</v>
      </c>
      <c r="E3611" s="1029">
        <v>18.66</v>
      </c>
      <c r="F3611" s="1029">
        <v>60.63</v>
      </c>
    </row>
    <row r="3612" spans="1:6" ht="12.6" customHeight="1">
      <c r="A3612" s="1020" t="s">
        <v>11746</v>
      </c>
      <c r="B3612" s="1020" t="s">
        <v>11747</v>
      </c>
      <c r="C3612" s="1022"/>
      <c r="D3612" s="1022"/>
      <c r="E3612" s="1022"/>
      <c r="F3612" s="1022"/>
    </row>
    <row r="3613" spans="1:6" ht="12.6" customHeight="1">
      <c r="A3613" s="1023" t="s">
        <v>11748</v>
      </c>
      <c r="B3613" s="1023" t="s">
        <v>11749</v>
      </c>
      <c r="C3613" s="1024" t="s">
        <v>4748</v>
      </c>
      <c r="D3613" s="1029">
        <v>109.79</v>
      </c>
      <c r="E3613" s="1029">
        <v>6.22</v>
      </c>
      <c r="F3613" s="1029">
        <v>116.01</v>
      </c>
    </row>
    <row r="3614" spans="1:6" ht="12.6" customHeight="1">
      <c r="A3614" s="1023" t="s">
        <v>11750</v>
      </c>
      <c r="B3614" s="1023" t="s">
        <v>11751</v>
      </c>
      <c r="C3614" s="1024" t="s">
        <v>4748</v>
      </c>
      <c r="D3614" s="1029">
        <v>377.69</v>
      </c>
      <c r="E3614" s="1029">
        <v>51.84</v>
      </c>
      <c r="F3614" s="1029">
        <v>429.53</v>
      </c>
    </row>
    <row r="3615" spans="1:6" ht="24.95" customHeight="1">
      <c r="A3615" s="1023" t="s">
        <v>11752</v>
      </c>
      <c r="B3615" s="441" t="s">
        <v>11753</v>
      </c>
      <c r="C3615" s="1024" t="s">
        <v>4748</v>
      </c>
      <c r="D3615" s="1029">
        <v>489.35</v>
      </c>
      <c r="E3615" s="1029">
        <v>51.84</v>
      </c>
      <c r="F3615" s="1029">
        <v>541.19000000000005</v>
      </c>
    </row>
    <row r="3616" spans="1:6" ht="24.95" customHeight="1">
      <c r="A3616" s="1023" t="s">
        <v>11754</v>
      </c>
      <c r="B3616" s="441" t="s">
        <v>11755</v>
      </c>
      <c r="C3616" s="1024" t="s">
        <v>4748</v>
      </c>
      <c r="D3616" s="1029">
        <v>35.090000000000003</v>
      </c>
      <c r="E3616" s="1029">
        <v>8.75</v>
      </c>
      <c r="F3616" s="1029">
        <v>43.84</v>
      </c>
    </row>
    <row r="3617" spans="1:6" ht="24.95" customHeight="1">
      <c r="A3617" s="1023" t="s">
        <v>11756</v>
      </c>
      <c r="B3617" s="441" t="s">
        <v>11757</v>
      </c>
      <c r="C3617" s="1024" t="s">
        <v>4748</v>
      </c>
      <c r="D3617" s="1029">
        <v>724.02</v>
      </c>
      <c r="E3617" s="1029">
        <v>29.17</v>
      </c>
      <c r="F3617" s="1029">
        <v>753.19</v>
      </c>
    </row>
    <row r="3618" spans="1:6" ht="24.95" customHeight="1">
      <c r="A3618" s="1023" t="s">
        <v>11758</v>
      </c>
      <c r="B3618" s="441" t="s">
        <v>11759</v>
      </c>
      <c r="C3618" s="1024" t="s">
        <v>4748</v>
      </c>
      <c r="D3618" s="1029">
        <v>338.5</v>
      </c>
      <c r="E3618" s="1029">
        <v>29.17</v>
      </c>
      <c r="F3618" s="1029">
        <v>367.67</v>
      </c>
    </row>
    <row r="3619" spans="1:6" ht="24.95" customHeight="1">
      <c r="A3619" s="1023" t="s">
        <v>11760</v>
      </c>
      <c r="B3619" s="441" t="s">
        <v>11761</v>
      </c>
      <c r="C3619" s="1024" t="s">
        <v>4748</v>
      </c>
      <c r="D3619" s="1029">
        <v>87.37</v>
      </c>
      <c r="E3619" s="1029">
        <v>20.74</v>
      </c>
      <c r="F3619" s="1029">
        <v>108.11</v>
      </c>
    </row>
    <row r="3620" spans="1:6" ht="23.1" customHeight="1">
      <c r="A3620" s="1023" t="s">
        <v>11762</v>
      </c>
      <c r="B3620" s="1023" t="s">
        <v>11763</v>
      </c>
      <c r="C3620" s="1024" t="s">
        <v>4748</v>
      </c>
      <c r="D3620" s="1025">
        <v>4261.33</v>
      </c>
      <c r="E3620" s="1029">
        <v>124.41</v>
      </c>
      <c r="F3620" s="1025">
        <v>4385.74</v>
      </c>
    </row>
    <row r="3621" spans="1:6" ht="12.6" customHeight="1">
      <c r="A3621" s="1023" t="s">
        <v>11764</v>
      </c>
      <c r="B3621" s="1023" t="s">
        <v>11765</v>
      </c>
      <c r="C3621" s="1024" t="s">
        <v>4748</v>
      </c>
      <c r="D3621" s="1029">
        <v>195.61</v>
      </c>
      <c r="E3621" s="1029">
        <v>16.59</v>
      </c>
      <c r="F3621" s="1029">
        <v>212.2</v>
      </c>
    </row>
    <row r="3622" spans="1:6" ht="24.95" customHeight="1">
      <c r="A3622" s="1023" t="s">
        <v>11766</v>
      </c>
      <c r="B3622" s="441" t="s">
        <v>11767</v>
      </c>
      <c r="C3622" s="1024" t="s">
        <v>4748</v>
      </c>
      <c r="D3622" s="1029">
        <v>481.78</v>
      </c>
      <c r="E3622" s="1029">
        <v>49.2</v>
      </c>
      <c r="F3622" s="1029">
        <v>530.98</v>
      </c>
    </row>
    <row r="3623" spans="1:6" ht="23.1" customHeight="1">
      <c r="A3623" s="1023" t="s">
        <v>11768</v>
      </c>
      <c r="B3623" s="1023" t="s">
        <v>11769</v>
      </c>
      <c r="C3623" s="1024" t="s">
        <v>4748</v>
      </c>
      <c r="D3623" s="1029">
        <v>255.76</v>
      </c>
      <c r="E3623" s="1029">
        <v>51.84</v>
      </c>
      <c r="F3623" s="1029">
        <v>307.60000000000002</v>
      </c>
    </row>
    <row r="3624" spans="1:6" ht="23.1" customHeight="1">
      <c r="A3624" s="1023" t="s">
        <v>11770</v>
      </c>
      <c r="B3624" s="1023" t="s">
        <v>11771</v>
      </c>
      <c r="C3624" s="1024" t="s">
        <v>4748</v>
      </c>
      <c r="D3624" s="1029">
        <v>317.31</v>
      </c>
      <c r="E3624" s="1029">
        <v>51.84</v>
      </c>
      <c r="F3624" s="1029">
        <v>369.15</v>
      </c>
    </row>
    <row r="3625" spans="1:6" ht="12.6" customHeight="1">
      <c r="A3625" s="1031">
        <v>48</v>
      </c>
      <c r="B3625" s="1020" t="s">
        <v>11772</v>
      </c>
      <c r="C3625" s="1022"/>
      <c r="D3625" s="1022"/>
      <c r="E3625" s="1022"/>
      <c r="F3625" s="1022"/>
    </row>
    <row r="3626" spans="1:6" ht="12.6" customHeight="1">
      <c r="A3626" s="1020" t="s">
        <v>11773</v>
      </c>
      <c r="B3626" s="1020" t="s">
        <v>11774</v>
      </c>
      <c r="C3626" s="1022"/>
      <c r="D3626" s="1022"/>
      <c r="E3626" s="1022"/>
      <c r="F3626" s="1022"/>
    </row>
    <row r="3627" spans="1:6" ht="12.6" customHeight="1">
      <c r="A3627" s="1023" t="s">
        <v>11775</v>
      </c>
      <c r="B3627" s="1023" t="s">
        <v>11776</v>
      </c>
      <c r="C3627" s="1024" t="s">
        <v>4748</v>
      </c>
      <c r="D3627" s="1025">
        <v>7342.19</v>
      </c>
      <c r="E3627" s="1029">
        <v>92.08</v>
      </c>
      <c r="F3627" s="1025">
        <v>7434.27</v>
      </c>
    </row>
    <row r="3628" spans="1:6" ht="12.6" customHeight="1">
      <c r="A3628" s="1023" t="s">
        <v>11777</v>
      </c>
      <c r="B3628" s="1023" t="s">
        <v>11778</v>
      </c>
      <c r="C3628" s="1024" t="s">
        <v>4748</v>
      </c>
      <c r="D3628" s="1025">
        <v>11254.38</v>
      </c>
      <c r="E3628" s="1029">
        <v>125.82</v>
      </c>
      <c r="F3628" s="1025">
        <v>11380.2</v>
      </c>
    </row>
    <row r="3629" spans="1:6" ht="11.45" customHeight="1">
      <c r="A3629" s="1015" t="s">
        <v>4737</v>
      </c>
      <c r="B3629" s="1016" t="s">
        <v>4738</v>
      </c>
      <c r="C3629" s="1016" t="s">
        <v>4739</v>
      </c>
      <c r="D3629" s="1017" t="s">
        <v>4740</v>
      </c>
      <c r="E3629" s="1018" t="s">
        <v>4741</v>
      </c>
      <c r="F3629" s="1015" t="s">
        <v>4742</v>
      </c>
    </row>
    <row r="3630" spans="1:6" ht="24.95" customHeight="1">
      <c r="A3630" s="1023" t="s">
        <v>11779</v>
      </c>
      <c r="B3630" s="441" t="s">
        <v>11780</v>
      </c>
      <c r="C3630" s="1024" t="s">
        <v>4748</v>
      </c>
      <c r="D3630" s="1025">
        <v>1269.22</v>
      </c>
      <c r="E3630" s="1029">
        <v>49.91</v>
      </c>
      <c r="F3630" s="1025">
        <v>1319.13</v>
      </c>
    </row>
    <row r="3631" spans="1:6" ht="24.95" customHeight="1">
      <c r="A3631" s="1023" t="s">
        <v>11781</v>
      </c>
      <c r="B3631" s="441" t="s">
        <v>11782</v>
      </c>
      <c r="C3631" s="1024" t="s">
        <v>4748</v>
      </c>
      <c r="D3631" s="1025">
        <v>1986.14</v>
      </c>
      <c r="E3631" s="1029">
        <v>49.91</v>
      </c>
      <c r="F3631" s="1025">
        <v>2036.05</v>
      </c>
    </row>
    <row r="3632" spans="1:6" ht="24.95" customHeight="1">
      <c r="A3632" s="1023" t="s">
        <v>11783</v>
      </c>
      <c r="B3632" s="441" t="s">
        <v>11784</v>
      </c>
      <c r="C3632" s="1024" t="s">
        <v>4748</v>
      </c>
      <c r="D3632" s="1025">
        <v>3226.06</v>
      </c>
      <c r="E3632" s="1029">
        <v>58.34</v>
      </c>
      <c r="F3632" s="1025">
        <v>3284.4</v>
      </c>
    </row>
    <row r="3633" spans="1:6" ht="24.95" customHeight="1">
      <c r="A3633" s="1023" t="s">
        <v>11785</v>
      </c>
      <c r="B3633" s="441" t="s">
        <v>11786</v>
      </c>
      <c r="C3633" s="1024" t="s">
        <v>4748</v>
      </c>
      <c r="D3633" s="1025">
        <v>5581.94</v>
      </c>
      <c r="E3633" s="1029">
        <v>75.209999999999994</v>
      </c>
      <c r="F3633" s="1025">
        <v>5657.15</v>
      </c>
    </row>
    <row r="3634" spans="1:6" ht="34.5" customHeight="1">
      <c r="A3634" s="1026" t="s">
        <v>11787</v>
      </c>
      <c r="B3634" s="1023" t="s">
        <v>11788</v>
      </c>
      <c r="C3634" s="1027" t="s">
        <v>4748</v>
      </c>
      <c r="D3634" s="1028">
        <v>8373.6200000000008</v>
      </c>
      <c r="E3634" s="1030">
        <v>66.78</v>
      </c>
      <c r="F3634" s="1028">
        <v>8440.4</v>
      </c>
    </row>
    <row r="3635" spans="1:6" ht="34.5" customHeight="1">
      <c r="A3635" s="1026" t="s">
        <v>11789</v>
      </c>
      <c r="B3635" s="1023" t="s">
        <v>11790</v>
      </c>
      <c r="C3635" s="1027" t="s">
        <v>4748</v>
      </c>
      <c r="D3635" s="1028">
        <v>14851.42</v>
      </c>
      <c r="E3635" s="1030">
        <v>92.08</v>
      </c>
      <c r="F3635" s="1028">
        <v>14943.5</v>
      </c>
    </row>
    <row r="3636" spans="1:6" ht="23.1" customHeight="1">
      <c r="A3636" s="1023" t="s">
        <v>11791</v>
      </c>
      <c r="B3636" s="1023" t="s">
        <v>11792</v>
      </c>
      <c r="C3636" s="1024" t="s">
        <v>4748</v>
      </c>
      <c r="D3636" s="1029">
        <v>892.27</v>
      </c>
      <c r="E3636" s="1029">
        <v>58.34</v>
      </c>
      <c r="F3636" s="1029">
        <v>950.61</v>
      </c>
    </row>
    <row r="3637" spans="1:6" ht="23.1" customHeight="1">
      <c r="A3637" s="1023" t="s">
        <v>11793</v>
      </c>
      <c r="B3637" s="1023" t="s">
        <v>11794</v>
      </c>
      <c r="C3637" s="1024" t="s">
        <v>4748</v>
      </c>
      <c r="D3637" s="1029">
        <v>591.48</v>
      </c>
      <c r="E3637" s="1029">
        <v>58.34</v>
      </c>
      <c r="F3637" s="1029">
        <v>649.82000000000005</v>
      </c>
    </row>
    <row r="3638" spans="1:6" ht="12.6" customHeight="1">
      <c r="A3638" s="1020" t="s">
        <v>11795</v>
      </c>
      <c r="B3638" s="1020" t="s">
        <v>11796</v>
      </c>
      <c r="C3638" s="1022"/>
      <c r="D3638" s="1022"/>
      <c r="E3638" s="1022"/>
      <c r="F3638" s="1022"/>
    </row>
    <row r="3639" spans="1:6" ht="23.1" customHeight="1">
      <c r="A3639" s="1023" t="s">
        <v>11797</v>
      </c>
      <c r="B3639" s="1023" t="s">
        <v>11798</v>
      </c>
      <c r="C3639" s="1024" t="s">
        <v>5060</v>
      </c>
      <c r="D3639" s="1025">
        <v>3613.78</v>
      </c>
      <c r="E3639" s="1029">
        <v>58.34</v>
      </c>
      <c r="F3639" s="1025">
        <v>3672.12</v>
      </c>
    </row>
    <row r="3640" spans="1:6" ht="23.1" customHeight="1">
      <c r="A3640" s="1023" t="s">
        <v>11799</v>
      </c>
      <c r="B3640" s="1023" t="s">
        <v>11800</v>
      </c>
      <c r="C3640" s="1024" t="s">
        <v>5060</v>
      </c>
      <c r="D3640" s="1025">
        <v>6361.09</v>
      </c>
      <c r="E3640" s="1029">
        <v>58.34</v>
      </c>
      <c r="F3640" s="1025">
        <v>6419.43</v>
      </c>
    </row>
    <row r="3641" spans="1:6" ht="23.1" customHeight="1">
      <c r="A3641" s="1023" t="s">
        <v>11801</v>
      </c>
      <c r="B3641" s="1023" t="s">
        <v>11802</v>
      </c>
      <c r="C3641" s="1024" t="s">
        <v>5060</v>
      </c>
      <c r="D3641" s="1025">
        <v>9020.68</v>
      </c>
      <c r="E3641" s="1029">
        <v>58.34</v>
      </c>
      <c r="F3641" s="1025">
        <v>9079.02</v>
      </c>
    </row>
    <row r="3642" spans="1:6" ht="23.1" customHeight="1">
      <c r="A3642" s="1023" t="s">
        <v>11803</v>
      </c>
      <c r="B3642" s="1023" t="s">
        <v>11804</v>
      </c>
      <c r="C3642" s="1024" t="s">
        <v>5060</v>
      </c>
      <c r="D3642" s="1025">
        <v>16848.86</v>
      </c>
      <c r="E3642" s="1029">
        <v>58.34</v>
      </c>
      <c r="F3642" s="1025">
        <v>16907.2</v>
      </c>
    </row>
    <row r="3643" spans="1:6" ht="12.6" customHeight="1">
      <c r="A3643" s="1020" t="s">
        <v>11805</v>
      </c>
      <c r="B3643" s="1020" t="s">
        <v>11806</v>
      </c>
      <c r="C3643" s="1022"/>
      <c r="D3643" s="1022"/>
      <c r="E3643" s="1022"/>
      <c r="F3643" s="1022"/>
    </row>
    <row r="3644" spans="1:6" ht="34.5" customHeight="1">
      <c r="A3644" s="1026" t="s">
        <v>11807</v>
      </c>
      <c r="B3644" s="441" t="s">
        <v>11808</v>
      </c>
      <c r="C3644" s="1027" t="s">
        <v>4857</v>
      </c>
      <c r="D3644" s="1028">
        <v>16030.38</v>
      </c>
      <c r="E3644" s="1028">
        <v>3115.45</v>
      </c>
      <c r="F3644" s="1028">
        <v>19145.830000000002</v>
      </c>
    </row>
    <row r="3645" spans="1:6" ht="34.5" customHeight="1">
      <c r="A3645" s="1026" t="s">
        <v>11809</v>
      </c>
      <c r="B3645" s="441" t="s">
        <v>11810</v>
      </c>
      <c r="C3645" s="1027" t="s">
        <v>4857</v>
      </c>
      <c r="D3645" s="1028">
        <v>31906.85</v>
      </c>
      <c r="E3645" s="1028">
        <v>6667.46</v>
      </c>
      <c r="F3645" s="1028">
        <v>38574.31</v>
      </c>
    </row>
    <row r="3646" spans="1:6" ht="12.6" customHeight="1">
      <c r="A3646" s="1020" t="s">
        <v>11811</v>
      </c>
      <c r="B3646" s="1020" t="s">
        <v>11812</v>
      </c>
      <c r="C3646" s="1022"/>
      <c r="D3646" s="1022"/>
      <c r="E3646" s="1022"/>
      <c r="F3646" s="1022"/>
    </row>
    <row r="3647" spans="1:6" ht="12.6" customHeight="1">
      <c r="A3647" s="1023" t="s">
        <v>11813</v>
      </c>
      <c r="B3647" s="1023" t="s">
        <v>11814</v>
      </c>
      <c r="C3647" s="1024" t="s">
        <v>4748</v>
      </c>
      <c r="D3647" s="1029">
        <v>82.95</v>
      </c>
      <c r="E3647" s="1029">
        <v>12.44</v>
      </c>
      <c r="F3647" s="1029">
        <v>95.39</v>
      </c>
    </row>
    <row r="3648" spans="1:6" ht="12.6" customHeight="1">
      <c r="A3648" s="1023" t="s">
        <v>11815</v>
      </c>
      <c r="B3648" s="1023" t="s">
        <v>11816</v>
      </c>
      <c r="C3648" s="1024" t="s">
        <v>4748</v>
      </c>
      <c r="D3648" s="1029">
        <v>104.67</v>
      </c>
      <c r="E3648" s="1029">
        <v>16.59</v>
      </c>
      <c r="F3648" s="1029">
        <v>121.26</v>
      </c>
    </row>
    <row r="3649" spans="1:6" ht="12.6" customHeight="1">
      <c r="A3649" s="1023" t="s">
        <v>11817</v>
      </c>
      <c r="B3649" s="1023" t="s">
        <v>11818</v>
      </c>
      <c r="C3649" s="1024" t="s">
        <v>4748</v>
      </c>
      <c r="D3649" s="1029">
        <v>242.86</v>
      </c>
      <c r="E3649" s="1029">
        <v>18.66</v>
      </c>
      <c r="F3649" s="1029">
        <v>261.52</v>
      </c>
    </row>
    <row r="3650" spans="1:6" ht="12.6" customHeight="1">
      <c r="A3650" s="1023" t="s">
        <v>11819</v>
      </c>
      <c r="B3650" s="1023" t="s">
        <v>11820</v>
      </c>
      <c r="C3650" s="1024" t="s">
        <v>4748</v>
      </c>
      <c r="D3650" s="1029">
        <v>231.25</v>
      </c>
      <c r="E3650" s="1029">
        <v>18.66</v>
      </c>
      <c r="F3650" s="1029">
        <v>249.91</v>
      </c>
    </row>
    <row r="3651" spans="1:6" ht="12.6" customHeight="1">
      <c r="A3651" s="1023" t="s">
        <v>11821</v>
      </c>
      <c r="B3651" s="1023" t="s">
        <v>11822</v>
      </c>
      <c r="C3651" s="1024" t="s">
        <v>4748</v>
      </c>
      <c r="D3651" s="1029">
        <v>313.52999999999997</v>
      </c>
      <c r="E3651" s="1029">
        <v>24.88</v>
      </c>
      <c r="F3651" s="1029">
        <v>338.41</v>
      </c>
    </row>
    <row r="3652" spans="1:6" ht="12.6" customHeight="1">
      <c r="A3652" s="1023" t="s">
        <v>11823</v>
      </c>
      <c r="B3652" s="1023" t="s">
        <v>11824</v>
      </c>
      <c r="C3652" s="1024" t="s">
        <v>4748</v>
      </c>
      <c r="D3652" s="1025">
        <v>1308.71</v>
      </c>
      <c r="E3652" s="1029">
        <v>18.66</v>
      </c>
      <c r="F3652" s="1025">
        <v>1327.37</v>
      </c>
    </row>
    <row r="3653" spans="1:6" ht="12.6" customHeight="1">
      <c r="A3653" s="1023" t="s">
        <v>11825</v>
      </c>
      <c r="B3653" s="1023" t="s">
        <v>11826</v>
      </c>
      <c r="C3653" s="1024" t="s">
        <v>4748</v>
      </c>
      <c r="D3653" s="1025">
        <v>1746.11</v>
      </c>
      <c r="E3653" s="1029">
        <v>82.94</v>
      </c>
      <c r="F3653" s="1025">
        <v>1829.05</v>
      </c>
    </row>
    <row r="3654" spans="1:6" ht="12.6" customHeight="1">
      <c r="A3654" s="1020" t="s">
        <v>11827</v>
      </c>
      <c r="B3654" s="1020" t="s">
        <v>11828</v>
      </c>
      <c r="C3654" s="1022"/>
      <c r="D3654" s="1022"/>
      <c r="E3654" s="1022"/>
      <c r="F3654" s="1022"/>
    </row>
    <row r="3655" spans="1:6" ht="12.6" customHeight="1">
      <c r="A3655" s="1023" t="s">
        <v>11829</v>
      </c>
      <c r="B3655" s="1023" t="s">
        <v>11830</v>
      </c>
      <c r="C3655" s="1024" t="s">
        <v>4748</v>
      </c>
      <c r="D3655" s="442"/>
      <c r="E3655" s="1029">
        <v>50.61</v>
      </c>
      <c r="F3655" s="1029">
        <v>50.61</v>
      </c>
    </row>
    <row r="3656" spans="1:6" ht="12.6" customHeight="1">
      <c r="A3656" s="1023" t="s">
        <v>11831</v>
      </c>
      <c r="B3656" s="1023" t="s">
        <v>11832</v>
      </c>
      <c r="C3656" s="1024" t="s">
        <v>4748</v>
      </c>
      <c r="D3656" s="442"/>
      <c r="E3656" s="1029">
        <v>134.96</v>
      </c>
      <c r="F3656" s="1029">
        <v>134.96</v>
      </c>
    </row>
    <row r="3657" spans="1:6" ht="12.6" customHeight="1">
      <c r="A3657" s="1023" t="s">
        <v>11833</v>
      </c>
      <c r="B3657" s="1023" t="s">
        <v>11834</v>
      </c>
      <c r="C3657" s="1024" t="s">
        <v>4748</v>
      </c>
      <c r="D3657" s="442"/>
      <c r="E3657" s="1029">
        <v>303.66000000000003</v>
      </c>
      <c r="F3657" s="1029">
        <v>303.66000000000003</v>
      </c>
    </row>
    <row r="3658" spans="1:6" ht="12.6" customHeight="1">
      <c r="A3658" s="1031">
        <v>49</v>
      </c>
      <c r="B3658" s="1020" t="s">
        <v>11835</v>
      </c>
      <c r="C3658" s="1022"/>
      <c r="D3658" s="1022"/>
      <c r="E3658" s="1022"/>
      <c r="F3658" s="1022"/>
    </row>
    <row r="3659" spans="1:6" ht="12.6" customHeight="1">
      <c r="A3659" s="1020" t="s">
        <v>11836</v>
      </c>
      <c r="B3659" s="1020" t="s">
        <v>11837</v>
      </c>
      <c r="C3659" s="1022"/>
      <c r="D3659" s="1022"/>
      <c r="E3659" s="1022"/>
      <c r="F3659" s="1022"/>
    </row>
    <row r="3660" spans="1:6" ht="12.6" customHeight="1">
      <c r="A3660" s="1023" t="s">
        <v>11838</v>
      </c>
      <c r="B3660" s="1023" t="s">
        <v>11839</v>
      </c>
      <c r="C3660" s="1024" t="s">
        <v>4748</v>
      </c>
      <c r="D3660" s="1029">
        <v>37.75</v>
      </c>
      <c r="E3660" s="1029">
        <v>41.47</v>
      </c>
      <c r="F3660" s="1029">
        <v>79.22</v>
      </c>
    </row>
    <row r="3661" spans="1:6" ht="12.6" customHeight="1">
      <c r="A3661" s="1023" t="s">
        <v>11840</v>
      </c>
      <c r="B3661" s="1023" t="s">
        <v>11841</v>
      </c>
      <c r="C3661" s="1024" t="s">
        <v>4748</v>
      </c>
      <c r="D3661" s="1029">
        <v>51.19</v>
      </c>
      <c r="E3661" s="1029">
        <v>41.47</v>
      </c>
      <c r="F3661" s="1029">
        <v>92.66</v>
      </c>
    </row>
    <row r="3662" spans="1:6" ht="12.6" customHeight="1">
      <c r="A3662" s="1023" t="s">
        <v>11842</v>
      </c>
      <c r="B3662" s="1023" t="s">
        <v>11843</v>
      </c>
      <c r="C3662" s="1024" t="s">
        <v>4748</v>
      </c>
      <c r="D3662" s="1029">
        <v>61.33</v>
      </c>
      <c r="E3662" s="1029">
        <v>41.47</v>
      </c>
      <c r="F3662" s="1029">
        <v>102.8</v>
      </c>
    </row>
    <row r="3663" spans="1:6" ht="12.6" customHeight="1">
      <c r="A3663" s="1023" t="s">
        <v>11844</v>
      </c>
      <c r="B3663" s="1023" t="s">
        <v>11845</v>
      </c>
      <c r="C3663" s="1024" t="s">
        <v>4748</v>
      </c>
      <c r="D3663" s="1029">
        <v>70.739999999999995</v>
      </c>
      <c r="E3663" s="1029">
        <v>41.47</v>
      </c>
      <c r="F3663" s="1029">
        <v>112.21</v>
      </c>
    </row>
    <row r="3664" spans="1:6" ht="12.6" customHeight="1">
      <c r="A3664" s="1023" t="s">
        <v>11846</v>
      </c>
      <c r="B3664" s="1023" t="s">
        <v>11847</v>
      </c>
      <c r="C3664" s="1024" t="s">
        <v>4748</v>
      </c>
      <c r="D3664" s="1029">
        <v>88.23</v>
      </c>
      <c r="E3664" s="1029">
        <v>41.47</v>
      </c>
      <c r="F3664" s="1029">
        <v>129.69999999999999</v>
      </c>
    </row>
    <row r="3665" spans="1:6" ht="12.6" customHeight="1">
      <c r="A3665" s="1023" t="s">
        <v>11848</v>
      </c>
      <c r="B3665" s="1023" t="s">
        <v>11849</v>
      </c>
      <c r="C3665" s="1024" t="s">
        <v>4748</v>
      </c>
      <c r="D3665" s="1029">
        <v>110.16</v>
      </c>
      <c r="E3665" s="1029">
        <v>41.47</v>
      </c>
      <c r="F3665" s="1029">
        <v>151.63</v>
      </c>
    </row>
    <row r="3666" spans="1:6" ht="12.6" customHeight="1">
      <c r="A3666" s="1020" t="s">
        <v>11850</v>
      </c>
      <c r="B3666" s="1020" t="s">
        <v>11851</v>
      </c>
      <c r="C3666" s="1022"/>
      <c r="D3666" s="1022"/>
      <c r="E3666" s="1022"/>
      <c r="F3666" s="1022"/>
    </row>
    <row r="3667" spans="1:6" ht="12.6" customHeight="1">
      <c r="A3667" s="1023" t="s">
        <v>11852</v>
      </c>
      <c r="B3667" s="1023" t="s">
        <v>11853</v>
      </c>
      <c r="C3667" s="1024" t="s">
        <v>4748</v>
      </c>
      <c r="D3667" s="1029">
        <v>98.95</v>
      </c>
      <c r="E3667" s="1029">
        <v>187.59</v>
      </c>
      <c r="F3667" s="1029">
        <v>286.54000000000002</v>
      </c>
    </row>
    <row r="3668" spans="1:6" ht="12.6" customHeight="1">
      <c r="A3668" s="1023" t="s">
        <v>11854</v>
      </c>
      <c r="B3668" s="1023" t="s">
        <v>11855</v>
      </c>
      <c r="C3668" s="1024" t="s">
        <v>4748</v>
      </c>
      <c r="D3668" s="1029">
        <v>68.8</v>
      </c>
      <c r="E3668" s="1029">
        <v>45.57</v>
      </c>
      <c r="F3668" s="1029">
        <v>114.37</v>
      </c>
    </row>
    <row r="3669" spans="1:6" ht="11.45" customHeight="1">
      <c r="A3669" s="1015" t="s">
        <v>4737</v>
      </c>
      <c r="B3669" s="1016" t="s">
        <v>4738</v>
      </c>
      <c r="C3669" s="1016" t="s">
        <v>4739</v>
      </c>
      <c r="D3669" s="1017" t="s">
        <v>4740</v>
      </c>
      <c r="E3669" s="1018" t="s">
        <v>4741</v>
      </c>
      <c r="F3669" s="1015" t="s">
        <v>4742</v>
      </c>
    </row>
    <row r="3670" spans="1:6" ht="12.6" customHeight="1">
      <c r="A3670" s="1023" t="s">
        <v>11856</v>
      </c>
      <c r="B3670" s="1023" t="s">
        <v>11857</v>
      </c>
      <c r="C3670" s="1024" t="s">
        <v>4748</v>
      </c>
      <c r="D3670" s="1029">
        <v>448.01</v>
      </c>
      <c r="E3670" s="1029">
        <v>41.47</v>
      </c>
      <c r="F3670" s="1029">
        <v>489.48</v>
      </c>
    </row>
    <row r="3671" spans="1:6" ht="12.6" customHeight="1">
      <c r="A3671" s="1020" t="s">
        <v>11858</v>
      </c>
      <c r="B3671" s="1020" t="s">
        <v>11859</v>
      </c>
      <c r="C3671" s="1022"/>
      <c r="D3671" s="1022"/>
      <c r="E3671" s="1022"/>
      <c r="F3671" s="1022"/>
    </row>
    <row r="3672" spans="1:6" ht="12.6" customHeight="1">
      <c r="A3672" s="1023" t="s">
        <v>11860</v>
      </c>
      <c r="B3672" s="1023" t="s">
        <v>11861</v>
      </c>
      <c r="C3672" s="1024" t="s">
        <v>4748</v>
      </c>
      <c r="D3672" s="1029">
        <v>34.32</v>
      </c>
      <c r="E3672" s="1029">
        <v>41.47</v>
      </c>
      <c r="F3672" s="1029">
        <v>75.790000000000006</v>
      </c>
    </row>
    <row r="3673" spans="1:6" ht="12.6" customHeight="1">
      <c r="A3673" s="1020" t="s">
        <v>11862</v>
      </c>
      <c r="B3673" s="1020" t="s">
        <v>11863</v>
      </c>
      <c r="C3673" s="1022"/>
      <c r="D3673" s="1022"/>
      <c r="E3673" s="1022"/>
      <c r="F3673" s="1022"/>
    </row>
    <row r="3674" spans="1:6" ht="24.95" customHeight="1">
      <c r="A3674" s="1023" t="s">
        <v>11864</v>
      </c>
      <c r="B3674" s="441" t="s">
        <v>11865</v>
      </c>
      <c r="C3674" s="1024" t="s">
        <v>4748</v>
      </c>
      <c r="D3674" s="1029">
        <v>130.12</v>
      </c>
      <c r="E3674" s="1029">
        <v>49.76</v>
      </c>
      <c r="F3674" s="1029">
        <v>179.88</v>
      </c>
    </row>
    <row r="3675" spans="1:6" ht="12.6" customHeight="1">
      <c r="A3675" s="1023" t="s">
        <v>11866</v>
      </c>
      <c r="B3675" s="1023" t="s">
        <v>11867</v>
      </c>
      <c r="C3675" s="1024" t="s">
        <v>4748</v>
      </c>
      <c r="D3675" s="1029">
        <v>385.82</v>
      </c>
      <c r="E3675" s="1029">
        <v>62.21</v>
      </c>
      <c r="F3675" s="1029">
        <v>448.03</v>
      </c>
    </row>
    <row r="3676" spans="1:6" ht="12.6" customHeight="1">
      <c r="A3676" s="1020" t="s">
        <v>11868</v>
      </c>
      <c r="B3676" s="1020" t="s">
        <v>11869</v>
      </c>
      <c r="C3676" s="1022"/>
      <c r="D3676" s="1022"/>
      <c r="E3676" s="1022"/>
      <c r="F3676" s="1022"/>
    </row>
    <row r="3677" spans="1:6" ht="12.6" customHeight="1">
      <c r="A3677" s="1023" t="s">
        <v>11870</v>
      </c>
      <c r="B3677" s="1023" t="s">
        <v>11871</v>
      </c>
      <c r="C3677" s="1024" t="s">
        <v>4748</v>
      </c>
      <c r="D3677" s="1029">
        <v>13.68</v>
      </c>
      <c r="E3677" s="1029">
        <v>2.4900000000000002</v>
      </c>
      <c r="F3677" s="1029">
        <v>16.170000000000002</v>
      </c>
    </row>
    <row r="3678" spans="1:6" ht="12.6" customHeight="1">
      <c r="A3678" s="1023" t="s">
        <v>11872</v>
      </c>
      <c r="B3678" s="1023" t="s">
        <v>11873</v>
      </c>
      <c r="C3678" s="1024" t="s">
        <v>4799</v>
      </c>
      <c r="D3678" s="1025">
        <v>1198.95</v>
      </c>
      <c r="E3678" s="1029">
        <v>27.14</v>
      </c>
      <c r="F3678" s="1025">
        <v>1226.0899999999999</v>
      </c>
    </row>
    <row r="3679" spans="1:6" ht="12.6" customHeight="1">
      <c r="A3679" s="1023" t="s">
        <v>11874</v>
      </c>
      <c r="B3679" s="1023" t="s">
        <v>11875</v>
      </c>
      <c r="C3679" s="1024" t="s">
        <v>4748</v>
      </c>
      <c r="D3679" s="1029">
        <v>8.52</v>
      </c>
      <c r="E3679" s="1029">
        <v>2.4900000000000002</v>
      </c>
      <c r="F3679" s="1029">
        <v>11.01</v>
      </c>
    </row>
    <row r="3680" spans="1:6" ht="12.6" customHeight="1">
      <c r="A3680" s="1023" t="s">
        <v>11876</v>
      </c>
      <c r="B3680" s="1023" t="s">
        <v>11877</v>
      </c>
      <c r="C3680" s="1024" t="s">
        <v>4748</v>
      </c>
      <c r="D3680" s="1029">
        <v>345.05</v>
      </c>
      <c r="E3680" s="1029">
        <v>21.71</v>
      </c>
      <c r="F3680" s="1029">
        <v>366.76</v>
      </c>
    </row>
    <row r="3681" spans="1:6" ht="12.6" customHeight="1">
      <c r="A3681" s="1023" t="s">
        <v>11878</v>
      </c>
      <c r="B3681" s="1023" t="s">
        <v>11879</v>
      </c>
      <c r="C3681" s="1024" t="s">
        <v>4748</v>
      </c>
      <c r="D3681" s="1029">
        <v>36.479999999999997</v>
      </c>
      <c r="E3681" s="1029">
        <v>2.4900000000000002</v>
      </c>
      <c r="F3681" s="1029">
        <v>38.97</v>
      </c>
    </row>
    <row r="3682" spans="1:6" ht="12.6" customHeight="1">
      <c r="A3682" s="1023" t="s">
        <v>11880</v>
      </c>
      <c r="B3682" s="1023" t="s">
        <v>11881</v>
      </c>
      <c r="C3682" s="1024" t="s">
        <v>4748</v>
      </c>
      <c r="D3682" s="1029">
        <v>10.29</v>
      </c>
      <c r="E3682" s="1029">
        <v>2.4900000000000002</v>
      </c>
      <c r="F3682" s="1029">
        <v>12.78</v>
      </c>
    </row>
    <row r="3683" spans="1:6" ht="12.6" customHeight="1">
      <c r="A3683" s="1023" t="s">
        <v>11882</v>
      </c>
      <c r="B3683" s="1023" t="s">
        <v>11883</v>
      </c>
      <c r="C3683" s="1024" t="s">
        <v>4799</v>
      </c>
      <c r="D3683" s="1025">
        <v>1194.82</v>
      </c>
      <c r="E3683" s="1029">
        <v>27.14</v>
      </c>
      <c r="F3683" s="1025">
        <v>1221.96</v>
      </c>
    </row>
    <row r="3684" spans="1:6" ht="12.6" customHeight="1">
      <c r="A3684" s="1023" t="s">
        <v>11884</v>
      </c>
      <c r="B3684" s="1023" t="s">
        <v>11885</v>
      </c>
      <c r="C3684" s="1024" t="s">
        <v>4799</v>
      </c>
      <c r="D3684" s="1025">
        <v>1253.45</v>
      </c>
      <c r="E3684" s="1029">
        <v>27.14</v>
      </c>
      <c r="F3684" s="1025">
        <v>1280.5899999999999</v>
      </c>
    </row>
    <row r="3685" spans="1:6" ht="23.1" customHeight="1">
      <c r="A3685" s="1023" t="s">
        <v>11886</v>
      </c>
      <c r="B3685" s="1023" t="s">
        <v>11887</v>
      </c>
      <c r="C3685" s="1024" t="s">
        <v>4748</v>
      </c>
      <c r="D3685" s="1029">
        <v>75.56</v>
      </c>
      <c r="E3685" s="1029">
        <v>13.57</v>
      </c>
      <c r="F3685" s="1029">
        <v>89.13</v>
      </c>
    </row>
    <row r="3686" spans="1:6" ht="24.95" customHeight="1">
      <c r="A3686" s="1023" t="s">
        <v>11888</v>
      </c>
      <c r="B3686" s="441" t="s">
        <v>11889</v>
      </c>
      <c r="C3686" s="1024" t="s">
        <v>4748</v>
      </c>
      <c r="D3686" s="1025">
        <v>4345.25</v>
      </c>
      <c r="E3686" s="1029">
        <v>49.76</v>
      </c>
      <c r="F3686" s="1025">
        <v>4395.01</v>
      </c>
    </row>
    <row r="3687" spans="1:6" ht="24.95" customHeight="1">
      <c r="A3687" s="1023" t="s">
        <v>11890</v>
      </c>
      <c r="B3687" s="441" t="s">
        <v>11891</v>
      </c>
      <c r="C3687" s="1024" t="s">
        <v>4748</v>
      </c>
      <c r="D3687" s="1025">
        <v>4972.6899999999996</v>
      </c>
      <c r="E3687" s="1029">
        <v>49.76</v>
      </c>
      <c r="F3687" s="1025">
        <v>5022.45</v>
      </c>
    </row>
    <row r="3688" spans="1:6" ht="24.95" customHeight="1">
      <c r="A3688" s="1023" t="s">
        <v>11892</v>
      </c>
      <c r="B3688" s="441" t="s">
        <v>11893</v>
      </c>
      <c r="C3688" s="1024" t="s">
        <v>4748</v>
      </c>
      <c r="D3688" s="1029">
        <v>380.45</v>
      </c>
      <c r="E3688" s="1029">
        <v>56.11</v>
      </c>
      <c r="F3688" s="1029">
        <v>436.56</v>
      </c>
    </row>
    <row r="3689" spans="1:6" ht="24.95" customHeight="1">
      <c r="A3689" s="1023" t="s">
        <v>11894</v>
      </c>
      <c r="B3689" s="441" t="s">
        <v>11895</v>
      </c>
      <c r="C3689" s="1024" t="s">
        <v>4748</v>
      </c>
      <c r="D3689" s="1029">
        <v>398.59</v>
      </c>
      <c r="E3689" s="1029">
        <v>56.11</v>
      </c>
      <c r="F3689" s="1029">
        <v>454.7</v>
      </c>
    </row>
    <row r="3690" spans="1:6" ht="24.95" customHeight="1">
      <c r="A3690" s="1023" t="s">
        <v>11896</v>
      </c>
      <c r="B3690" s="441" t="s">
        <v>11897</v>
      </c>
      <c r="C3690" s="1024" t="s">
        <v>4748</v>
      </c>
      <c r="D3690" s="1029">
        <v>391.63</v>
      </c>
      <c r="E3690" s="1029">
        <v>56.11</v>
      </c>
      <c r="F3690" s="1029">
        <v>447.74</v>
      </c>
    </row>
    <row r="3691" spans="1:6" ht="23.1" customHeight="1">
      <c r="A3691" s="1023" t="s">
        <v>11898</v>
      </c>
      <c r="B3691" s="1023" t="s">
        <v>11899</v>
      </c>
      <c r="C3691" s="1024" t="s">
        <v>4748</v>
      </c>
      <c r="D3691" s="1029">
        <v>140.86000000000001</v>
      </c>
      <c r="E3691" s="1029">
        <v>56.11</v>
      </c>
      <c r="F3691" s="1029">
        <v>196.97</v>
      </c>
    </row>
    <row r="3692" spans="1:6" ht="23.1" customHeight="1">
      <c r="A3692" s="1023" t="s">
        <v>11900</v>
      </c>
      <c r="B3692" s="1023" t="s">
        <v>11901</v>
      </c>
      <c r="C3692" s="1024" t="s">
        <v>4748</v>
      </c>
      <c r="D3692" s="1029">
        <v>210.44</v>
      </c>
      <c r="E3692" s="1029">
        <v>56.11</v>
      </c>
      <c r="F3692" s="1029">
        <v>266.55</v>
      </c>
    </row>
    <row r="3693" spans="1:6" ht="23.1" customHeight="1">
      <c r="A3693" s="1023" t="s">
        <v>11902</v>
      </c>
      <c r="B3693" s="1023" t="s">
        <v>11903</v>
      </c>
      <c r="C3693" s="1024" t="s">
        <v>4748</v>
      </c>
      <c r="D3693" s="1029">
        <v>306.42</v>
      </c>
      <c r="E3693" s="1029">
        <v>56.11</v>
      </c>
      <c r="F3693" s="1029">
        <v>362.53</v>
      </c>
    </row>
    <row r="3694" spans="1:6" ht="23.1" customHeight="1">
      <c r="A3694" s="1023" t="s">
        <v>11904</v>
      </c>
      <c r="B3694" s="1023" t="s">
        <v>11905</v>
      </c>
      <c r="C3694" s="1024" t="s">
        <v>4748</v>
      </c>
      <c r="D3694" s="1029">
        <v>384.3</v>
      </c>
      <c r="E3694" s="1029">
        <v>56.11</v>
      </c>
      <c r="F3694" s="1029">
        <v>440.41</v>
      </c>
    </row>
    <row r="3695" spans="1:6" ht="24.95" customHeight="1">
      <c r="A3695" s="1023" t="s">
        <v>11906</v>
      </c>
      <c r="B3695" s="441" t="s">
        <v>11907</v>
      </c>
      <c r="C3695" s="1024" t="s">
        <v>4748</v>
      </c>
      <c r="D3695" s="1029">
        <v>294.77</v>
      </c>
      <c r="E3695" s="1029">
        <v>56.11</v>
      </c>
      <c r="F3695" s="1029">
        <v>350.88</v>
      </c>
    </row>
    <row r="3696" spans="1:6" ht="24.95" customHeight="1">
      <c r="A3696" s="1023" t="s">
        <v>11908</v>
      </c>
      <c r="B3696" s="441" t="s">
        <v>11909</v>
      </c>
      <c r="C3696" s="1024" t="s">
        <v>4748</v>
      </c>
      <c r="D3696" s="1025">
        <v>1502.85</v>
      </c>
      <c r="E3696" s="1029">
        <v>56.11</v>
      </c>
      <c r="F3696" s="1025">
        <v>1558.96</v>
      </c>
    </row>
    <row r="3697" spans="1:6" ht="24.95" customHeight="1">
      <c r="A3697" s="1023" t="s">
        <v>11910</v>
      </c>
      <c r="B3697" s="441" t="s">
        <v>11911</v>
      </c>
      <c r="C3697" s="1024" t="s">
        <v>4857</v>
      </c>
      <c r="D3697" s="1029">
        <v>997.3</v>
      </c>
      <c r="E3697" s="1029">
        <v>17.579999999999998</v>
      </c>
      <c r="F3697" s="1025">
        <v>1014.88</v>
      </c>
    </row>
    <row r="3698" spans="1:6" ht="24.95" customHeight="1">
      <c r="A3698" s="1023" t="s">
        <v>11912</v>
      </c>
      <c r="B3698" s="441" t="s">
        <v>11913</v>
      </c>
      <c r="C3698" s="1024" t="s">
        <v>4857</v>
      </c>
      <c r="D3698" s="1025">
        <v>1605.81</v>
      </c>
      <c r="E3698" s="1029">
        <v>23.19</v>
      </c>
      <c r="F3698" s="1025">
        <v>1629</v>
      </c>
    </row>
    <row r="3699" spans="1:6" ht="12.6" customHeight="1">
      <c r="A3699" s="1020" t="s">
        <v>11914</v>
      </c>
      <c r="B3699" s="1020" t="s">
        <v>11915</v>
      </c>
      <c r="C3699" s="1022"/>
      <c r="D3699" s="1022"/>
      <c r="E3699" s="1022"/>
      <c r="F3699" s="1022"/>
    </row>
    <row r="3700" spans="1:6" ht="12.6" customHeight="1">
      <c r="A3700" s="1023" t="s">
        <v>11916</v>
      </c>
      <c r="B3700" s="1023" t="s">
        <v>11917</v>
      </c>
      <c r="C3700" s="1024" t="s">
        <v>4748</v>
      </c>
      <c r="D3700" s="1029">
        <v>424.14</v>
      </c>
      <c r="E3700" s="1029">
        <v>41.47</v>
      </c>
      <c r="F3700" s="1029">
        <v>465.61</v>
      </c>
    </row>
    <row r="3701" spans="1:6" ht="12.6" customHeight="1">
      <c r="A3701" s="1020" t="s">
        <v>11918</v>
      </c>
      <c r="B3701" s="1020" t="s">
        <v>11919</v>
      </c>
      <c r="C3701" s="1022"/>
      <c r="D3701" s="1022"/>
      <c r="E3701" s="1022"/>
      <c r="F3701" s="1022"/>
    </row>
    <row r="3702" spans="1:6" ht="12.6" customHeight="1">
      <c r="A3702" s="1023" t="s">
        <v>11920</v>
      </c>
      <c r="B3702" s="1023" t="s">
        <v>11921</v>
      </c>
      <c r="C3702" s="1024" t="s">
        <v>4857</v>
      </c>
      <c r="D3702" s="1029">
        <v>387.41</v>
      </c>
      <c r="E3702" s="1029">
        <v>9.35</v>
      </c>
      <c r="F3702" s="1029">
        <v>396.76</v>
      </c>
    </row>
    <row r="3703" spans="1:6" ht="23.1" customHeight="1">
      <c r="A3703" s="1023" t="s">
        <v>11922</v>
      </c>
      <c r="B3703" s="1023" t="s">
        <v>11923</v>
      </c>
      <c r="C3703" s="1024" t="s">
        <v>4857</v>
      </c>
      <c r="D3703" s="1029">
        <v>261.45</v>
      </c>
      <c r="E3703" s="1029">
        <v>9.35</v>
      </c>
      <c r="F3703" s="1029">
        <v>270.8</v>
      </c>
    </row>
    <row r="3704" spans="1:6" ht="24.95" customHeight="1">
      <c r="A3704" s="1023" t="s">
        <v>11924</v>
      </c>
      <c r="B3704" s="441" t="s">
        <v>11925</v>
      </c>
      <c r="C3704" s="1024" t="s">
        <v>4857</v>
      </c>
      <c r="D3704" s="1029">
        <v>286.08</v>
      </c>
      <c r="E3704" s="1029">
        <v>9.35</v>
      </c>
      <c r="F3704" s="1029">
        <v>295.43</v>
      </c>
    </row>
    <row r="3705" spans="1:6" ht="12.6" customHeight="1">
      <c r="A3705" s="1020" t="s">
        <v>11926</v>
      </c>
      <c r="B3705" s="1020" t="s">
        <v>11927</v>
      </c>
      <c r="C3705" s="1022"/>
      <c r="D3705" s="1022"/>
      <c r="E3705" s="1022"/>
      <c r="F3705" s="1022"/>
    </row>
    <row r="3706" spans="1:6" ht="12.6" customHeight="1">
      <c r="A3706" s="1023" t="s">
        <v>11928</v>
      </c>
      <c r="B3706" s="1023" t="s">
        <v>11929</v>
      </c>
      <c r="C3706" s="1024" t="s">
        <v>4748</v>
      </c>
      <c r="D3706" s="1025">
        <v>1747.83</v>
      </c>
      <c r="E3706" s="1025">
        <v>1339.3</v>
      </c>
      <c r="F3706" s="1025">
        <v>3087.13</v>
      </c>
    </row>
    <row r="3707" spans="1:6" ht="12.6" customHeight="1">
      <c r="A3707" s="1023" t="s">
        <v>11930</v>
      </c>
      <c r="B3707" s="1023" t="s">
        <v>11931</v>
      </c>
      <c r="C3707" s="1024" t="s">
        <v>4748</v>
      </c>
      <c r="D3707" s="1025">
        <v>2957.05</v>
      </c>
      <c r="E3707" s="1025">
        <v>2081.56</v>
      </c>
      <c r="F3707" s="1025">
        <v>5038.6099999999997</v>
      </c>
    </row>
    <row r="3708" spans="1:6" ht="12.6" customHeight="1">
      <c r="A3708" s="1023" t="s">
        <v>11932</v>
      </c>
      <c r="B3708" s="1023" t="s">
        <v>11933</v>
      </c>
      <c r="C3708" s="1024" t="s">
        <v>4748</v>
      </c>
      <c r="D3708" s="1025">
        <v>4121.67</v>
      </c>
      <c r="E3708" s="1025">
        <v>2818.43</v>
      </c>
      <c r="F3708" s="1025">
        <v>6940.1</v>
      </c>
    </row>
    <row r="3709" spans="1:6" ht="12.6" customHeight="1">
      <c r="A3709" s="1023" t="s">
        <v>11934</v>
      </c>
      <c r="B3709" s="1023" t="s">
        <v>11935</v>
      </c>
      <c r="C3709" s="1024" t="s">
        <v>4748</v>
      </c>
      <c r="D3709" s="1025">
        <v>1168.75</v>
      </c>
      <c r="E3709" s="1025">
        <v>1321.62</v>
      </c>
      <c r="F3709" s="1025">
        <v>2490.37</v>
      </c>
    </row>
    <row r="3710" spans="1:6" ht="11.45" customHeight="1">
      <c r="A3710" s="1015" t="s">
        <v>4737</v>
      </c>
      <c r="B3710" s="1016" t="s">
        <v>4738</v>
      </c>
      <c r="C3710" s="1016" t="s">
        <v>4739</v>
      </c>
      <c r="D3710" s="1017" t="s">
        <v>4740</v>
      </c>
      <c r="E3710" s="1018" t="s">
        <v>4741</v>
      </c>
      <c r="F3710" s="1015" t="s">
        <v>4742</v>
      </c>
    </row>
    <row r="3711" spans="1:6" ht="12.6" customHeight="1">
      <c r="A3711" s="1023" t="s">
        <v>11936</v>
      </c>
      <c r="B3711" s="1023" t="s">
        <v>11937</v>
      </c>
      <c r="C3711" s="1024" t="s">
        <v>4748</v>
      </c>
      <c r="D3711" s="1025">
        <v>3431.92</v>
      </c>
      <c r="E3711" s="1025">
        <v>2266.16</v>
      </c>
      <c r="F3711" s="1025">
        <v>5698.08</v>
      </c>
    </row>
    <row r="3712" spans="1:6" ht="24.95" customHeight="1">
      <c r="A3712" s="1023" t="s">
        <v>11938</v>
      </c>
      <c r="B3712" s="441" t="s">
        <v>11939</v>
      </c>
      <c r="C3712" s="1024" t="s">
        <v>4857</v>
      </c>
      <c r="D3712" s="1029">
        <v>260.95</v>
      </c>
      <c r="E3712" s="1029">
        <v>329.22</v>
      </c>
      <c r="F3712" s="1029">
        <v>590.16999999999996</v>
      </c>
    </row>
    <row r="3713" spans="1:6" ht="12.6" customHeight="1">
      <c r="A3713" s="1023" t="s">
        <v>11940</v>
      </c>
      <c r="B3713" s="1023" t="s">
        <v>11941</v>
      </c>
      <c r="C3713" s="1024" t="s">
        <v>4748</v>
      </c>
      <c r="D3713" s="1025">
        <v>2048.8200000000002</v>
      </c>
      <c r="E3713" s="1025">
        <v>2098.7800000000002</v>
      </c>
      <c r="F3713" s="1025">
        <v>4147.6000000000004</v>
      </c>
    </row>
    <row r="3714" spans="1:6" ht="12.6" customHeight="1">
      <c r="A3714" s="1020" t="s">
        <v>11942</v>
      </c>
      <c r="B3714" s="1020" t="s">
        <v>11943</v>
      </c>
      <c r="C3714" s="1022"/>
      <c r="D3714" s="1022"/>
      <c r="E3714" s="1022"/>
      <c r="F3714" s="1022"/>
    </row>
    <row r="3715" spans="1:6" ht="24.95" customHeight="1">
      <c r="A3715" s="1023" t="s">
        <v>11944</v>
      </c>
      <c r="B3715" s="441" t="s">
        <v>11945</v>
      </c>
      <c r="C3715" s="1024" t="s">
        <v>4748</v>
      </c>
      <c r="D3715" s="1025">
        <v>3542.68</v>
      </c>
      <c r="E3715" s="1025">
        <v>2634.63</v>
      </c>
      <c r="F3715" s="1025">
        <v>6177.31</v>
      </c>
    </row>
    <row r="3716" spans="1:6" ht="24.95" customHeight="1">
      <c r="A3716" s="1023" t="s">
        <v>11946</v>
      </c>
      <c r="B3716" s="441" t="s">
        <v>11947</v>
      </c>
      <c r="C3716" s="1024" t="s">
        <v>4748</v>
      </c>
      <c r="D3716" s="1025">
        <v>5725.66</v>
      </c>
      <c r="E3716" s="1025">
        <v>4282.29</v>
      </c>
      <c r="F3716" s="1025">
        <v>10007.950000000001</v>
      </c>
    </row>
    <row r="3717" spans="1:6" ht="24.95" customHeight="1">
      <c r="A3717" s="1023" t="s">
        <v>11948</v>
      </c>
      <c r="B3717" s="441" t="s">
        <v>11949</v>
      </c>
      <c r="C3717" s="1024" t="s">
        <v>4748</v>
      </c>
      <c r="D3717" s="1025">
        <v>8238.11</v>
      </c>
      <c r="E3717" s="1025">
        <v>5655.21</v>
      </c>
      <c r="F3717" s="1025">
        <v>13893.32</v>
      </c>
    </row>
    <row r="3718" spans="1:6" ht="24.95" customHeight="1">
      <c r="A3718" s="1023" t="s">
        <v>11950</v>
      </c>
      <c r="B3718" s="441" t="s">
        <v>11951</v>
      </c>
      <c r="C3718" s="1024" t="s">
        <v>4748</v>
      </c>
      <c r="D3718" s="1025">
        <v>12257.16</v>
      </c>
      <c r="E3718" s="1025">
        <v>7049.06</v>
      </c>
      <c r="F3718" s="1025">
        <v>19306.22</v>
      </c>
    </row>
    <row r="3719" spans="1:6" ht="12.6" customHeight="1">
      <c r="A3719" s="1020" t="s">
        <v>11952</v>
      </c>
      <c r="B3719" s="1020" t="s">
        <v>11953</v>
      </c>
      <c r="C3719" s="1022"/>
      <c r="D3719" s="1022"/>
      <c r="E3719" s="1022"/>
      <c r="F3719" s="1022"/>
    </row>
    <row r="3720" spans="1:6" ht="24.95" customHeight="1">
      <c r="A3720" s="1023" t="s">
        <v>11954</v>
      </c>
      <c r="B3720" s="441" t="s">
        <v>11955</v>
      </c>
      <c r="C3720" s="1024" t="s">
        <v>4748</v>
      </c>
      <c r="D3720" s="1025">
        <v>2285.87</v>
      </c>
      <c r="E3720" s="1025">
        <v>1318.3</v>
      </c>
      <c r="F3720" s="1025">
        <v>3604.17</v>
      </c>
    </row>
    <row r="3721" spans="1:6" ht="24.95" customHeight="1">
      <c r="A3721" s="1023" t="s">
        <v>11956</v>
      </c>
      <c r="B3721" s="441" t="s">
        <v>11957</v>
      </c>
      <c r="C3721" s="1024" t="s">
        <v>4748</v>
      </c>
      <c r="D3721" s="1025">
        <v>6364.4</v>
      </c>
      <c r="E3721" s="1025">
        <v>1969</v>
      </c>
      <c r="F3721" s="1025">
        <v>8333.4</v>
      </c>
    </row>
    <row r="3722" spans="1:6" ht="24.95" customHeight="1">
      <c r="A3722" s="1023" t="s">
        <v>11958</v>
      </c>
      <c r="B3722" s="441" t="s">
        <v>11959</v>
      </c>
      <c r="C3722" s="1024" t="s">
        <v>4748</v>
      </c>
      <c r="D3722" s="1025">
        <v>9514.07</v>
      </c>
      <c r="E3722" s="1025">
        <v>3938.01</v>
      </c>
      <c r="F3722" s="1025">
        <v>13452.08</v>
      </c>
    </row>
    <row r="3723" spans="1:6" ht="12.6" customHeight="1">
      <c r="A3723" s="1023" t="s">
        <v>11960</v>
      </c>
      <c r="B3723" s="1023" t="s">
        <v>11961</v>
      </c>
      <c r="C3723" s="1024" t="s">
        <v>4857</v>
      </c>
      <c r="D3723" s="1025">
        <v>1241.53</v>
      </c>
      <c r="E3723" s="1029">
        <v>655.38</v>
      </c>
      <c r="F3723" s="1025">
        <v>1896.91</v>
      </c>
    </row>
    <row r="3724" spans="1:6" ht="24.95" customHeight="1">
      <c r="A3724" s="1023" t="s">
        <v>11962</v>
      </c>
      <c r="B3724" s="441" t="s">
        <v>11963</v>
      </c>
      <c r="C3724" s="1024" t="s">
        <v>4748</v>
      </c>
      <c r="D3724" s="1029">
        <v>708.43</v>
      </c>
      <c r="E3724" s="1029">
        <v>37.4</v>
      </c>
      <c r="F3724" s="1029">
        <v>745.83</v>
      </c>
    </row>
    <row r="3725" spans="1:6" ht="12.6" customHeight="1">
      <c r="A3725" s="1020" t="s">
        <v>11964</v>
      </c>
      <c r="B3725" s="1020" t="s">
        <v>11965</v>
      </c>
      <c r="C3725" s="1022"/>
      <c r="D3725" s="1022"/>
      <c r="E3725" s="1022"/>
      <c r="F3725" s="1022"/>
    </row>
    <row r="3726" spans="1:6" ht="12.6" customHeight="1">
      <c r="A3726" s="1023" t="s">
        <v>11966</v>
      </c>
      <c r="B3726" s="1023" t="s">
        <v>11967</v>
      </c>
      <c r="C3726" s="1024" t="s">
        <v>4857</v>
      </c>
      <c r="D3726" s="1029">
        <v>341.63</v>
      </c>
      <c r="E3726" s="1029">
        <v>27.14</v>
      </c>
      <c r="F3726" s="1029">
        <v>368.77</v>
      </c>
    </row>
    <row r="3727" spans="1:6" ht="12.6" customHeight="1">
      <c r="A3727" s="1023" t="s">
        <v>11968</v>
      </c>
      <c r="B3727" s="1023" t="s">
        <v>11969</v>
      </c>
      <c r="C3727" s="1024" t="s">
        <v>4857</v>
      </c>
      <c r="D3727" s="1029">
        <v>484.02</v>
      </c>
      <c r="E3727" s="1029">
        <v>40.71</v>
      </c>
      <c r="F3727" s="1029">
        <v>524.73</v>
      </c>
    </row>
    <row r="3728" spans="1:6" ht="12.6" customHeight="1">
      <c r="A3728" s="1023" t="s">
        <v>11970</v>
      </c>
      <c r="B3728" s="1023" t="s">
        <v>11971</v>
      </c>
      <c r="C3728" s="1024" t="s">
        <v>4857</v>
      </c>
      <c r="D3728" s="1029">
        <v>544.25</v>
      </c>
      <c r="E3728" s="1029">
        <v>54.27</v>
      </c>
      <c r="F3728" s="1029">
        <v>598.52</v>
      </c>
    </row>
    <row r="3729" spans="1:6" ht="12.6" customHeight="1">
      <c r="A3729" s="1023" t="s">
        <v>11972</v>
      </c>
      <c r="B3729" s="1023" t="s">
        <v>11973</v>
      </c>
      <c r="C3729" s="1024" t="s">
        <v>4857</v>
      </c>
      <c r="D3729" s="1029">
        <v>828.76</v>
      </c>
      <c r="E3729" s="1029">
        <v>67.84</v>
      </c>
      <c r="F3729" s="1029">
        <v>896.6</v>
      </c>
    </row>
    <row r="3730" spans="1:6" ht="12.6" customHeight="1">
      <c r="A3730" s="1023" t="s">
        <v>11974</v>
      </c>
      <c r="B3730" s="1023" t="s">
        <v>11975</v>
      </c>
      <c r="C3730" s="1024" t="s">
        <v>4857</v>
      </c>
      <c r="D3730" s="1025">
        <v>1295.44</v>
      </c>
      <c r="E3730" s="1029">
        <v>81.41</v>
      </c>
      <c r="F3730" s="1025">
        <v>1376.85</v>
      </c>
    </row>
    <row r="3731" spans="1:6" ht="12.6" customHeight="1">
      <c r="A3731" s="1023" t="s">
        <v>11976</v>
      </c>
      <c r="B3731" s="1023" t="s">
        <v>11977</v>
      </c>
      <c r="C3731" s="1024" t="s">
        <v>4857</v>
      </c>
      <c r="D3731" s="1025">
        <v>2395.66</v>
      </c>
      <c r="E3731" s="1029">
        <v>135.68</v>
      </c>
      <c r="F3731" s="1025">
        <v>2531.34</v>
      </c>
    </row>
    <row r="3732" spans="1:6" ht="12.6" customHeight="1">
      <c r="A3732" s="1020" t="s">
        <v>11978</v>
      </c>
      <c r="B3732" s="1020" t="s">
        <v>11979</v>
      </c>
      <c r="C3732" s="1022"/>
      <c r="D3732" s="1022"/>
      <c r="E3732" s="1022"/>
      <c r="F3732" s="1022"/>
    </row>
    <row r="3733" spans="1:6" ht="12.6" customHeight="1">
      <c r="A3733" s="1023" t="s">
        <v>11980</v>
      </c>
      <c r="B3733" s="1023" t="s">
        <v>11981</v>
      </c>
      <c r="C3733" s="1024" t="s">
        <v>4748</v>
      </c>
      <c r="D3733" s="1029">
        <v>903.16</v>
      </c>
      <c r="E3733" s="1029">
        <v>16.59</v>
      </c>
      <c r="F3733" s="1029">
        <v>919.75</v>
      </c>
    </row>
    <row r="3734" spans="1:6" ht="12.6" customHeight="1">
      <c r="A3734" s="1023" t="s">
        <v>11982</v>
      </c>
      <c r="B3734" s="1023" t="s">
        <v>11983</v>
      </c>
      <c r="C3734" s="1024" t="s">
        <v>4748</v>
      </c>
      <c r="D3734" s="1029">
        <v>325.27999999999997</v>
      </c>
      <c r="E3734" s="1029">
        <v>20.74</v>
      </c>
      <c r="F3734" s="1029">
        <v>346.02</v>
      </c>
    </row>
    <row r="3735" spans="1:6" ht="12.6" customHeight="1">
      <c r="A3735" s="1031">
        <v>50</v>
      </c>
      <c r="B3735" s="1020" t="s">
        <v>11984</v>
      </c>
      <c r="C3735" s="1022"/>
      <c r="D3735" s="1022"/>
      <c r="E3735" s="1022"/>
      <c r="F3735" s="1022"/>
    </row>
    <row r="3736" spans="1:6" ht="12.6" customHeight="1">
      <c r="A3736" s="1020" t="s">
        <v>11985</v>
      </c>
      <c r="B3736" s="1020" t="s">
        <v>11986</v>
      </c>
      <c r="C3736" s="1022"/>
      <c r="D3736" s="1022"/>
      <c r="E3736" s="1022"/>
      <c r="F3736" s="1022"/>
    </row>
    <row r="3737" spans="1:6" ht="24.95" customHeight="1">
      <c r="A3737" s="1023" t="s">
        <v>11987</v>
      </c>
      <c r="B3737" s="441" t="s">
        <v>11988</v>
      </c>
      <c r="C3737" s="1024" t="s">
        <v>4748</v>
      </c>
      <c r="D3737" s="1025">
        <v>1170.82</v>
      </c>
      <c r="E3737" s="1029">
        <v>145.15</v>
      </c>
      <c r="F3737" s="1025">
        <v>1315.97</v>
      </c>
    </row>
    <row r="3738" spans="1:6" ht="12.6" customHeight="1">
      <c r="A3738" s="1023" t="s">
        <v>11989</v>
      </c>
      <c r="B3738" s="1023" t="s">
        <v>11990</v>
      </c>
      <c r="C3738" s="1024" t="s">
        <v>4748</v>
      </c>
      <c r="D3738" s="1029">
        <v>361.83</v>
      </c>
      <c r="E3738" s="1029">
        <v>145.15</v>
      </c>
      <c r="F3738" s="1029">
        <v>506.98</v>
      </c>
    </row>
    <row r="3739" spans="1:6" ht="12.6" customHeight="1">
      <c r="A3739" s="1023" t="s">
        <v>11991</v>
      </c>
      <c r="B3739" s="1023" t="s">
        <v>11992</v>
      </c>
      <c r="C3739" s="1024" t="s">
        <v>4857</v>
      </c>
      <c r="D3739" s="1029">
        <v>20.51</v>
      </c>
      <c r="E3739" s="1029">
        <v>4.1500000000000004</v>
      </c>
      <c r="F3739" s="1029">
        <v>24.66</v>
      </c>
    </row>
    <row r="3740" spans="1:6" ht="12.6" customHeight="1">
      <c r="A3740" s="1023" t="s">
        <v>11993</v>
      </c>
      <c r="B3740" s="1023" t="s">
        <v>11994</v>
      </c>
      <c r="C3740" s="1024" t="s">
        <v>4748</v>
      </c>
      <c r="D3740" s="1029">
        <v>81.97</v>
      </c>
      <c r="E3740" s="1029">
        <v>12.44</v>
      </c>
      <c r="F3740" s="1029">
        <v>94.41</v>
      </c>
    </row>
    <row r="3741" spans="1:6" ht="12.6" customHeight="1">
      <c r="A3741" s="1023" t="s">
        <v>11995</v>
      </c>
      <c r="B3741" s="1023" t="s">
        <v>11996</v>
      </c>
      <c r="C3741" s="1024" t="s">
        <v>4857</v>
      </c>
      <c r="D3741" s="1029">
        <v>32.32</v>
      </c>
      <c r="E3741" s="1029">
        <v>4.1500000000000004</v>
      </c>
      <c r="F3741" s="1029">
        <v>36.47</v>
      </c>
    </row>
    <row r="3742" spans="1:6" ht="12.6" customHeight="1">
      <c r="A3742" s="1023" t="s">
        <v>11997</v>
      </c>
      <c r="B3742" s="1023" t="s">
        <v>11998</v>
      </c>
      <c r="C3742" s="1024" t="s">
        <v>4748</v>
      </c>
      <c r="D3742" s="1029">
        <v>213.45</v>
      </c>
      <c r="E3742" s="1029">
        <v>4.1500000000000004</v>
      </c>
      <c r="F3742" s="1029">
        <v>217.6</v>
      </c>
    </row>
    <row r="3743" spans="1:6" ht="34.5" customHeight="1">
      <c r="A3743" s="1026" t="s">
        <v>11999</v>
      </c>
      <c r="B3743" s="441" t="s">
        <v>12000</v>
      </c>
      <c r="C3743" s="1027" t="s">
        <v>4748</v>
      </c>
      <c r="D3743" s="1028">
        <v>3845.69</v>
      </c>
      <c r="E3743" s="1030">
        <v>228.08</v>
      </c>
      <c r="F3743" s="1028">
        <v>4073.77</v>
      </c>
    </row>
    <row r="3744" spans="1:6" ht="12.6" customHeight="1">
      <c r="A3744" s="1023" t="s">
        <v>12001</v>
      </c>
      <c r="B3744" s="1023" t="s">
        <v>12002</v>
      </c>
      <c r="C3744" s="1024" t="s">
        <v>4748</v>
      </c>
      <c r="D3744" s="1029">
        <v>67.25</v>
      </c>
      <c r="E3744" s="1029">
        <v>4.1500000000000004</v>
      </c>
      <c r="F3744" s="1029">
        <v>71.400000000000006</v>
      </c>
    </row>
    <row r="3745" spans="1:6" ht="12.6" customHeight="1">
      <c r="A3745" s="1023" t="s">
        <v>12003</v>
      </c>
      <c r="B3745" s="1023" t="s">
        <v>12004</v>
      </c>
      <c r="C3745" s="1024" t="s">
        <v>4748</v>
      </c>
      <c r="D3745" s="1029">
        <v>100.55</v>
      </c>
      <c r="E3745" s="1029">
        <v>4.1500000000000004</v>
      </c>
      <c r="F3745" s="1029">
        <v>104.7</v>
      </c>
    </row>
    <row r="3746" spans="1:6" ht="12.6" customHeight="1">
      <c r="A3746" s="1023" t="s">
        <v>12005</v>
      </c>
      <c r="B3746" s="1023" t="s">
        <v>12006</v>
      </c>
      <c r="C3746" s="1024" t="s">
        <v>4748</v>
      </c>
      <c r="D3746" s="1025">
        <v>1787.82</v>
      </c>
      <c r="E3746" s="1029">
        <v>53.22</v>
      </c>
      <c r="F3746" s="1025">
        <v>1841.04</v>
      </c>
    </row>
    <row r="3747" spans="1:6" ht="12.6" customHeight="1">
      <c r="A3747" s="1023" t="s">
        <v>12007</v>
      </c>
      <c r="B3747" s="1023" t="s">
        <v>12008</v>
      </c>
      <c r="C3747" s="1024" t="s">
        <v>4748</v>
      </c>
      <c r="D3747" s="1029">
        <v>95.94</v>
      </c>
      <c r="E3747" s="1029">
        <v>4.1500000000000004</v>
      </c>
      <c r="F3747" s="1029">
        <v>100.09</v>
      </c>
    </row>
    <row r="3748" spans="1:6" ht="12.6" customHeight="1">
      <c r="A3748" s="1023" t="s">
        <v>12009</v>
      </c>
      <c r="B3748" s="1023" t="s">
        <v>12010</v>
      </c>
      <c r="C3748" s="1024" t="s">
        <v>4748</v>
      </c>
      <c r="D3748" s="1029">
        <v>65.77</v>
      </c>
      <c r="E3748" s="1029">
        <v>4.1500000000000004</v>
      </c>
      <c r="F3748" s="1029">
        <v>69.92</v>
      </c>
    </row>
    <row r="3749" spans="1:6" ht="12.6" customHeight="1">
      <c r="A3749" s="1023" t="s">
        <v>12011</v>
      </c>
      <c r="B3749" s="1023" t="s">
        <v>12012</v>
      </c>
      <c r="C3749" s="1024" t="s">
        <v>4748</v>
      </c>
      <c r="D3749" s="1029">
        <v>18.579999999999998</v>
      </c>
      <c r="E3749" s="1029">
        <v>0.56000000000000005</v>
      </c>
      <c r="F3749" s="1029">
        <v>19.14</v>
      </c>
    </row>
    <row r="3750" spans="1:6" ht="12.6" customHeight="1">
      <c r="A3750" s="1023" t="s">
        <v>12013</v>
      </c>
      <c r="B3750" s="1023" t="s">
        <v>12014</v>
      </c>
      <c r="C3750" s="1024" t="s">
        <v>4748</v>
      </c>
      <c r="D3750" s="1029">
        <v>274.69</v>
      </c>
      <c r="E3750" s="1029">
        <v>4.1500000000000004</v>
      </c>
      <c r="F3750" s="1029">
        <v>278.83999999999997</v>
      </c>
    </row>
    <row r="3751" spans="1:6" ht="24.95" customHeight="1">
      <c r="A3751" s="1023" t="s">
        <v>12015</v>
      </c>
      <c r="B3751" s="441" t="s">
        <v>12016</v>
      </c>
      <c r="C3751" s="1024" t="s">
        <v>4748</v>
      </c>
      <c r="D3751" s="1025">
        <v>1953.12</v>
      </c>
      <c r="E3751" s="1029">
        <v>215.64</v>
      </c>
      <c r="F3751" s="1025">
        <v>2168.7600000000002</v>
      </c>
    </row>
    <row r="3752" spans="1:6" ht="24.95" customHeight="1">
      <c r="A3752" s="1023" t="s">
        <v>12017</v>
      </c>
      <c r="B3752" s="441" t="s">
        <v>12018</v>
      </c>
      <c r="C3752" s="1024" t="s">
        <v>4748</v>
      </c>
      <c r="D3752" s="1025">
        <v>2415.9499999999998</v>
      </c>
      <c r="E3752" s="1029">
        <v>215.64</v>
      </c>
      <c r="F3752" s="1025">
        <v>2631.59</v>
      </c>
    </row>
    <row r="3753" spans="1:6" ht="11.45" customHeight="1">
      <c r="A3753" s="1015" t="s">
        <v>4737</v>
      </c>
      <c r="B3753" s="1016" t="s">
        <v>4738</v>
      </c>
      <c r="C3753" s="1016" t="s">
        <v>4739</v>
      </c>
      <c r="D3753" s="1017" t="s">
        <v>4740</v>
      </c>
      <c r="E3753" s="1018" t="s">
        <v>4741</v>
      </c>
      <c r="F3753" s="1015" t="s">
        <v>4742</v>
      </c>
    </row>
    <row r="3754" spans="1:6" ht="24.95" customHeight="1">
      <c r="A3754" s="1023" t="s">
        <v>12019</v>
      </c>
      <c r="B3754" s="441" t="s">
        <v>12020</v>
      </c>
      <c r="C3754" s="1024" t="s">
        <v>4748</v>
      </c>
      <c r="D3754" s="1025">
        <v>2664.09</v>
      </c>
      <c r="E3754" s="1029">
        <v>675.17</v>
      </c>
      <c r="F3754" s="1025">
        <v>3339.26</v>
      </c>
    </row>
    <row r="3755" spans="1:6" ht="12.6" customHeight="1">
      <c r="A3755" s="1020" t="s">
        <v>12021</v>
      </c>
      <c r="B3755" s="1020" t="s">
        <v>12022</v>
      </c>
      <c r="C3755" s="1022"/>
      <c r="D3755" s="1022"/>
      <c r="E3755" s="1022"/>
      <c r="F3755" s="1022"/>
    </row>
    <row r="3756" spans="1:6" ht="12.6" customHeight="1">
      <c r="A3756" s="1023" t="s">
        <v>12023</v>
      </c>
      <c r="B3756" s="1023" t="s">
        <v>12024</v>
      </c>
      <c r="C3756" s="1024" t="s">
        <v>4748</v>
      </c>
      <c r="D3756" s="1029">
        <v>29.31</v>
      </c>
      <c r="E3756" s="1029">
        <v>14.59</v>
      </c>
      <c r="F3756" s="1029">
        <v>43.9</v>
      </c>
    </row>
    <row r="3757" spans="1:6" ht="12.6" customHeight="1">
      <c r="A3757" s="1023" t="s">
        <v>12025</v>
      </c>
      <c r="B3757" s="1023" t="s">
        <v>12026</v>
      </c>
      <c r="C3757" s="1024" t="s">
        <v>4748</v>
      </c>
      <c r="D3757" s="1025">
        <v>1131.8</v>
      </c>
      <c r="E3757" s="1029">
        <v>20.74</v>
      </c>
      <c r="F3757" s="1025">
        <v>1152.54</v>
      </c>
    </row>
    <row r="3758" spans="1:6" ht="12.6" customHeight="1">
      <c r="A3758" s="1023" t="s">
        <v>12027</v>
      </c>
      <c r="B3758" s="1023" t="s">
        <v>12028</v>
      </c>
      <c r="C3758" s="1024" t="s">
        <v>4748</v>
      </c>
      <c r="D3758" s="1029">
        <v>31.25</v>
      </c>
      <c r="E3758" s="1029">
        <v>14.59</v>
      </c>
      <c r="F3758" s="1029">
        <v>45.84</v>
      </c>
    </row>
    <row r="3759" spans="1:6" ht="24.95" customHeight="1">
      <c r="A3759" s="1023" t="s">
        <v>12029</v>
      </c>
      <c r="B3759" s="441" t="s">
        <v>12030</v>
      </c>
      <c r="C3759" s="1024" t="s">
        <v>4748</v>
      </c>
      <c r="D3759" s="1025">
        <v>8582.77</v>
      </c>
      <c r="E3759" s="1029">
        <v>124.41</v>
      </c>
      <c r="F3759" s="1025">
        <v>8707.18</v>
      </c>
    </row>
    <row r="3760" spans="1:6" ht="12.6" customHeight="1">
      <c r="A3760" s="1020" t="s">
        <v>12031</v>
      </c>
      <c r="B3760" s="1020" t="s">
        <v>12032</v>
      </c>
      <c r="C3760" s="1022"/>
      <c r="D3760" s="1022"/>
      <c r="E3760" s="1022"/>
      <c r="F3760" s="1022"/>
    </row>
    <row r="3761" spans="1:6" ht="12.6" customHeight="1">
      <c r="A3761" s="1023" t="s">
        <v>12033</v>
      </c>
      <c r="B3761" s="1023" t="s">
        <v>12034</v>
      </c>
      <c r="C3761" s="1024" t="s">
        <v>4748</v>
      </c>
      <c r="D3761" s="1029">
        <v>238.78</v>
      </c>
      <c r="E3761" s="1029">
        <v>33.18</v>
      </c>
      <c r="F3761" s="1029">
        <v>271.95999999999998</v>
      </c>
    </row>
    <row r="3762" spans="1:6" ht="12.6" customHeight="1">
      <c r="A3762" s="1023" t="s">
        <v>12035</v>
      </c>
      <c r="B3762" s="1023" t="s">
        <v>12036</v>
      </c>
      <c r="C3762" s="1024" t="s">
        <v>4748</v>
      </c>
      <c r="D3762" s="1025">
        <v>26965.01</v>
      </c>
      <c r="E3762" s="1029">
        <v>13.21</v>
      </c>
      <c r="F3762" s="1025">
        <v>26978.22</v>
      </c>
    </row>
    <row r="3763" spans="1:6" ht="24.95" customHeight="1">
      <c r="A3763" s="1023" t="s">
        <v>12037</v>
      </c>
      <c r="B3763" s="441" t="s">
        <v>12038</v>
      </c>
      <c r="C3763" s="1024" t="s">
        <v>4748</v>
      </c>
      <c r="D3763" s="1029">
        <v>321.31</v>
      </c>
      <c r="E3763" s="1029">
        <v>20.74</v>
      </c>
      <c r="F3763" s="1029">
        <v>342.05</v>
      </c>
    </row>
    <row r="3764" spans="1:6" ht="24.95" customHeight="1">
      <c r="A3764" s="1023" t="s">
        <v>12039</v>
      </c>
      <c r="B3764" s="441" t="s">
        <v>12040</v>
      </c>
      <c r="C3764" s="1024" t="s">
        <v>4748</v>
      </c>
      <c r="D3764" s="1029">
        <v>91.64</v>
      </c>
      <c r="E3764" s="1029">
        <v>20.74</v>
      </c>
      <c r="F3764" s="1029">
        <v>112.38</v>
      </c>
    </row>
    <row r="3765" spans="1:6" ht="24.95" customHeight="1">
      <c r="A3765" s="1023" t="s">
        <v>12041</v>
      </c>
      <c r="B3765" s="441" t="s">
        <v>12042</v>
      </c>
      <c r="C3765" s="1024" t="s">
        <v>4748</v>
      </c>
      <c r="D3765" s="1029">
        <v>269.79000000000002</v>
      </c>
      <c r="E3765" s="1029">
        <v>12.44</v>
      </c>
      <c r="F3765" s="1029">
        <v>282.23</v>
      </c>
    </row>
    <row r="3766" spans="1:6" ht="12.6" customHeight="1">
      <c r="A3766" s="1023" t="s">
        <v>12043</v>
      </c>
      <c r="B3766" s="1023" t="s">
        <v>12044</v>
      </c>
      <c r="C3766" s="1024" t="s">
        <v>4748</v>
      </c>
      <c r="D3766" s="1029">
        <v>69.900000000000006</v>
      </c>
      <c r="E3766" s="1029">
        <v>12.44</v>
      </c>
      <c r="F3766" s="1029">
        <v>82.34</v>
      </c>
    </row>
    <row r="3767" spans="1:6" ht="12.6" customHeight="1">
      <c r="A3767" s="1023" t="s">
        <v>12045</v>
      </c>
      <c r="B3767" s="1023" t="s">
        <v>12046</v>
      </c>
      <c r="C3767" s="1024" t="s">
        <v>4748</v>
      </c>
      <c r="D3767" s="1029">
        <v>168.49</v>
      </c>
      <c r="E3767" s="1029">
        <v>12.44</v>
      </c>
      <c r="F3767" s="1029">
        <v>180.93</v>
      </c>
    </row>
    <row r="3768" spans="1:6" ht="23.1" customHeight="1">
      <c r="A3768" s="1023" t="s">
        <v>12047</v>
      </c>
      <c r="B3768" s="1023" t="s">
        <v>12048</v>
      </c>
      <c r="C3768" s="1024" t="s">
        <v>4748</v>
      </c>
      <c r="D3768" s="1029">
        <v>449.83</v>
      </c>
      <c r="E3768" s="1029">
        <v>12.44</v>
      </c>
      <c r="F3768" s="1029">
        <v>462.27</v>
      </c>
    </row>
    <row r="3769" spans="1:6" ht="12.6" customHeight="1">
      <c r="A3769" s="1023" t="s">
        <v>12049</v>
      </c>
      <c r="B3769" s="1023" t="s">
        <v>12050</v>
      </c>
      <c r="C3769" s="1024" t="s">
        <v>4748</v>
      </c>
      <c r="D3769" s="1029">
        <v>281.20999999999998</v>
      </c>
      <c r="E3769" s="1029">
        <v>12.44</v>
      </c>
      <c r="F3769" s="1029">
        <v>293.64999999999998</v>
      </c>
    </row>
    <row r="3770" spans="1:6" ht="24.95" customHeight="1">
      <c r="A3770" s="1023" t="s">
        <v>12051</v>
      </c>
      <c r="B3770" s="441" t="s">
        <v>12052</v>
      </c>
      <c r="C3770" s="1024" t="s">
        <v>4748</v>
      </c>
      <c r="D3770" s="1029">
        <v>903.38</v>
      </c>
      <c r="E3770" s="1029">
        <v>13.21</v>
      </c>
      <c r="F3770" s="1029">
        <v>916.59</v>
      </c>
    </row>
    <row r="3771" spans="1:6" ht="24.95" customHeight="1">
      <c r="A3771" s="1023" t="s">
        <v>12053</v>
      </c>
      <c r="B3771" s="441" t="s">
        <v>12054</v>
      </c>
      <c r="C3771" s="1024" t="s">
        <v>4748</v>
      </c>
      <c r="D3771" s="1029">
        <v>279.02999999999997</v>
      </c>
      <c r="E3771" s="1029">
        <v>13.21</v>
      </c>
      <c r="F3771" s="1029">
        <v>292.24</v>
      </c>
    </row>
    <row r="3772" spans="1:6" ht="24.95" customHeight="1">
      <c r="A3772" s="1023" t="s">
        <v>12055</v>
      </c>
      <c r="B3772" s="441" t="s">
        <v>12056</v>
      </c>
      <c r="C3772" s="1024" t="s">
        <v>4748</v>
      </c>
      <c r="D3772" s="1029">
        <v>734.75</v>
      </c>
      <c r="E3772" s="1029">
        <v>13.21</v>
      </c>
      <c r="F3772" s="1029">
        <v>747.96</v>
      </c>
    </row>
    <row r="3773" spans="1:6" ht="12.6" customHeight="1">
      <c r="A3773" s="1023" t="s">
        <v>12057</v>
      </c>
      <c r="B3773" s="1023" t="s">
        <v>12058</v>
      </c>
      <c r="C3773" s="1024" t="s">
        <v>4748</v>
      </c>
      <c r="D3773" s="1029">
        <v>55.11</v>
      </c>
      <c r="E3773" s="1029">
        <v>12.44</v>
      </c>
      <c r="F3773" s="1029">
        <v>67.55</v>
      </c>
    </row>
    <row r="3774" spans="1:6" ht="34.5" customHeight="1">
      <c r="A3774" s="1026" t="s">
        <v>12059</v>
      </c>
      <c r="B3774" s="1023" t="s">
        <v>12060</v>
      </c>
      <c r="C3774" s="1027" t="s">
        <v>4748</v>
      </c>
      <c r="D3774" s="1030">
        <v>289.5</v>
      </c>
      <c r="E3774" s="1030">
        <v>13.21</v>
      </c>
      <c r="F3774" s="1030">
        <v>302.70999999999998</v>
      </c>
    </row>
    <row r="3775" spans="1:6" ht="12.6" customHeight="1">
      <c r="A3775" s="1023" t="s">
        <v>12061</v>
      </c>
      <c r="B3775" s="1023" t="s">
        <v>12062</v>
      </c>
      <c r="C3775" s="1024" t="s">
        <v>4748</v>
      </c>
      <c r="D3775" s="1029">
        <v>110.74</v>
      </c>
      <c r="E3775" s="1029">
        <v>45.62</v>
      </c>
      <c r="F3775" s="1029">
        <v>156.36000000000001</v>
      </c>
    </row>
    <row r="3776" spans="1:6" ht="12.6" customHeight="1">
      <c r="A3776" s="1023" t="s">
        <v>12063</v>
      </c>
      <c r="B3776" s="1023" t="s">
        <v>12064</v>
      </c>
      <c r="C3776" s="1024" t="s">
        <v>4748</v>
      </c>
      <c r="D3776" s="1029">
        <v>207.73</v>
      </c>
      <c r="E3776" s="1029">
        <v>41.47</v>
      </c>
      <c r="F3776" s="1029">
        <v>249.2</v>
      </c>
    </row>
    <row r="3777" spans="1:6" ht="12.6" customHeight="1">
      <c r="A3777" s="1023" t="s">
        <v>12065</v>
      </c>
      <c r="B3777" s="1023" t="s">
        <v>12066</v>
      </c>
      <c r="C3777" s="1024" t="s">
        <v>4748</v>
      </c>
      <c r="D3777" s="1025">
        <v>1241.29</v>
      </c>
      <c r="E3777" s="1029">
        <v>12.44</v>
      </c>
      <c r="F3777" s="1025">
        <v>1253.73</v>
      </c>
    </row>
    <row r="3778" spans="1:6" ht="12.6" customHeight="1">
      <c r="A3778" s="1023" t="s">
        <v>12067</v>
      </c>
      <c r="B3778" s="1023" t="s">
        <v>12068</v>
      </c>
      <c r="C3778" s="1024" t="s">
        <v>4748</v>
      </c>
      <c r="D3778" s="1029">
        <v>186.08</v>
      </c>
      <c r="E3778" s="1029">
        <v>12.44</v>
      </c>
      <c r="F3778" s="1029">
        <v>198.52</v>
      </c>
    </row>
    <row r="3779" spans="1:6" ht="12.6" customHeight="1">
      <c r="A3779" s="1023" t="s">
        <v>12069</v>
      </c>
      <c r="B3779" s="1023" t="s">
        <v>12070</v>
      </c>
      <c r="C3779" s="1024" t="s">
        <v>4748</v>
      </c>
      <c r="D3779" s="1029">
        <v>188.82</v>
      </c>
      <c r="E3779" s="1029">
        <v>20.74</v>
      </c>
      <c r="F3779" s="1029">
        <v>209.56</v>
      </c>
    </row>
    <row r="3780" spans="1:6" ht="12.6" customHeight="1">
      <c r="A3780" s="1023" t="s">
        <v>12071</v>
      </c>
      <c r="B3780" s="1023" t="s">
        <v>12072</v>
      </c>
      <c r="C3780" s="1024" t="s">
        <v>4748</v>
      </c>
      <c r="D3780" s="1029">
        <v>453.42</v>
      </c>
      <c r="E3780" s="1029">
        <v>12.44</v>
      </c>
      <c r="F3780" s="1029">
        <v>465.86</v>
      </c>
    </row>
    <row r="3781" spans="1:6" ht="12.6" customHeight="1">
      <c r="A3781" s="1023" t="s">
        <v>12073</v>
      </c>
      <c r="B3781" s="1023" t="s">
        <v>12074</v>
      </c>
      <c r="C3781" s="1024" t="s">
        <v>4748</v>
      </c>
      <c r="D3781" s="1029">
        <v>385.72</v>
      </c>
      <c r="E3781" s="1029">
        <v>10.37</v>
      </c>
      <c r="F3781" s="1029">
        <v>396.09</v>
      </c>
    </row>
    <row r="3782" spans="1:6" ht="12.6" customHeight="1">
      <c r="A3782" s="1023" t="s">
        <v>12075</v>
      </c>
      <c r="B3782" s="1023" t="s">
        <v>12076</v>
      </c>
      <c r="C3782" s="1024" t="s">
        <v>4748</v>
      </c>
      <c r="D3782" s="1029">
        <v>158.96</v>
      </c>
      <c r="E3782" s="1029">
        <v>10.37</v>
      </c>
      <c r="F3782" s="1029">
        <v>169.33</v>
      </c>
    </row>
    <row r="3783" spans="1:6" ht="12.6" customHeight="1">
      <c r="A3783" s="1020" t="s">
        <v>12077</v>
      </c>
      <c r="B3783" s="1020" t="s">
        <v>12078</v>
      </c>
      <c r="C3783" s="1022"/>
      <c r="D3783" s="1022"/>
      <c r="E3783" s="1022"/>
      <c r="F3783" s="1022"/>
    </row>
    <row r="3784" spans="1:6" ht="12.6" customHeight="1">
      <c r="A3784" s="1023" t="s">
        <v>12079</v>
      </c>
      <c r="B3784" s="1023" t="s">
        <v>12080</v>
      </c>
      <c r="C3784" s="1024" t="s">
        <v>4748</v>
      </c>
      <c r="D3784" s="1025">
        <v>1367.46</v>
      </c>
      <c r="E3784" s="1029">
        <v>17.22</v>
      </c>
      <c r="F3784" s="1025">
        <v>1384.68</v>
      </c>
    </row>
    <row r="3785" spans="1:6" ht="12.6" customHeight="1">
      <c r="A3785" s="1023" t="s">
        <v>12081</v>
      </c>
      <c r="B3785" s="1023" t="s">
        <v>12082</v>
      </c>
      <c r="C3785" s="1024" t="s">
        <v>4748</v>
      </c>
      <c r="D3785" s="1025">
        <v>5706.68</v>
      </c>
      <c r="E3785" s="1029">
        <v>17.22</v>
      </c>
      <c r="F3785" s="1025">
        <v>5723.9</v>
      </c>
    </row>
    <row r="3786" spans="1:6" ht="12.6" customHeight="1">
      <c r="A3786" s="1023" t="s">
        <v>12083</v>
      </c>
      <c r="B3786" s="1023" t="s">
        <v>12084</v>
      </c>
      <c r="C3786" s="1024" t="s">
        <v>4748</v>
      </c>
      <c r="D3786" s="1029">
        <v>169.76</v>
      </c>
      <c r="E3786" s="1029">
        <v>17.22</v>
      </c>
      <c r="F3786" s="1029">
        <v>186.98</v>
      </c>
    </row>
    <row r="3787" spans="1:6" ht="12.6" customHeight="1">
      <c r="A3787" s="1023" t="s">
        <v>12085</v>
      </c>
      <c r="B3787" s="1023" t="s">
        <v>12086</v>
      </c>
      <c r="C3787" s="1024" t="s">
        <v>4748</v>
      </c>
      <c r="D3787" s="1029">
        <v>236.14</v>
      </c>
      <c r="E3787" s="1029">
        <v>17.22</v>
      </c>
      <c r="F3787" s="1029">
        <v>253.36</v>
      </c>
    </row>
    <row r="3788" spans="1:6" ht="12.6" customHeight="1">
      <c r="A3788" s="1023" t="s">
        <v>12087</v>
      </c>
      <c r="B3788" s="1023" t="s">
        <v>12088</v>
      </c>
      <c r="C3788" s="1024" t="s">
        <v>4748</v>
      </c>
      <c r="D3788" s="1029">
        <v>282.27</v>
      </c>
      <c r="E3788" s="1029">
        <v>17.22</v>
      </c>
      <c r="F3788" s="1029">
        <v>299.49</v>
      </c>
    </row>
    <row r="3789" spans="1:6" ht="12.6" customHeight="1">
      <c r="A3789" s="1023" t="s">
        <v>12089</v>
      </c>
      <c r="B3789" s="1023" t="s">
        <v>12090</v>
      </c>
      <c r="C3789" s="1024" t="s">
        <v>4748</v>
      </c>
      <c r="D3789" s="1025">
        <v>1375.03</v>
      </c>
      <c r="E3789" s="442"/>
      <c r="F3789" s="1025">
        <v>1375.03</v>
      </c>
    </row>
    <row r="3790" spans="1:6" ht="12.6" customHeight="1">
      <c r="A3790" s="1023" t="s">
        <v>12091</v>
      </c>
      <c r="B3790" s="1023" t="s">
        <v>12092</v>
      </c>
      <c r="C3790" s="1024" t="s">
        <v>4748</v>
      </c>
      <c r="D3790" s="1029">
        <v>172.32</v>
      </c>
      <c r="E3790" s="1029">
        <v>17.22</v>
      </c>
      <c r="F3790" s="1029">
        <v>189.54</v>
      </c>
    </row>
    <row r="3791" spans="1:6" ht="12.6" customHeight="1">
      <c r="A3791" s="1023" t="s">
        <v>12093</v>
      </c>
      <c r="B3791" s="1023" t="s">
        <v>12094</v>
      </c>
      <c r="C3791" s="1024" t="s">
        <v>4748</v>
      </c>
      <c r="D3791" s="1029">
        <v>208.8</v>
      </c>
      <c r="E3791" s="1029">
        <v>17.22</v>
      </c>
      <c r="F3791" s="1029">
        <v>226.02</v>
      </c>
    </row>
    <row r="3792" spans="1:6" ht="12.6" customHeight="1">
      <c r="A3792" s="1023" t="s">
        <v>12095</v>
      </c>
      <c r="B3792" s="1023" t="s">
        <v>12096</v>
      </c>
      <c r="C3792" s="1024" t="s">
        <v>4748</v>
      </c>
      <c r="D3792" s="1029">
        <v>237.25</v>
      </c>
      <c r="E3792" s="1029">
        <v>17.22</v>
      </c>
      <c r="F3792" s="1029">
        <v>254.47</v>
      </c>
    </row>
    <row r="3793" spans="1:6" ht="12.6" customHeight="1">
      <c r="A3793" s="1023" t="s">
        <v>12097</v>
      </c>
      <c r="B3793" s="1023" t="s">
        <v>12098</v>
      </c>
      <c r="C3793" s="1024" t="s">
        <v>4748</v>
      </c>
      <c r="D3793" s="1029">
        <v>546.76</v>
      </c>
      <c r="E3793" s="1029">
        <v>17.22</v>
      </c>
      <c r="F3793" s="1029">
        <v>563.98</v>
      </c>
    </row>
    <row r="3794" spans="1:6" ht="12.6" customHeight="1">
      <c r="A3794" s="1023" t="s">
        <v>12099</v>
      </c>
      <c r="B3794" s="1023" t="s">
        <v>12100</v>
      </c>
      <c r="C3794" s="1024" t="s">
        <v>4748</v>
      </c>
      <c r="D3794" s="1029">
        <v>176.47</v>
      </c>
      <c r="E3794" s="1029">
        <v>1.69</v>
      </c>
      <c r="F3794" s="1029">
        <v>178.16</v>
      </c>
    </row>
    <row r="3795" spans="1:6" ht="12.6" customHeight="1">
      <c r="A3795" s="1023" t="s">
        <v>12101</v>
      </c>
      <c r="B3795" s="1023" t="s">
        <v>12102</v>
      </c>
      <c r="C3795" s="1024" t="s">
        <v>4748</v>
      </c>
      <c r="D3795" s="1029">
        <v>273.22000000000003</v>
      </c>
      <c r="E3795" s="1029">
        <v>1.69</v>
      </c>
      <c r="F3795" s="1029">
        <v>274.91000000000003</v>
      </c>
    </row>
    <row r="3796" spans="1:6" ht="12.6" customHeight="1">
      <c r="A3796" s="1020" t="s">
        <v>12103</v>
      </c>
      <c r="B3796" s="1020" t="s">
        <v>12104</v>
      </c>
      <c r="C3796" s="1022"/>
      <c r="D3796" s="1022"/>
      <c r="E3796" s="1022"/>
      <c r="F3796" s="1022"/>
    </row>
    <row r="3797" spans="1:6" ht="12.6" customHeight="1">
      <c r="A3797" s="1023" t="s">
        <v>12105</v>
      </c>
      <c r="B3797" s="1023" t="s">
        <v>12106</v>
      </c>
      <c r="C3797" s="1024" t="s">
        <v>5582</v>
      </c>
      <c r="D3797" s="1029">
        <v>3.44</v>
      </c>
      <c r="E3797" s="442"/>
      <c r="F3797" s="1029">
        <v>3.44</v>
      </c>
    </row>
    <row r="3798" spans="1:6" ht="12.6" customHeight="1">
      <c r="A3798" s="1023" t="s">
        <v>12107</v>
      </c>
      <c r="B3798" s="1023" t="s">
        <v>12108</v>
      </c>
      <c r="C3798" s="1024" t="s">
        <v>5315</v>
      </c>
      <c r="D3798" s="1029">
        <v>13.13</v>
      </c>
      <c r="E3798" s="442"/>
      <c r="F3798" s="1029">
        <v>13.13</v>
      </c>
    </row>
    <row r="3799" spans="1:6" ht="12.6" customHeight="1">
      <c r="A3799" s="1023" t="s">
        <v>12109</v>
      </c>
      <c r="B3799" s="1023" t="s">
        <v>12110</v>
      </c>
      <c r="C3799" s="1024" t="s">
        <v>5315</v>
      </c>
      <c r="D3799" s="1029">
        <v>10.23</v>
      </c>
      <c r="E3799" s="442"/>
      <c r="F3799" s="1029">
        <v>10.23</v>
      </c>
    </row>
    <row r="3800" spans="1:6" ht="11.45" customHeight="1">
      <c r="A3800" s="1015" t="s">
        <v>4737</v>
      </c>
      <c r="B3800" s="1016" t="s">
        <v>4738</v>
      </c>
      <c r="C3800" s="1016" t="s">
        <v>4739</v>
      </c>
      <c r="D3800" s="1017" t="s">
        <v>4740</v>
      </c>
      <c r="E3800" s="1018" t="s">
        <v>4741</v>
      </c>
      <c r="F3800" s="1015" t="s">
        <v>4742</v>
      </c>
    </row>
    <row r="3801" spans="1:6" ht="24.95" customHeight="1">
      <c r="A3801" s="1023" t="s">
        <v>12111</v>
      </c>
      <c r="B3801" s="441" t="s">
        <v>12112</v>
      </c>
      <c r="C3801" s="1024" t="s">
        <v>4748</v>
      </c>
      <c r="D3801" s="1029">
        <v>40.31</v>
      </c>
      <c r="E3801" s="443"/>
      <c r="F3801" s="1029">
        <v>40.31</v>
      </c>
    </row>
    <row r="3802" spans="1:6" ht="24.95" customHeight="1">
      <c r="A3802" s="1023" t="s">
        <v>12113</v>
      </c>
      <c r="B3802" s="441" t="s">
        <v>12114</v>
      </c>
      <c r="C3802" s="1024" t="s">
        <v>4748</v>
      </c>
      <c r="D3802" s="1029">
        <v>21.96</v>
      </c>
      <c r="E3802" s="443"/>
      <c r="F3802" s="1029">
        <v>21.96</v>
      </c>
    </row>
    <row r="3803" spans="1:6" ht="12.6" customHeight="1">
      <c r="A3803" s="1023" t="s">
        <v>12115</v>
      </c>
      <c r="B3803" s="1023" t="s">
        <v>12116</v>
      </c>
      <c r="C3803" s="1024" t="s">
        <v>4748</v>
      </c>
      <c r="D3803" s="1029">
        <v>0.06</v>
      </c>
      <c r="E3803" s="1029">
        <v>14.59</v>
      </c>
      <c r="F3803" s="1029">
        <v>14.65</v>
      </c>
    </row>
    <row r="3804" spans="1:6" ht="12.6" customHeight="1">
      <c r="A3804" s="1031">
        <v>54</v>
      </c>
      <c r="B3804" s="1020" t="s">
        <v>12117</v>
      </c>
      <c r="C3804" s="1022"/>
      <c r="D3804" s="1022"/>
      <c r="E3804" s="1022"/>
      <c r="F3804" s="1022"/>
    </row>
    <row r="3805" spans="1:6" ht="12.6" customHeight="1">
      <c r="A3805" s="1020" t="s">
        <v>12118</v>
      </c>
      <c r="B3805" s="1020" t="s">
        <v>12119</v>
      </c>
      <c r="C3805" s="1022"/>
      <c r="D3805" s="1022"/>
      <c r="E3805" s="1022"/>
      <c r="F3805" s="1022"/>
    </row>
    <row r="3806" spans="1:6" ht="24.95" customHeight="1">
      <c r="A3806" s="1023" t="s">
        <v>12120</v>
      </c>
      <c r="B3806" s="441" t="s">
        <v>12121</v>
      </c>
      <c r="C3806" s="1024" t="s">
        <v>4799</v>
      </c>
      <c r="D3806" s="1029">
        <v>3.66</v>
      </c>
      <c r="E3806" s="1029">
        <v>0.13</v>
      </c>
      <c r="F3806" s="1029">
        <v>3.79</v>
      </c>
    </row>
    <row r="3807" spans="1:6" ht="24.95" customHeight="1">
      <c r="A3807" s="1023" t="s">
        <v>12122</v>
      </c>
      <c r="B3807" s="441" t="s">
        <v>12123</v>
      </c>
      <c r="C3807" s="1024" t="s">
        <v>4799</v>
      </c>
      <c r="D3807" s="1029">
        <v>26.97</v>
      </c>
      <c r="E3807" s="1029">
        <v>0.27</v>
      </c>
      <c r="F3807" s="1029">
        <v>27.24</v>
      </c>
    </row>
    <row r="3808" spans="1:6" ht="12.6" customHeight="1">
      <c r="A3808" s="1023" t="s">
        <v>12124</v>
      </c>
      <c r="B3808" s="1023" t="s">
        <v>12125</v>
      </c>
      <c r="C3808" s="1024" t="s">
        <v>4882</v>
      </c>
      <c r="D3808" s="1029">
        <v>23.08</v>
      </c>
      <c r="E3808" s="1029">
        <v>0.54</v>
      </c>
      <c r="F3808" s="1029">
        <v>23.62</v>
      </c>
    </row>
    <row r="3809" spans="1:6" ht="12.6" customHeight="1">
      <c r="A3809" s="1023" t="s">
        <v>12126</v>
      </c>
      <c r="B3809" s="1023" t="s">
        <v>12127</v>
      </c>
      <c r="C3809" s="1024" t="s">
        <v>4882</v>
      </c>
      <c r="D3809" s="1029">
        <v>247.97</v>
      </c>
      <c r="E3809" s="1029">
        <v>25.31</v>
      </c>
      <c r="F3809" s="1029">
        <v>273.27999999999997</v>
      </c>
    </row>
    <row r="3810" spans="1:6" ht="12.6" customHeight="1">
      <c r="A3810" s="1023" t="s">
        <v>12128</v>
      </c>
      <c r="B3810" s="1023" t="s">
        <v>12129</v>
      </c>
      <c r="C3810" s="1024" t="s">
        <v>4882</v>
      </c>
      <c r="D3810" s="1029">
        <v>187.61</v>
      </c>
      <c r="E3810" s="1029">
        <v>16.87</v>
      </c>
      <c r="F3810" s="1029">
        <v>204.48</v>
      </c>
    </row>
    <row r="3811" spans="1:6" ht="12.6" customHeight="1">
      <c r="A3811" s="1023" t="s">
        <v>12130</v>
      </c>
      <c r="B3811" s="1023" t="s">
        <v>12131</v>
      </c>
      <c r="C3811" s="1024" t="s">
        <v>4882</v>
      </c>
      <c r="D3811" s="1029">
        <v>162.12</v>
      </c>
      <c r="E3811" s="1029">
        <v>2.6</v>
      </c>
      <c r="F3811" s="1029">
        <v>164.72</v>
      </c>
    </row>
    <row r="3812" spans="1:6" ht="12.6" customHeight="1">
      <c r="A3812" s="1023" t="s">
        <v>12132</v>
      </c>
      <c r="B3812" s="1023" t="s">
        <v>12133</v>
      </c>
      <c r="C3812" s="1024" t="s">
        <v>4882</v>
      </c>
      <c r="D3812" s="1029">
        <v>993.6</v>
      </c>
      <c r="E3812" s="1029">
        <v>12.65</v>
      </c>
      <c r="F3812" s="1025">
        <v>1006.25</v>
      </c>
    </row>
    <row r="3813" spans="1:6" ht="24.95" customHeight="1">
      <c r="A3813" s="1023" t="s">
        <v>12134</v>
      </c>
      <c r="B3813" s="441" t="s">
        <v>12135</v>
      </c>
      <c r="C3813" s="1024" t="s">
        <v>4882</v>
      </c>
      <c r="D3813" s="1029">
        <v>266.07</v>
      </c>
      <c r="E3813" s="443"/>
      <c r="F3813" s="1029">
        <v>266.07</v>
      </c>
    </row>
    <row r="3814" spans="1:6" ht="24.95" customHeight="1">
      <c r="A3814" s="1023" t="s">
        <v>12136</v>
      </c>
      <c r="B3814" s="441" t="s">
        <v>12137</v>
      </c>
      <c r="C3814" s="1024" t="s">
        <v>4799</v>
      </c>
      <c r="D3814" s="1029">
        <v>22.52</v>
      </c>
      <c r="E3814" s="1029">
        <v>0.38</v>
      </c>
      <c r="F3814" s="1029">
        <v>22.9</v>
      </c>
    </row>
    <row r="3815" spans="1:6" ht="12.6" customHeight="1">
      <c r="A3815" s="1023" t="s">
        <v>12138</v>
      </c>
      <c r="B3815" s="1023" t="s">
        <v>12139</v>
      </c>
      <c r="C3815" s="1024" t="s">
        <v>4799</v>
      </c>
      <c r="D3815" s="442"/>
      <c r="E3815" s="1029">
        <v>0.67</v>
      </c>
      <c r="F3815" s="1029">
        <v>0.67</v>
      </c>
    </row>
    <row r="3816" spans="1:6" ht="12.6" customHeight="1">
      <c r="A3816" s="1020" t="s">
        <v>12140</v>
      </c>
      <c r="B3816" s="1020" t="s">
        <v>12141</v>
      </c>
      <c r="C3816" s="1022"/>
      <c r="D3816" s="1022"/>
      <c r="E3816" s="1022"/>
      <c r="F3816" s="1022"/>
    </row>
    <row r="3817" spans="1:6" ht="24.95" customHeight="1">
      <c r="A3817" s="1023" t="s">
        <v>12142</v>
      </c>
      <c r="B3817" s="441" t="s">
        <v>12143</v>
      </c>
      <c r="C3817" s="1024" t="s">
        <v>4882</v>
      </c>
      <c r="D3817" s="1029">
        <v>105.15</v>
      </c>
      <c r="E3817" s="1029">
        <v>10.8</v>
      </c>
      <c r="F3817" s="1029">
        <v>115.95</v>
      </c>
    </row>
    <row r="3818" spans="1:6" ht="23.1" customHeight="1">
      <c r="A3818" s="1023" t="s">
        <v>12144</v>
      </c>
      <c r="B3818" s="1023" t="s">
        <v>12145</v>
      </c>
      <c r="C3818" s="1024" t="s">
        <v>4882</v>
      </c>
      <c r="D3818" s="1029">
        <v>156.38</v>
      </c>
      <c r="E3818" s="1029">
        <v>79.58</v>
      </c>
      <c r="F3818" s="1029">
        <v>235.96</v>
      </c>
    </row>
    <row r="3819" spans="1:6" ht="12.6" customHeight="1">
      <c r="A3819" s="1020" t="s">
        <v>12146</v>
      </c>
      <c r="B3819" s="1020" t="s">
        <v>12147</v>
      </c>
      <c r="C3819" s="1022"/>
      <c r="D3819" s="1022"/>
      <c r="E3819" s="1022"/>
      <c r="F3819" s="1022"/>
    </row>
    <row r="3820" spans="1:6" ht="12.6" customHeight="1">
      <c r="A3820" s="1023" t="s">
        <v>12148</v>
      </c>
      <c r="B3820" s="1023" t="s">
        <v>12149</v>
      </c>
      <c r="C3820" s="1024" t="s">
        <v>4882</v>
      </c>
      <c r="D3820" s="1025">
        <v>1474.98</v>
      </c>
      <c r="E3820" s="1029">
        <v>14.06</v>
      </c>
      <c r="F3820" s="1025">
        <v>1489.04</v>
      </c>
    </row>
    <row r="3821" spans="1:6" ht="23.1" customHeight="1">
      <c r="A3821" s="1023" t="s">
        <v>12150</v>
      </c>
      <c r="B3821" s="1023" t="s">
        <v>12151</v>
      </c>
      <c r="C3821" s="1024" t="s">
        <v>4882</v>
      </c>
      <c r="D3821" s="1025">
        <v>1645.55</v>
      </c>
      <c r="E3821" s="1029">
        <v>14.06</v>
      </c>
      <c r="F3821" s="1025">
        <v>1659.61</v>
      </c>
    </row>
    <row r="3822" spans="1:6" ht="24.95" customHeight="1">
      <c r="A3822" s="1023" t="s">
        <v>12152</v>
      </c>
      <c r="B3822" s="441" t="s">
        <v>12153</v>
      </c>
      <c r="C3822" s="1024" t="s">
        <v>4882</v>
      </c>
      <c r="D3822" s="1025">
        <v>1518.14</v>
      </c>
      <c r="E3822" s="1029">
        <v>14.06</v>
      </c>
      <c r="F3822" s="1025">
        <v>1532.2</v>
      </c>
    </row>
    <row r="3823" spans="1:6" ht="12.6" customHeight="1">
      <c r="A3823" s="1023" t="s">
        <v>12154</v>
      </c>
      <c r="B3823" s="1023" t="s">
        <v>12155</v>
      </c>
      <c r="C3823" s="1024" t="s">
        <v>4799</v>
      </c>
      <c r="D3823" s="1029">
        <v>7.83</v>
      </c>
      <c r="E3823" s="1029">
        <v>0.08</v>
      </c>
      <c r="F3823" s="1029">
        <v>7.91</v>
      </c>
    </row>
    <row r="3824" spans="1:6" ht="12.6" customHeight="1">
      <c r="A3824" s="1023" t="s">
        <v>12156</v>
      </c>
      <c r="B3824" s="1023" t="s">
        <v>12157</v>
      </c>
      <c r="C3824" s="1024" t="s">
        <v>4799</v>
      </c>
      <c r="D3824" s="1029">
        <v>16.18</v>
      </c>
      <c r="E3824" s="1029">
        <v>0.1</v>
      </c>
      <c r="F3824" s="1029">
        <v>16.28</v>
      </c>
    </row>
    <row r="3825" spans="1:6" ht="12.6" customHeight="1">
      <c r="A3825" s="1023" t="s">
        <v>12158</v>
      </c>
      <c r="B3825" s="1023" t="s">
        <v>12159</v>
      </c>
      <c r="C3825" s="1024" t="s">
        <v>4882</v>
      </c>
      <c r="D3825" s="1025">
        <v>1442.23</v>
      </c>
      <c r="E3825" s="1029">
        <v>14.06</v>
      </c>
      <c r="F3825" s="1025">
        <v>1456.29</v>
      </c>
    </row>
    <row r="3826" spans="1:6" ht="12.6" customHeight="1">
      <c r="A3826" s="1023" t="s">
        <v>12160</v>
      </c>
      <c r="B3826" s="1023" t="s">
        <v>12161</v>
      </c>
      <c r="C3826" s="1024" t="s">
        <v>4882</v>
      </c>
      <c r="D3826" s="1025">
        <v>1508.33</v>
      </c>
      <c r="E3826" s="1029">
        <v>33.74</v>
      </c>
      <c r="F3826" s="1025">
        <v>1542.07</v>
      </c>
    </row>
    <row r="3827" spans="1:6" ht="12.6" customHeight="1">
      <c r="A3827" s="1020" t="s">
        <v>12162</v>
      </c>
      <c r="B3827" s="1020" t="s">
        <v>12163</v>
      </c>
      <c r="C3827" s="1022"/>
      <c r="D3827" s="1022"/>
      <c r="E3827" s="1022"/>
      <c r="F3827" s="1022"/>
    </row>
    <row r="3828" spans="1:6" ht="12.6" customHeight="1">
      <c r="A3828" s="1023" t="s">
        <v>12164</v>
      </c>
      <c r="B3828" s="1023" t="s">
        <v>12165</v>
      </c>
      <c r="C3828" s="1024" t="s">
        <v>4799</v>
      </c>
      <c r="D3828" s="1029">
        <v>190.82</v>
      </c>
      <c r="E3828" s="1029">
        <v>21.57</v>
      </c>
      <c r="F3828" s="1029">
        <v>212.39</v>
      </c>
    </row>
    <row r="3829" spans="1:6" ht="12.6" customHeight="1">
      <c r="A3829" s="1023" t="s">
        <v>12166</v>
      </c>
      <c r="B3829" s="1023" t="s">
        <v>12167</v>
      </c>
      <c r="C3829" s="1024" t="s">
        <v>4799</v>
      </c>
      <c r="D3829" s="1029">
        <v>17.61</v>
      </c>
      <c r="E3829" s="1029">
        <v>1.69</v>
      </c>
      <c r="F3829" s="1029">
        <v>19.3</v>
      </c>
    </row>
    <row r="3830" spans="1:6" ht="23.1" customHeight="1">
      <c r="A3830" s="1023" t="s">
        <v>12168</v>
      </c>
      <c r="B3830" s="1023" t="s">
        <v>12169</v>
      </c>
      <c r="C3830" s="1024" t="s">
        <v>4799</v>
      </c>
      <c r="D3830" s="1029">
        <v>9.58</v>
      </c>
      <c r="E3830" s="1029">
        <v>5.23</v>
      </c>
      <c r="F3830" s="1029">
        <v>14.81</v>
      </c>
    </row>
    <row r="3831" spans="1:6" ht="12.6" customHeight="1">
      <c r="A3831" s="1023" t="s">
        <v>12170</v>
      </c>
      <c r="B3831" s="1023" t="s">
        <v>12171</v>
      </c>
      <c r="C3831" s="1024" t="s">
        <v>4799</v>
      </c>
      <c r="D3831" s="1029">
        <v>53.86</v>
      </c>
      <c r="E3831" s="1029">
        <v>4.22</v>
      </c>
      <c r="F3831" s="1029">
        <v>58.08</v>
      </c>
    </row>
    <row r="3832" spans="1:6" ht="34.5" customHeight="1">
      <c r="A3832" s="1026" t="s">
        <v>12172</v>
      </c>
      <c r="B3832" s="1023" t="s">
        <v>12173</v>
      </c>
      <c r="C3832" s="1027" t="s">
        <v>4799</v>
      </c>
      <c r="D3832" s="1030">
        <v>74.94</v>
      </c>
      <c r="E3832" s="1030">
        <v>16.28</v>
      </c>
      <c r="F3832" s="1030">
        <v>91.22</v>
      </c>
    </row>
    <row r="3833" spans="1:6" ht="34.5" customHeight="1">
      <c r="A3833" s="1026" t="s">
        <v>12174</v>
      </c>
      <c r="B3833" s="1023" t="s">
        <v>12175</v>
      </c>
      <c r="C3833" s="1027" t="s">
        <v>4799</v>
      </c>
      <c r="D3833" s="1030">
        <v>67</v>
      </c>
      <c r="E3833" s="1030">
        <v>16.28</v>
      </c>
      <c r="F3833" s="1030">
        <v>83.28</v>
      </c>
    </row>
    <row r="3834" spans="1:6" ht="24.95" customHeight="1">
      <c r="A3834" s="1023" t="s">
        <v>12176</v>
      </c>
      <c r="B3834" s="441" t="s">
        <v>12177</v>
      </c>
      <c r="C3834" s="1024" t="s">
        <v>4799</v>
      </c>
      <c r="D3834" s="1029">
        <v>81.33</v>
      </c>
      <c r="E3834" s="1029">
        <v>21.71</v>
      </c>
      <c r="F3834" s="1029">
        <v>103.04</v>
      </c>
    </row>
    <row r="3835" spans="1:6" ht="24.95" customHeight="1">
      <c r="A3835" s="1023" t="s">
        <v>12178</v>
      </c>
      <c r="B3835" s="441" t="s">
        <v>12179</v>
      </c>
      <c r="C3835" s="1024" t="s">
        <v>4799</v>
      </c>
      <c r="D3835" s="1029">
        <v>88.8</v>
      </c>
      <c r="E3835" s="1029">
        <v>7.98</v>
      </c>
      <c r="F3835" s="1029">
        <v>96.78</v>
      </c>
    </row>
    <row r="3836" spans="1:6" ht="24.95" customHeight="1">
      <c r="A3836" s="1023" t="s">
        <v>12180</v>
      </c>
      <c r="B3836" s="441" t="s">
        <v>12181</v>
      </c>
      <c r="C3836" s="1024" t="s">
        <v>4799</v>
      </c>
      <c r="D3836" s="1029">
        <v>104.35</v>
      </c>
      <c r="E3836" s="1029">
        <v>16.88</v>
      </c>
      <c r="F3836" s="1029">
        <v>121.23</v>
      </c>
    </row>
    <row r="3837" spans="1:6" ht="24.95" customHeight="1">
      <c r="A3837" s="1023" t="s">
        <v>12182</v>
      </c>
      <c r="B3837" s="441" t="s">
        <v>12183</v>
      </c>
      <c r="C3837" s="1024" t="s">
        <v>4799</v>
      </c>
      <c r="D3837" s="1029">
        <v>101.51</v>
      </c>
      <c r="E3837" s="1029">
        <v>16.88</v>
      </c>
      <c r="F3837" s="1029">
        <v>118.39</v>
      </c>
    </row>
    <row r="3838" spans="1:6" ht="12.6" customHeight="1">
      <c r="A3838" s="1020" t="s">
        <v>12184</v>
      </c>
      <c r="B3838" s="1020" t="s">
        <v>12185</v>
      </c>
      <c r="C3838" s="1022"/>
      <c r="D3838" s="1022"/>
      <c r="E3838" s="1022"/>
      <c r="F3838" s="1022"/>
    </row>
    <row r="3839" spans="1:6" ht="11.45" customHeight="1">
      <c r="A3839" s="1015" t="s">
        <v>4737</v>
      </c>
      <c r="B3839" s="1016" t="s">
        <v>4738</v>
      </c>
      <c r="C3839" s="1016" t="s">
        <v>4739</v>
      </c>
      <c r="D3839" s="1017" t="s">
        <v>4740</v>
      </c>
      <c r="E3839" s="1018" t="s">
        <v>4741</v>
      </c>
      <c r="F3839" s="1015" t="s">
        <v>4742</v>
      </c>
    </row>
    <row r="3840" spans="1:6" ht="12.6" customHeight="1">
      <c r="A3840" s="1023" t="s">
        <v>12186</v>
      </c>
      <c r="B3840" s="1023" t="s">
        <v>12187</v>
      </c>
      <c r="C3840" s="1024" t="s">
        <v>4857</v>
      </c>
      <c r="D3840" s="1029">
        <v>42.26</v>
      </c>
      <c r="E3840" s="1029">
        <v>10.18</v>
      </c>
      <c r="F3840" s="1029">
        <v>52.44</v>
      </c>
    </row>
    <row r="3841" spans="1:6" ht="12.6" customHeight="1">
      <c r="A3841" s="1023" t="s">
        <v>12188</v>
      </c>
      <c r="B3841" s="1023" t="s">
        <v>12189</v>
      </c>
      <c r="C3841" s="1024" t="s">
        <v>4857</v>
      </c>
      <c r="D3841" s="1029">
        <v>38.08</v>
      </c>
      <c r="E3841" s="1029">
        <v>10.18</v>
      </c>
      <c r="F3841" s="1029">
        <v>48.26</v>
      </c>
    </row>
    <row r="3842" spans="1:6" ht="23.1" customHeight="1">
      <c r="A3842" s="1023" t="s">
        <v>12190</v>
      </c>
      <c r="B3842" s="1023" t="s">
        <v>12191</v>
      </c>
      <c r="C3842" s="1024" t="s">
        <v>4882</v>
      </c>
      <c r="D3842" s="1029">
        <v>454.3</v>
      </c>
      <c r="E3842" s="1029">
        <v>36.659999999999997</v>
      </c>
      <c r="F3842" s="1029">
        <v>490.96</v>
      </c>
    </row>
    <row r="3843" spans="1:6" ht="23.1" customHeight="1">
      <c r="A3843" s="1023" t="s">
        <v>12192</v>
      </c>
      <c r="B3843" s="1023" t="s">
        <v>12193</v>
      </c>
      <c r="C3843" s="1024" t="s">
        <v>4882</v>
      </c>
      <c r="D3843" s="1029">
        <v>471.61</v>
      </c>
      <c r="E3843" s="1029">
        <v>36.659999999999997</v>
      </c>
      <c r="F3843" s="1029">
        <v>508.27</v>
      </c>
    </row>
    <row r="3844" spans="1:6" ht="12.6" customHeight="1">
      <c r="A3844" s="1023" t="s">
        <v>12194</v>
      </c>
      <c r="B3844" s="1023" t="s">
        <v>12195</v>
      </c>
      <c r="C3844" s="1024" t="s">
        <v>4882</v>
      </c>
      <c r="D3844" s="1029">
        <v>75.33</v>
      </c>
      <c r="E3844" s="1029">
        <v>264.10000000000002</v>
      </c>
      <c r="F3844" s="1029">
        <v>339.43</v>
      </c>
    </row>
    <row r="3845" spans="1:6" ht="23.1" customHeight="1">
      <c r="A3845" s="1023" t="s">
        <v>12196</v>
      </c>
      <c r="B3845" s="1023" t="s">
        <v>12197</v>
      </c>
      <c r="C3845" s="1024" t="s">
        <v>4882</v>
      </c>
      <c r="D3845" s="1029">
        <v>632.77</v>
      </c>
      <c r="E3845" s="1029">
        <v>74.8</v>
      </c>
      <c r="F3845" s="1029">
        <v>707.57</v>
      </c>
    </row>
    <row r="3846" spans="1:6" ht="23.1" customHeight="1">
      <c r="A3846" s="1023" t="s">
        <v>12198</v>
      </c>
      <c r="B3846" s="1023" t="s">
        <v>12199</v>
      </c>
      <c r="C3846" s="1024" t="s">
        <v>4882</v>
      </c>
      <c r="D3846" s="1029">
        <v>650.08000000000004</v>
      </c>
      <c r="E3846" s="1029">
        <v>74.8</v>
      </c>
      <c r="F3846" s="1029">
        <v>724.88</v>
      </c>
    </row>
    <row r="3847" spans="1:6" ht="12.6" customHeight="1">
      <c r="A3847" s="1020" t="s">
        <v>12200</v>
      </c>
      <c r="B3847" s="1020" t="s">
        <v>12201</v>
      </c>
      <c r="C3847" s="1022"/>
      <c r="D3847" s="1022"/>
      <c r="E3847" s="1022"/>
      <c r="F3847" s="1022"/>
    </row>
    <row r="3848" spans="1:6" ht="12.6" customHeight="1">
      <c r="A3848" s="1023" t="s">
        <v>12202</v>
      </c>
      <c r="B3848" s="1023" t="s">
        <v>12203</v>
      </c>
      <c r="C3848" s="1024" t="s">
        <v>4799</v>
      </c>
      <c r="D3848" s="1029">
        <v>238.42</v>
      </c>
      <c r="E3848" s="442"/>
      <c r="F3848" s="1029">
        <v>238.42</v>
      </c>
    </row>
    <row r="3849" spans="1:6" ht="24.95" customHeight="1">
      <c r="A3849" s="1023" t="s">
        <v>12204</v>
      </c>
      <c r="B3849" s="441" t="s">
        <v>12205</v>
      </c>
      <c r="C3849" s="1024" t="s">
        <v>4799</v>
      </c>
      <c r="D3849" s="1029">
        <v>79.25</v>
      </c>
      <c r="E3849" s="1029">
        <v>9.5299999999999994</v>
      </c>
      <c r="F3849" s="1029">
        <v>88.78</v>
      </c>
    </row>
    <row r="3850" spans="1:6" ht="24.95" customHeight="1">
      <c r="A3850" s="1023" t="s">
        <v>12206</v>
      </c>
      <c r="B3850" s="441" t="s">
        <v>12207</v>
      </c>
      <c r="C3850" s="1024" t="s">
        <v>4799</v>
      </c>
      <c r="D3850" s="1029">
        <v>79.5</v>
      </c>
      <c r="E3850" s="1029">
        <v>9.5299999999999994</v>
      </c>
      <c r="F3850" s="1029">
        <v>89.03</v>
      </c>
    </row>
    <row r="3851" spans="1:6" ht="24.95" customHeight="1">
      <c r="A3851" s="1023" t="s">
        <v>12208</v>
      </c>
      <c r="B3851" s="441" t="s">
        <v>12209</v>
      </c>
      <c r="C3851" s="1024" t="s">
        <v>4799</v>
      </c>
      <c r="D3851" s="1029">
        <v>4.2</v>
      </c>
      <c r="E3851" s="1029">
        <v>8.5</v>
      </c>
      <c r="F3851" s="1029">
        <v>12.7</v>
      </c>
    </row>
    <row r="3852" spans="1:6" ht="24.95" customHeight="1">
      <c r="A3852" s="1023" t="s">
        <v>12210</v>
      </c>
      <c r="B3852" s="441" t="s">
        <v>12211</v>
      </c>
      <c r="C3852" s="1024" t="s">
        <v>4799</v>
      </c>
      <c r="D3852" s="1029">
        <v>2.04</v>
      </c>
      <c r="E3852" s="1029">
        <v>8.5</v>
      </c>
      <c r="F3852" s="1029">
        <v>10.54</v>
      </c>
    </row>
    <row r="3853" spans="1:6" ht="24.95" customHeight="1">
      <c r="A3853" s="1023" t="s">
        <v>12212</v>
      </c>
      <c r="B3853" s="441" t="s">
        <v>12213</v>
      </c>
      <c r="C3853" s="1024" t="s">
        <v>4799</v>
      </c>
      <c r="D3853" s="1029">
        <v>100.31</v>
      </c>
      <c r="E3853" s="1029">
        <v>24.13</v>
      </c>
      <c r="F3853" s="1029">
        <v>124.44</v>
      </c>
    </row>
    <row r="3854" spans="1:6" ht="12.6" customHeight="1">
      <c r="A3854" s="1020" t="s">
        <v>12214</v>
      </c>
      <c r="B3854" s="1020" t="s">
        <v>12215</v>
      </c>
      <c r="C3854" s="1022"/>
      <c r="D3854" s="1022"/>
      <c r="E3854" s="1022"/>
      <c r="F3854" s="1022"/>
    </row>
    <row r="3855" spans="1:6" ht="12.6" customHeight="1">
      <c r="A3855" s="1023" t="s">
        <v>12216</v>
      </c>
      <c r="B3855" s="1023" t="s">
        <v>12217</v>
      </c>
      <c r="C3855" s="1024" t="s">
        <v>4857</v>
      </c>
      <c r="D3855" s="1029">
        <v>61.27</v>
      </c>
      <c r="E3855" s="1029">
        <v>11.64</v>
      </c>
      <c r="F3855" s="1029">
        <v>72.91</v>
      </c>
    </row>
    <row r="3856" spans="1:6" ht="12.6" customHeight="1">
      <c r="A3856" s="1023" t="s">
        <v>12218</v>
      </c>
      <c r="B3856" s="1023" t="s">
        <v>12219</v>
      </c>
      <c r="C3856" s="1024" t="s">
        <v>4857</v>
      </c>
      <c r="D3856" s="1029">
        <v>8.9700000000000006</v>
      </c>
      <c r="E3856" s="1029">
        <v>10.18</v>
      </c>
      <c r="F3856" s="1029">
        <v>19.149999999999999</v>
      </c>
    </row>
    <row r="3857" spans="1:6" ht="12.6" customHeight="1">
      <c r="A3857" s="1023" t="s">
        <v>12220</v>
      </c>
      <c r="B3857" s="1023" t="s">
        <v>12221</v>
      </c>
      <c r="C3857" s="1024" t="s">
        <v>4799</v>
      </c>
      <c r="D3857" s="1029">
        <v>13.28</v>
      </c>
      <c r="E3857" s="1029">
        <v>21.57</v>
      </c>
      <c r="F3857" s="1029">
        <v>34.85</v>
      </c>
    </row>
    <row r="3858" spans="1:6" ht="24.95" customHeight="1">
      <c r="A3858" s="1023" t="s">
        <v>12222</v>
      </c>
      <c r="B3858" s="441" t="s">
        <v>12223</v>
      </c>
      <c r="C3858" s="1024" t="s">
        <v>4799</v>
      </c>
      <c r="D3858" s="1029">
        <v>8.5399999999999991</v>
      </c>
      <c r="E3858" s="1029">
        <v>13.32</v>
      </c>
      <c r="F3858" s="1029">
        <v>21.86</v>
      </c>
    </row>
    <row r="3859" spans="1:6" ht="24.95" customHeight="1">
      <c r="A3859" s="1023" t="s">
        <v>12224</v>
      </c>
      <c r="B3859" s="441" t="s">
        <v>12225</v>
      </c>
      <c r="C3859" s="1024" t="s">
        <v>4799</v>
      </c>
      <c r="D3859" s="1029">
        <v>8.65</v>
      </c>
      <c r="E3859" s="1029">
        <v>15.43</v>
      </c>
      <c r="F3859" s="1029">
        <v>24.08</v>
      </c>
    </row>
    <row r="3860" spans="1:6" ht="24.95" customHeight="1">
      <c r="A3860" s="1023" t="s">
        <v>12226</v>
      </c>
      <c r="B3860" s="441" t="s">
        <v>12227</v>
      </c>
      <c r="C3860" s="1024" t="s">
        <v>4799</v>
      </c>
      <c r="D3860" s="1029">
        <v>8.81</v>
      </c>
      <c r="E3860" s="1029">
        <v>18.54</v>
      </c>
      <c r="F3860" s="1029">
        <v>27.35</v>
      </c>
    </row>
    <row r="3861" spans="1:6" ht="12.6" customHeight="1">
      <c r="A3861" s="1031">
        <v>55</v>
      </c>
      <c r="B3861" s="1020" t="s">
        <v>12228</v>
      </c>
      <c r="C3861" s="1022"/>
      <c r="D3861" s="1022"/>
      <c r="E3861" s="1022"/>
      <c r="F3861" s="1022"/>
    </row>
    <row r="3862" spans="1:6" ht="12.6" customHeight="1">
      <c r="A3862" s="1020" t="s">
        <v>12229</v>
      </c>
      <c r="B3862" s="1020" t="s">
        <v>12230</v>
      </c>
      <c r="C3862" s="1022"/>
      <c r="D3862" s="1022"/>
      <c r="E3862" s="1022"/>
      <c r="F3862" s="1022"/>
    </row>
    <row r="3863" spans="1:6" ht="12.6" customHeight="1">
      <c r="A3863" s="1023" t="s">
        <v>12231</v>
      </c>
      <c r="B3863" s="1023" t="s">
        <v>12232</v>
      </c>
      <c r="C3863" s="1024" t="s">
        <v>4799</v>
      </c>
      <c r="D3863" s="442"/>
      <c r="E3863" s="1029">
        <v>11.81</v>
      </c>
      <c r="F3863" s="1029">
        <v>11.81</v>
      </c>
    </row>
    <row r="3864" spans="1:6" ht="12.6" customHeight="1">
      <c r="A3864" s="1023" t="s">
        <v>12233</v>
      </c>
      <c r="B3864" s="1023" t="s">
        <v>12234</v>
      </c>
      <c r="C3864" s="1024" t="s">
        <v>4799</v>
      </c>
      <c r="D3864" s="1029">
        <v>2.41</v>
      </c>
      <c r="E3864" s="1029">
        <v>4.9000000000000004</v>
      </c>
      <c r="F3864" s="1029">
        <v>7.31</v>
      </c>
    </row>
    <row r="3865" spans="1:6" ht="12.6" customHeight="1">
      <c r="A3865" s="1023" t="s">
        <v>12235</v>
      </c>
      <c r="B3865" s="1023" t="s">
        <v>12236</v>
      </c>
      <c r="C3865" s="1024" t="s">
        <v>4799</v>
      </c>
      <c r="D3865" s="1029">
        <v>2.57</v>
      </c>
      <c r="E3865" s="1029">
        <v>3.37</v>
      </c>
      <c r="F3865" s="1029">
        <v>5.94</v>
      </c>
    </row>
    <row r="3866" spans="1:6" ht="12.6" customHeight="1">
      <c r="A3866" s="1023" t="s">
        <v>12237</v>
      </c>
      <c r="B3866" s="1023" t="s">
        <v>12238</v>
      </c>
      <c r="C3866" s="1024" t="s">
        <v>4748</v>
      </c>
      <c r="D3866" s="442"/>
      <c r="E3866" s="1029">
        <v>13.5</v>
      </c>
      <c r="F3866" s="1029">
        <v>13.5</v>
      </c>
    </row>
    <row r="3867" spans="1:6" ht="12.6" customHeight="1">
      <c r="A3867" s="1023" t="s">
        <v>12239</v>
      </c>
      <c r="B3867" s="1023" t="s">
        <v>12240</v>
      </c>
      <c r="C3867" s="1024" t="s">
        <v>4799</v>
      </c>
      <c r="D3867" s="442"/>
      <c r="E3867" s="1029">
        <v>12.65</v>
      </c>
      <c r="F3867" s="1029">
        <v>12.65</v>
      </c>
    </row>
    <row r="3868" spans="1:6" ht="24.95" customHeight="1">
      <c r="A3868" s="1023" t="s">
        <v>12241</v>
      </c>
      <c r="B3868" s="441" t="s">
        <v>12242</v>
      </c>
      <c r="C3868" s="1024" t="s">
        <v>4799</v>
      </c>
      <c r="D3868" s="1029">
        <v>6.89</v>
      </c>
      <c r="E3868" s="1029">
        <v>4.9000000000000004</v>
      </c>
      <c r="F3868" s="1029">
        <v>11.79</v>
      </c>
    </row>
    <row r="3869" spans="1:6" ht="12.6" customHeight="1">
      <c r="A3869" s="1023" t="s">
        <v>12243</v>
      </c>
      <c r="B3869" s="1023" t="s">
        <v>12244</v>
      </c>
      <c r="C3869" s="1024" t="s">
        <v>4799</v>
      </c>
      <c r="D3869" s="1029">
        <v>6.2</v>
      </c>
      <c r="E3869" s="442"/>
      <c r="F3869" s="1029">
        <v>6.2</v>
      </c>
    </row>
    <row r="3870" spans="1:6" ht="12.6" customHeight="1">
      <c r="A3870" s="1020" t="s">
        <v>12245</v>
      </c>
      <c r="B3870" s="1020" t="s">
        <v>12246</v>
      </c>
      <c r="C3870" s="1022"/>
      <c r="D3870" s="1022"/>
      <c r="E3870" s="1022"/>
      <c r="F3870" s="1022"/>
    </row>
    <row r="3871" spans="1:6" ht="12.6" customHeight="1">
      <c r="A3871" s="1023" t="s">
        <v>12247</v>
      </c>
      <c r="B3871" s="1023" t="s">
        <v>12248</v>
      </c>
      <c r="C3871" s="1024" t="s">
        <v>4748</v>
      </c>
      <c r="D3871" s="442"/>
      <c r="E3871" s="1029">
        <v>5.0599999999999996</v>
      </c>
      <c r="F3871" s="1029">
        <v>5.0599999999999996</v>
      </c>
    </row>
    <row r="3872" spans="1:6" ht="12.6" customHeight="1">
      <c r="A3872" s="1023" t="s">
        <v>12249</v>
      </c>
      <c r="B3872" s="1023" t="s">
        <v>12250</v>
      </c>
      <c r="C3872" s="1024" t="s">
        <v>4748</v>
      </c>
      <c r="D3872" s="1029">
        <v>24.97</v>
      </c>
      <c r="E3872" s="1029">
        <v>16.87</v>
      </c>
      <c r="F3872" s="1029">
        <v>41.84</v>
      </c>
    </row>
    <row r="3873" spans="1:6" ht="12.6" customHeight="1">
      <c r="A3873" s="1023" t="s">
        <v>12251</v>
      </c>
      <c r="B3873" s="1023" t="s">
        <v>12252</v>
      </c>
      <c r="C3873" s="1024" t="s">
        <v>4882</v>
      </c>
      <c r="D3873" s="1029">
        <v>192.78</v>
      </c>
      <c r="E3873" s="442"/>
      <c r="F3873" s="1029">
        <v>192.78</v>
      </c>
    </row>
    <row r="3874" spans="1:6" ht="12.6" customHeight="1">
      <c r="A3874" s="1023" t="s">
        <v>12253</v>
      </c>
      <c r="B3874" s="1023" t="s">
        <v>12254</v>
      </c>
      <c r="C3874" s="1024" t="s">
        <v>4748</v>
      </c>
      <c r="D3874" s="442"/>
      <c r="E3874" s="1029">
        <v>18.71</v>
      </c>
      <c r="F3874" s="1029">
        <v>18.71</v>
      </c>
    </row>
    <row r="3875" spans="1:6" ht="23.1" customHeight="1">
      <c r="A3875" s="1023" t="s">
        <v>12255</v>
      </c>
      <c r="B3875" s="1023" t="s">
        <v>12256</v>
      </c>
      <c r="C3875" s="1024" t="s">
        <v>4857</v>
      </c>
      <c r="D3875" s="443"/>
      <c r="E3875" s="1029">
        <v>9.35</v>
      </c>
      <c r="F3875" s="1029">
        <v>9.35</v>
      </c>
    </row>
    <row r="3876" spans="1:6" ht="12.6" customHeight="1">
      <c r="A3876" s="1023" t="s">
        <v>12257</v>
      </c>
      <c r="B3876" s="1023" t="s">
        <v>12258</v>
      </c>
      <c r="C3876" s="1024" t="s">
        <v>4857</v>
      </c>
      <c r="D3876" s="442"/>
      <c r="E3876" s="1029">
        <v>9.98</v>
      </c>
      <c r="F3876" s="1029">
        <v>9.98</v>
      </c>
    </row>
    <row r="3877" spans="1:6" ht="12.6" customHeight="1">
      <c r="A3877" s="1020" t="s">
        <v>12259</v>
      </c>
      <c r="B3877" s="1020" t="s">
        <v>12260</v>
      </c>
      <c r="C3877" s="1022"/>
      <c r="D3877" s="1022"/>
      <c r="E3877" s="1022"/>
      <c r="F3877" s="1022"/>
    </row>
    <row r="3878" spans="1:6" ht="12.6" customHeight="1">
      <c r="A3878" s="1023" t="s">
        <v>12261</v>
      </c>
      <c r="B3878" s="1023" t="s">
        <v>12262</v>
      </c>
      <c r="C3878" s="1024" t="s">
        <v>5138</v>
      </c>
      <c r="D3878" s="1029">
        <v>80.739999999999995</v>
      </c>
      <c r="E3878" s="442"/>
      <c r="F3878" s="1029">
        <v>80.739999999999995</v>
      </c>
    </row>
    <row r="3879" spans="1:6" ht="12.6" customHeight="1">
      <c r="A3879" s="1031">
        <v>61</v>
      </c>
      <c r="B3879" s="1020" t="s">
        <v>12263</v>
      </c>
      <c r="C3879" s="1022"/>
      <c r="D3879" s="1022"/>
      <c r="E3879" s="1022"/>
      <c r="F3879" s="1022"/>
    </row>
    <row r="3880" spans="1:6" ht="12.6" customHeight="1">
      <c r="A3880" s="1020" t="s">
        <v>12264</v>
      </c>
      <c r="B3880" s="1020" t="s">
        <v>12265</v>
      </c>
      <c r="C3880" s="1022"/>
      <c r="D3880" s="1022"/>
      <c r="E3880" s="1022"/>
      <c r="F3880" s="1022"/>
    </row>
    <row r="3881" spans="1:6" ht="24.95" customHeight="1">
      <c r="A3881" s="1023" t="s">
        <v>12266</v>
      </c>
      <c r="B3881" s="441" t="s">
        <v>12267</v>
      </c>
      <c r="C3881" s="1024" t="s">
        <v>5060</v>
      </c>
      <c r="D3881" s="1025">
        <v>111154.74</v>
      </c>
      <c r="E3881" s="443"/>
      <c r="F3881" s="1025">
        <v>111154.74</v>
      </c>
    </row>
    <row r="3882" spans="1:6" ht="11.45" customHeight="1">
      <c r="A3882" s="1015" t="s">
        <v>4737</v>
      </c>
      <c r="B3882" s="1016" t="s">
        <v>4738</v>
      </c>
      <c r="C3882" s="1016" t="s">
        <v>4739</v>
      </c>
      <c r="D3882" s="1017" t="s">
        <v>4740</v>
      </c>
      <c r="E3882" s="1018" t="s">
        <v>4741</v>
      </c>
      <c r="F3882" s="1015" t="s">
        <v>4742</v>
      </c>
    </row>
    <row r="3883" spans="1:6" ht="24.95" customHeight="1">
      <c r="A3883" s="1023" t="s">
        <v>12268</v>
      </c>
      <c r="B3883" s="441" t="s">
        <v>12269</v>
      </c>
      <c r="C3883" s="1024" t="s">
        <v>5060</v>
      </c>
      <c r="D3883" s="1025">
        <v>127555</v>
      </c>
      <c r="E3883" s="443"/>
      <c r="F3883" s="1025">
        <v>127555</v>
      </c>
    </row>
    <row r="3884" spans="1:6" ht="24.95" customHeight="1">
      <c r="A3884" s="1023" t="s">
        <v>12270</v>
      </c>
      <c r="B3884" s="441" t="s">
        <v>12271</v>
      </c>
      <c r="C3884" s="1024" t="s">
        <v>5060</v>
      </c>
      <c r="D3884" s="1025">
        <v>130646.19</v>
      </c>
      <c r="E3884" s="443"/>
      <c r="F3884" s="1025">
        <v>130646.19</v>
      </c>
    </row>
    <row r="3885" spans="1:6" ht="24.95" customHeight="1">
      <c r="A3885" s="1023" t="s">
        <v>12272</v>
      </c>
      <c r="B3885" s="441" t="s">
        <v>12273</v>
      </c>
      <c r="C3885" s="1024" t="s">
        <v>5060</v>
      </c>
      <c r="D3885" s="1025">
        <v>140412.67000000001</v>
      </c>
      <c r="E3885" s="443"/>
      <c r="F3885" s="1025">
        <v>140412.67000000001</v>
      </c>
    </row>
    <row r="3886" spans="1:6" ht="24.95" customHeight="1">
      <c r="A3886" s="1023" t="s">
        <v>12274</v>
      </c>
      <c r="B3886" s="441" t="s">
        <v>12275</v>
      </c>
      <c r="C3886" s="1024" t="s">
        <v>5060</v>
      </c>
      <c r="D3886" s="1025">
        <v>142105</v>
      </c>
      <c r="E3886" s="443"/>
      <c r="F3886" s="1025">
        <v>142105</v>
      </c>
    </row>
    <row r="3887" spans="1:6" ht="12.6" customHeight="1">
      <c r="A3887" s="1023" t="s">
        <v>12276</v>
      </c>
      <c r="B3887" s="1023" t="s">
        <v>12277</v>
      </c>
      <c r="C3887" s="1024" t="s">
        <v>4799</v>
      </c>
      <c r="D3887" s="1029">
        <v>885.24</v>
      </c>
      <c r="E3887" s="442"/>
      <c r="F3887" s="1029">
        <v>885.24</v>
      </c>
    </row>
    <row r="3888" spans="1:6" ht="12.6" customHeight="1">
      <c r="A3888" s="1020" t="s">
        <v>12278</v>
      </c>
      <c r="B3888" s="1020" t="s">
        <v>12279</v>
      </c>
      <c r="C3888" s="1022"/>
      <c r="D3888" s="1022"/>
      <c r="E3888" s="1022"/>
      <c r="F3888" s="1022"/>
    </row>
    <row r="3889" spans="1:6" ht="24.95" customHeight="1">
      <c r="A3889" s="1023" t="s">
        <v>12280</v>
      </c>
      <c r="B3889" s="441" t="s">
        <v>12281</v>
      </c>
      <c r="C3889" s="1024" t="s">
        <v>4748</v>
      </c>
      <c r="D3889" s="1025">
        <v>436717.93</v>
      </c>
      <c r="E3889" s="1025">
        <v>25781.25</v>
      </c>
      <c r="F3889" s="1025">
        <v>462499.18</v>
      </c>
    </row>
    <row r="3890" spans="1:6" ht="24.95" customHeight="1">
      <c r="A3890" s="1023" t="s">
        <v>12282</v>
      </c>
      <c r="B3890" s="441" t="s">
        <v>12283</v>
      </c>
      <c r="C3890" s="1024" t="s">
        <v>4748</v>
      </c>
      <c r="D3890" s="1025">
        <v>394284.88</v>
      </c>
      <c r="E3890" s="1025">
        <v>27463.18</v>
      </c>
      <c r="F3890" s="1025">
        <v>421748.06</v>
      </c>
    </row>
    <row r="3891" spans="1:6" ht="24.95" customHeight="1">
      <c r="A3891" s="1023" t="s">
        <v>12284</v>
      </c>
      <c r="B3891" s="441" t="s">
        <v>12285</v>
      </c>
      <c r="C3891" s="1024" t="s">
        <v>4748</v>
      </c>
      <c r="D3891" s="1025">
        <v>728423.82</v>
      </c>
      <c r="E3891" s="1025">
        <v>24968.75</v>
      </c>
      <c r="F3891" s="1025">
        <v>753392.57</v>
      </c>
    </row>
    <row r="3892" spans="1:6" ht="24.95" customHeight="1">
      <c r="A3892" s="1023" t="s">
        <v>12286</v>
      </c>
      <c r="B3892" s="441" t="s">
        <v>12287</v>
      </c>
      <c r="C3892" s="1024" t="s">
        <v>4748</v>
      </c>
      <c r="D3892" s="1025">
        <v>252909.31</v>
      </c>
      <c r="E3892" s="1025">
        <v>20625</v>
      </c>
      <c r="F3892" s="1025">
        <v>273534.31</v>
      </c>
    </row>
    <row r="3893" spans="1:6" ht="24.95" customHeight="1">
      <c r="A3893" s="1023" t="s">
        <v>12288</v>
      </c>
      <c r="B3893" s="441" t="s">
        <v>12289</v>
      </c>
      <c r="C3893" s="1024" t="s">
        <v>4748</v>
      </c>
      <c r="D3893" s="1025">
        <v>90239.13</v>
      </c>
      <c r="E3893" s="1025">
        <v>12890.63</v>
      </c>
      <c r="F3893" s="1025">
        <v>103129.76</v>
      </c>
    </row>
    <row r="3894" spans="1:6" ht="24.95" customHeight="1">
      <c r="A3894" s="1023" t="s">
        <v>12290</v>
      </c>
      <c r="B3894" s="441" t="s">
        <v>12291</v>
      </c>
      <c r="C3894" s="1024" t="s">
        <v>4748</v>
      </c>
      <c r="D3894" s="1025">
        <v>19486.64</v>
      </c>
      <c r="E3894" s="1025">
        <v>3051.1</v>
      </c>
      <c r="F3894" s="1025">
        <v>22537.74</v>
      </c>
    </row>
    <row r="3895" spans="1:6" ht="24.95" customHeight="1">
      <c r="A3895" s="1023" t="s">
        <v>12292</v>
      </c>
      <c r="B3895" s="441" t="s">
        <v>12293</v>
      </c>
      <c r="C3895" s="1024" t="s">
        <v>4748</v>
      </c>
      <c r="D3895" s="1025">
        <v>16368.28</v>
      </c>
      <c r="E3895" s="1025">
        <v>3051.1</v>
      </c>
      <c r="F3895" s="1025">
        <v>19419.38</v>
      </c>
    </row>
    <row r="3896" spans="1:6" ht="24.95" customHeight="1">
      <c r="A3896" s="1023" t="s">
        <v>12294</v>
      </c>
      <c r="B3896" s="441" t="s">
        <v>12295</v>
      </c>
      <c r="C3896" s="1024" t="s">
        <v>4748</v>
      </c>
      <c r="D3896" s="1025">
        <v>53476.74</v>
      </c>
      <c r="E3896" s="1025">
        <v>6665.88</v>
      </c>
      <c r="F3896" s="1025">
        <v>60142.62</v>
      </c>
    </row>
    <row r="3897" spans="1:6" ht="24.95" customHeight="1">
      <c r="A3897" s="1023" t="s">
        <v>12296</v>
      </c>
      <c r="B3897" s="441" t="s">
        <v>12297</v>
      </c>
      <c r="C3897" s="1024" t="s">
        <v>4748</v>
      </c>
      <c r="D3897" s="1025">
        <v>48773.47</v>
      </c>
      <c r="E3897" s="1025">
        <v>8133.45</v>
      </c>
      <c r="F3897" s="1025">
        <v>56906.92</v>
      </c>
    </row>
    <row r="3898" spans="1:6" ht="34.5" customHeight="1">
      <c r="A3898" s="1026" t="s">
        <v>12298</v>
      </c>
      <c r="B3898" s="1023" t="s">
        <v>12299</v>
      </c>
      <c r="C3898" s="1027" t="s">
        <v>4748</v>
      </c>
      <c r="D3898" s="1028">
        <v>4999.8</v>
      </c>
      <c r="E3898" s="1030">
        <v>515.04</v>
      </c>
      <c r="F3898" s="1028">
        <v>5514.84</v>
      </c>
    </row>
    <row r="3899" spans="1:6" ht="34.5" customHeight="1">
      <c r="A3899" s="1026" t="s">
        <v>12300</v>
      </c>
      <c r="B3899" s="1023" t="s">
        <v>12301</v>
      </c>
      <c r="C3899" s="1027" t="s">
        <v>4748</v>
      </c>
      <c r="D3899" s="1028">
        <v>5420.84</v>
      </c>
      <c r="E3899" s="1030">
        <v>643.79999999999995</v>
      </c>
      <c r="F3899" s="1028">
        <v>6064.64</v>
      </c>
    </row>
    <row r="3900" spans="1:6" ht="34.5" customHeight="1">
      <c r="A3900" s="1026" t="s">
        <v>12302</v>
      </c>
      <c r="B3900" s="1023" t="s">
        <v>12303</v>
      </c>
      <c r="C3900" s="1027" t="s">
        <v>4748</v>
      </c>
      <c r="D3900" s="1028">
        <v>6962.92</v>
      </c>
      <c r="E3900" s="1030">
        <v>772.56</v>
      </c>
      <c r="F3900" s="1028">
        <v>7735.48</v>
      </c>
    </row>
    <row r="3901" spans="1:6" ht="34.5" customHeight="1">
      <c r="A3901" s="1026" t="s">
        <v>12304</v>
      </c>
      <c r="B3901" s="1023" t="s">
        <v>12305</v>
      </c>
      <c r="C3901" s="1027" t="s">
        <v>4748</v>
      </c>
      <c r="D3901" s="1028">
        <v>6868.54</v>
      </c>
      <c r="E3901" s="1030">
        <v>836.94</v>
      </c>
      <c r="F3901" s="1028">
        <v>7705.48</v>
      </c>
    </row>
    <row r="3902" spans="1:6" ht="24.95" customHeight="1">
      <c r="A3902" s="1023" t="s">
        <v>12306</v>
      </c>
      <c r="B3902" s="441" t="s">
        <v>12307</v>
      </c>
      <c r="C3902" s="1024" t="s">
        <v>4748</v>
      </c>
      <c r="D3902" s="1025">
        <v>5087.8</v>
      </c>
      <c r="E3902" s="1029">
        <v>403.15</v>
      </c>
      <c r="F3902" s="1025">
        <v>5490.95</v>
      </c>
    </row>
    <row r="3903" spans="1:6" ht="24.95" customHeight="1">
      <c r="A3903" s="1023" t="s">
        <v>12308</v>
      </c>
      <c r="B3903" s="441" t="s">
        <v>12309</v>
      </c>
      <c r="C3903" s="1024" t="s">
        <v>4748</v>
      </c>
      <c r="D3903" s="1025">
        <v>5234.43</v>
      </c>
      <c r="E3903" s="1029">
        <v>403.15</v>
      </c>
      <c r="F3903" s="1025">
        <v>5637.58</v>
      </c>
    </row>
    <row r="3904" spans="1:6" ht="24.95" customHeight="1">
      <c r="A3904" s="1023" t="s">
        <v>12310</v>
      </c>
      <c r="B3904" s="441" t="s">
        <v>12311</v>
      </c>
      <c r="C3904" s="1024" t="s">
        <v>4748</v>
      </c>
      <c r="D3904" s="1025">
        <v>5827.16</v>
      </c>
      <c r="E3904" s="1029">
        <v>403.15</v>
      </c>
      <c r="F3904" s="1025">
        <v>6230.31</v>
      </c>
    </row>
    <row r="3905" spans="1:6" ht="12.6" customHeight="1">
      <c r="A3905" s="1023" t="s">
        <v>12312</v>
      </c>
      <c r="B3905" s="1023" t="s">
        <v>12313</v>
      </c>
      <c r="C3905" s="1024" t="s">
        <v>4857</v>
      </c>
      <c r="D3905" s="1029">
        <v>9.7899999999999991</v>
      </c>
      <c r="E3905" s="1029">
        <v>11.19</v>
      </c>
      <c r="F3905" s="1029">
        <v>20.98</v>
      </c>
    </row>
    <row r="3906" spans="1:6" ht="12.6" customHeight="1">
      <c r="A3906" s="1023" t="s">
        <v>12314</v>
      </c>
      <c r="B3906" s="1023" t="s">
        <v>12315</v>
      </c>
      <c r="C3906" s="1024" t="s">
        <v>4857</v>
      </c>
      <c r="D3906" s="1029">
        <v>14.84</v>
      </c>
      <c r="E3906" s="1029">
        <v>11.19</v>
      </c>
      <c r="F3906" s="1029">
        <v>26.03</v>
      </c>
    </row>
    <row r="3907" spans="1:6" ht="12.6" customHeight="1">
      <c r="A3907" s="1023" t="s">
        <v>12316</v>
      </c>
      <c r="B3907" s="1023" t="s">
        <v>12317</v>
      </c>
      <c r="C3907" s="1024" t="s">
        <v>4857</v>
      </c>
      <c r="D3907" s="1029">
        <v>24.48</v>
      </c>
      <c r="E3907" s="1029">
        <v>11.19</v>
      </c>
      <c r="F3907" s="1029">
        <v>35.67</v>
      </c>
    </row>
    <row r="3908" spans="1:6" ht="12.6" customHeight="1">
      <c r="A3908" s="1023" t="s">
        <v>12318</v>
      </c>
      <c r="B3908" s="1023" t="s">
        <v>12319</v>
      </c>
      <c r="C3908" s="1024" t="s">
        <v>4799</v>
      </c>
      <c r="D3908" s="1029">
        <v>81.83</v>
      </c>
      <c r="E3908" s="1029">
        <v>80.48</v>
      </c>
      <c r="F3908" s="1029">
        <v>162.31</v>
      </c>
    </row>
    <row r="3909" spans="1:6" ht="24.95" customHeight="1">
      <c r="A3909" s="1023" t="s">
        <v>12320</v>
      </c>
      <c r="B3909" s="441" t="s">
        <v>12321</v>
      </c>
      <c r="C3909" s="1024" t="s">
        <v>4799</v>
      </c>
      <c r="D3909" s="1025">
        <v>5323.97</v>
      </c>
      <c r="E3909" s="443"/>
      <c r="F3909" s="1025">
        <v>5323.97</v>
      </c>
    </row>
    <row r="3910" spans="1:6" ht="12.6" customHeight="1">
      <c r="A3910" s="1023" t="s">
        <v>12322</v>
      </c>
      <c r="B3910" s="1023" t="s">
        <v>12323</v>
      </c>
      <c r="C3910" s="1024" t="s">
        <v>4799</v>
      </c>
      <c r="D3910" s="1025">
        <v>2017.92</v>
      </c>
      <c r="E3910" s="1029">
        <v>104.52</v>
      </c>
      <c r="F3910" s="1025">
        <v>2122.44</v>
      </c>
    </row>
    <row r="3911" spans="1:6" ht="12.6" customHeight="1">
      <c r="A3911" s="1023" t="s">
        <v>12324</v>
      </c>
      <c r="B3911" s="1023" t="s">
        <v>12325</v>
      </c>
      <c r="C3911" s="1024" t="s">
        <v>4799</v>
      </c>
      <c r="D3911" s="1025">
        <v>1977.79</v>
      </c>
      <c r="E3911" s="1029">
        <v>80.77</v>
      </c>
      <c r="F3911" s="1025">
        <v>2058.56</v>
      </c>
    </row>
    <row r="3912" spans="1:6" ht="12.6" customHeight="1">
      <c r="A3912" s="1023" t="s">
        <v>12326</v>
      </c>
      <c r="B3912" s="1023" t="s">
        <v>12327</v>
      </c>
      <c r="C3912" s="1024" t="s">
        <v>4799</v>
      </c>
      <c r="D3912" s="1025">
        <v>1290.08</v>
      </c>
      <c r="E3912" s="1029">
        <v>71.27</v>
      </c>
      <c r="F3912" s="1025">
        <v>1361.35</v>
      </c>
    </row>
    <row r="3913" spans="1:6" ht="12.6" customHeight="1">
      <c r="A3913" s="1023" t="s">
        <v>12328</v>
      </c>
      <c r="B3913" s="1023" t="s">
        <v>12329</v>
      </c>
      <c r="C3913" s="1024" t="s">
        <v>4748</v>
      </c>
      <c r="D3913" s="442"/>
      <c r="E3913" s="1029">
        <v>303.88</v>
      </c>
      <c r="F3913" s="1029">
        <v>303.88</v>
      </c>
    </row>
    <row r="3914" spans="1:6" ht="11.45" customHeight="1">
      <c r="A3914" s="1015" t="s">
        <v>4737</v>
      </c>
      <c r="B3914" s="1016" t="s">
        <v>4738</v>
      </c>
      <c r="C3914" s="1016" t="s">
        <v>4739</v>
      </c>
      <c r="D3914" s="1017" t="s">
        <v>4740</v>
      </c>
      <c r="E3914" s="1018" t="s">
        <v>4741</v>
      </c>
      <c r="F3914" s="1015" t="s">
        <v>4742</v>
      </c>
    </row>
    <row r="3915" spans="1:6" ht="24.95" customHeight="1">
      <c r="A3915" s="1023" t="s">
        <v>12330</v>
      </c>
      <c r="B3915" s="441" t="s">
        <v>12331</v>
      </c>
      <c r="C3915" s="1024" t="s">
        <v>4748</v>
      </c>
      <c r="D3915" s="1025">
        <v>7036.82</v>
      </c>
      <c r="E3915" s="1025">
        <v>1287.5999999999999</v>
      </c>
      <c r="F3915" s="1025">
        <v>8324.42</v>
      </c>
    </row>
    <row r="3916" spans="1:6" ht="12.6" customHeight="1">
      <c r="A3916" s="1023" t="s">
        <v>12332</v>
      </c>
      <c r="B3916" s="1023" t="s">
        <v>12333</v>
      </c>
      <c r="C3916" s="1024" t="s">
        <v>4748</v>
      </c>
      <c r="D3916" s="1029">
        <v>153.09</v>
      </c>
      <c r="E3916" s="1029">
        <v>38.01</v>
      </c>
      <c r="F3916" s="1029">
        <v>191.1</v>
      </c>
    </row>
    <row r="3917" spans="1:6" ht="23.1" customHeight="1">
      <c r="A3917" s="1023" t="s">
        <v>12334</v>
      </c>
      <c r="B3917" s="1023" t="s">
        <v>12335</v>
      </c>
      <c r="C3917" s="1024" t="s">
        <v>4748</v>
      </c>
      <c r="D3917" s="1025">
        <v>1014.53</v>
      </c>
      <c r="E3917" s="1029">
        <v>109.27</v>
      </c>
      <c r="F3917" s="1025">
        <v>1123.8</v>
      </c>
    </row>
    <row r="3918" spans="1:6" ht="12.6" customHeight="1">
      <c r="A3918" s="1023" t="s">
        <v>12336</v>
      </c>
      <c r="B3918" s="1023" t="s">
        <v>12337</v>
      </c>
      <c r="C3918" s="1024" t="s">
        <v>4799</v>
      </c>
      <c r="D3918" s="1025">
        <v>4077.6</v>
      </c>
      <c r="E3918" s="1029">
        <v>166.29</v>
      </c>
      <c r="F3918" s="1025">
        <v>4243.8900000000003</v>
      </c>
    </row>
    <row r="3919" spans="1:6" ht="12.6" customHeight="1">
      <c r="A3919" s="1023" t="s">
        <v>12338</v>
      </c>
      <c r="B3919" s="1023" t="s">
        <v>12339</v>
      </c>
      <c r="C3919" s="1024" t="s">
        <v>4857</v>
      </c>
      <c r="D3919" s="1025">
        <v>4215.05</v>
      </c>
      <c r="E3919" s="1029">
        <v>41.47</v>
      </c>
      <c r="F3919" s="1025">
        <v>4256.5200000000004</v>
      </c>
    </row>
    <row r="3920" spans="1:6" ht="12.6" customHeight="1">
      <c r="A3920" s="1023" t="s">
        <v>12340</v>
      </c>
      <c r="B3920" s="1023" t="s">
        <v>12341</v>
      </c>
      <c r="C3920" s="1024" t="s">
        <v>4748</v>
      </c>
      <c r="D3920" s="1029">
        <v>87.45</v>
      </c>
      <c r="E3920" s="1029">
        <v>38.01</v>
      </c>
      <c r="F3920" s="1029">
        <v>125.46</v>
      </c>
    </row>
    <row r="3921" spans="1:6" ht="12.6" customHeight="1">
      <c r="A3921" s="1023" t="s">
        <v>12342</v>
      </c>
      <c r="B3921" s="1023" t="s">
        <v>12343</v>
      </c>
      <c r="C3921" s="1024" t="s">
        <v>4748</v>
      </c>
      <c r="D3921" s="1029">
        <v>92.64</v>
      </c>
      <c r="E3921" s="1029">
        <v>38.01</v>
      </c>
      <c r="F3921" s="1029">
        <v>130.65</v>
      </c>
    </row>
    <row r="3922" spans="1:6" ht="12.6" customHeight="1">
      <c r="A3922" s="1023" t="s">
        <v>12344</v>
      </c>
      <c r="B3922" s="1023" t="s">
        <v>12345</v>
      </c>
      <c r="C3922" s="1024" t="s">
        <v>4748</v>
      </c>
      <c r="D3922" s="1029">
        <v>308.17</v>
      </c>
      <c r="E3922" s="1029">
        <v>38.01</v>
      </c>
      <c r="F3922" s="1029">
        <v>346.18</v>
      </c>
    </row>
    <row r="3923" spans="1:6" ht="12.6" customHeight="1">
      <c r="A3923" s="1023" t="s">
        <v>12346</v>
      </c>
      <c r="B3923" s="1023" t="s">
        <v>12347</v>
      </c>
      <c r="C3923" s="1024" t="s">
        <v>4748</v>
      </c>
      <c r="D3923" s="1029">
        <v>241.34</v>
      </c>
      <c r="E3923" s="1029">
        <v>38.01</v>
      </c>
      <c r="F3923" s="1029">
        <v>279.35000000000002</v>
      </c>
    </row>
    <row r="3924" spans="1:6" ht="24.95" customHeight="1">
      <c r="A3924" s="1023" t="s">
        <v>12348</v>
      </c>
      <c r="B3924" s="441" t="s">
        <v>12349</v>
      </c>
      <c r="C3924" s="1024" t="s">
        <v>4799</v>
      </c>
      <c r="D3924" s="1025">
        <v>2620.56</v>
      </c>
      <c r="E3924" s="1029">
        <v>232.8</v>
      </c>
      <c r="F3924" s="1025">
        <v>2853.36</v>
      </c>
    </row>
    <row r="3925" spans="1:6" ht="24.95" customHeight="1">
      <c r="A3925" s="1023" t="s">
        <v>12350</v>
      </c>
      <c r="B3925" s="441" t="s">
        <v>12351</v>
      </c>
      <c r="C3925" s="1024" t="s">
        <v>4799</v>
      </c>
      <c r="D3925" s="1025">
        <v>1548.49</v>
      </c>
      <c r="E3925" s="1029">
        <v>95.02</v>
      </c>
      <c r="F3925" s="1025">
        <v>1643.51</v>
      </c>
    </row>
    <row r="3926" spans="1:6" ht="24.95" customHeight="1">
      <c r="A3926" s="1023" t="s">
        <v>12352</v>
      </c>
      <c r="B3926" s="441" t="s">
        <v>12353</v>
      </c>
      <c r="C3926" s="1024" t="s">
        <v>4799</v>
      </c>
      <c r="D3926" s="1025">
        <v>1599.16</v>
      </c>
      <c r="E3926" s="1029">
        <v>47.51</v>
      </c>
      <c r="F3926" s="1025">
        <v>1646.67</v>
      </c>
    </row>
    <row r="3927" spans="1:6" ht="12.6" customHeight="1">
      <c r="A3927" s="1023" t="s">
        <v>12354</v>
      </c>
      <c r="B3927" s="1023" t="s">
        <v>12355</v>
      </c>
      <c r="C3927" s="1024" t="s">
        <v>4799</v>
      </c>
      <c r="D3927" s="1025">
        <v>1491.51</v>
      </c>
      <c r="E3927" s="1029">
        <v>104.52</v>
      </c>
      <c r="F3927" s="1025">
        <v>1596.03</v>
      </c>
    </row>
    <row r="3928" spans="1:6" ht="12.6" customHeight="1">
      <c r="A3928" s="1023" t="s">
        <v>12356</v>
      </c>
      <c r="B3928" s="1023" t="s">
        <v>12357</v>
      </c>
      <c r="C3928" s="1024" t="s">
        <v>4799</v>
      </c>
      <c r="D3928" s="1025">
        <v>1825.89</v>
      </c>
      <c r="E3928" s="1029">
        <v>137.78</v>
      </c>
      <c r="F3928" s="1025">
        <v>1963.67</v>
      </c>
    </row>
    <row r="3929" spans="1:6" ht="12.6" customHeight="1">
      <c r="A3929" s="1023" t="s">
        <v>12358</v>
      </c>
      <c r="B3929" s="1023" t="s">
        <v>12359</v>
      </c>
      <c r="C3929" s="1024" t="s">
        <v>4799</v>
      </c>
      <c r="D3929" s="1025">
        <v>3242.16</v>
      </c>
      <c r="E3929" s="1029">
        <v>228.05</v>
      </c>
      <c r="F3929" s="1025">
        <v>3470.21</v>
      </c>
    </row>
    <row r="3930" spans="1:6" ht="23.1" customHeight="1">
      <c r="A3930" s="1023" t="s">
        <v>12360</v>
      </c>
      <c r="B3930" s="1023" t="s">
        <v>12361</v>
      </c>
      <c r="C3930" s="1024" t="s">
        <v>4799</v>
      </c>
      <c r="D3930" s="1025">
        <v>2370.38</v>
      </c>
      <c r="E3930" s="1029">
        <v>171.03</v>
      </c>
      <c r="F3930" s="1025">
        <v>2541.41</v>
      </c>
    </row>
    <row r="3931" spans="1:6" ht="23.1" customHeight="1">
      <c r="A3931" s="1023" t="s">
        <v>12362</v>
      </c>
      <c r="B3931" s="1023" t="s">
        <v>12363</v>
      </c>
      <c r="C3931" s="1024" t="s">
        <v>4799</v>
      </c>
      <c r="D3931" s="1025">
        <v>1733.73</v>
      </c>
      <c r="E3931" s="1029">
        <v>118.78</v>
      </c>
      <c r="F3931" s="1025">
        <v>1852.51</v>
      </c>
    </row>
    <row r="3932" spans="1:6" ht="23.1" customHeight="1">
      <c r="A3932" s="1023" t="s">
        <v>12364</v>
      </c>
      <c r="B3932" s="1023" t="s">
        <v>12365</v>
      </c>
      <c r="C3932" s="1024" t="s">
        <v>4799</v>
      </c>
      <c r="D3932" s="1025">
        <v>1436.89</v>
      </c>
      <c r="E3932" s="1029">
        <v>95.02</v>
      </c>
      <c r="F3932" s="1025">
        <v>1531.91</v>
      </c>
    </row>
    <row r="3933" spans="1:6" ht="23.1" customHeight="1">
      <c r="A3933" s="1023" t="s">
        <v>12366</v>
      </c>
      <c r="B3933" s="1023" t="s">
        <v>12367</v>
      </c>
      <c r="C3933" s="1024" t="s">
        <v>4799</v>
      </c>
      <c r="D3933" s="1025">
        <v>1280.53</v>
      </c>
      <c r="E3933" s="1029">
        <v>80.77</v>
      </c>
      <c r="F3933" s="1025">
        <v>1361.3</v>
      </c>
    </row>
    <row r="3934" spans="1:6" ht="23.1" customHeight="1">
      <c r="A3934" s="1023" t="s">
        <v>12368</v>
      </c>
      <c r="B3934" s="1023" t="s">
        <v>12369</v>
      </c>
      <c r="C3934" s="1024" t="s">
        <v>4799</v>
      </c>
      <c r="D3934" s="1025">
        <v>1065.1300000000001</v>
      </c>
      <c r="E3934" s="1029">
        <v>71.27</v>
      </c>
      <c r="F3934" s="1025">
        <v>1136.4000000000001</v>
      </c>
    </row>
    <row r="3935" spans="1:6" ht="12.6" customHeight="1">
      <c r="A3935" s="1023" t="s">
        <v>12370</v>
      </c>
      <c r="B3935" s="1023" t="s">
        <v>12371</v>
      </c>
      <c r="C3935" s="1024" t="s">
        <v>4799</v>
      </c>
      <c r="D3935" s="1025">
        <v>1567.27</v>
      </c>
      <c r="E3935" s="1029">
        <v>95.02</v>
      </c>
      <c r="F3935" s="1025">
        <v>1662.29</v>
      </c>
    </row>
    <row r="3936" spans="1:6" ht="12.6" customHeight="1">
      <c r="A3936" s="1023" t="s">
        <v>12372</v>
      </c>
      <c r="B3936" s="1023" t="s">
        <v>12373</v>
      </c>
      <c r="C3936" s="1024" t="s">
        <v>4799</v>
      </c>
      <c r="D3936" s="1025">
        <v>1063.6500000000001</v>
      </c>
      <c r="E3936" s="1029">
        <v>57.01</v>
      </c>
      <c r="F3936" s="1025">
        <v>1120.6600000000001</v>
      </c>
    </row>
    <row r="3937" spans="1:6" ht="12.6" customHeight="1">
      <c r="A3937" s="1023" t="s">
        <v>12374</v>
      </c>
      <c r="B3937" s="1023" t="s">
        <v>12375</v>
      </c>
      <c r="C3937" s="1024" t="s">
        <v>4748</v>
      </c>
      <c r="D3937" s="1029">
        <v>169.48</v>
      </c>
      <c r="E3937" s="1029">
        <v>42.76</v>
      </c>
      <c r="F3937" s="1029">
        <v>212.24</v>
      </c>
    </row>
    <row r="3938" spans="1:6" ht="12.6" customHeight="1">
      <c r="A3938" s="1023" t="s">
        <v>12376</v>
      </c>
      <c r="B3938" s="1023" t="s">
        <v>12377</v>
      </c>
      <c r="C3938" s="1024" t="s">
        <v>4748</v>
      </c>
      <c r="D3938" s="1029">
        <v>262.5</v>
      </c>
      <c r="E3938" s="1029">
        <v>57.01</v>
      </c>
      <c r="F3938" s="1029">
        <v>319.51</v>
      </c>
    </row>
    <row r="3939" spans="1:6" ht="12.6" customHeight="1">
      <c r="A3939" s="1020" t="s">
        <v>12378</v>
      </c>
      <c r="B3939" s="1020" t="s">
        <v>12379</v>
      </c>
      <c r="C3939" s="1022"/>
      <c r="D3939" s="1022"/>
      <c r="E3939" s="1022"/>
      <c r="F3939" s="1022"/>
    </row>
    <row r="3940" spans="1:6" ht="24.95" customHeight="1">
      <c r="A3940" s="1023" t="s">
        <v>12380</v>
      </c>
      <c r="B3940" s="441" t="s">
        <v>12381</v>
      </c>
      <c r="C3940" s="1024" t="s">
        <v>4748</v>
      </c>
      <c r="D3940" s="1025">
        <v>6218.51</v>
      </c>
      <c r="E3940" s="1025">
        <v>1931.4</v>
      </c>
      <c r="F3940" s="1025">
        <v>8149.91</v>
      </c>
    </row>
    <row r="3941" spans="1:6" ht="24.95" customHeight="1">
      <c r="A3941" s="1023" t="s">
        <v>12382</v>
      </c>
      <c r="B3941" s="441" t="s">
        <v>12383</v>
      </c>
      <c r="C3941" s="1024" t="s">
        <v>4748</v>
      </c>
      <c r="D3941" s="1025">
        <v>25069.4</v>
      </c>
      <c r="E3941" s="1025">
        <v>4506.6000000000004</v>
      </c>
      <c r="F3941" s="1025">
        <v>29576</v>
      </c>
    </row>
    <row r="3942" spans="1:6" ht="24.95" customHeight="1">
      <c r="A3942" s="1023" t="s">
        <v>12384</v>
      </c>
      <c r="B3942" s="441" t="s">
        <v>12385</v>
      </c>
      <c r="C3942" s="1024" t="s">
        <v>4748</v>
      </c>
      <c r="D3942" s="1025">
        <v>9193.65</v>
      </c>
      <c r="E3942" s="1029">
        <v>248.82</v>
      </c>
      <c r="F3942" s="1025">
        <v>9442.4699999999993</v>
      </c>
    </row>
    <row r="3943" spans="1:6" ht="24.95" customHeight="1">
      <c r="A3943" s="1023" t="s">
        <v>12386</v>
      </c>
      <c r="B3943" s="441" t="s">
        <v>12387</v>
      </c>
      <c r="C3943" s="1024" t="s">
        <v>4748</v>
      </c>
      <c r="D3943" s="1025">
        <v>7964.22</v>
      </c>
      <c r="E3943" s="1029">
        <v>248.82</v>
      </c>
      <c r="F3943" s="1025">
        <v>8213.0400000000009</v>
      </c>
    </row>
    <row r="3944" spans="1:6" ht="24.95" customHeight="1">
      <c r="A3944" s="1023" t="s">
        <v>12388</v>
      </c>
      <c r="B3944" s="441" t="s">
        <v>12389</v>
      </c>
      <c r="C3944" s="1024" t="s">
        <v>4748</v>
      </c>
      <c r="D3944" s="1025">
        <v>4677.8900000000003</v>
      </c>
      <c r="E3944" s="1029">
        <v>248.82</v>
      </c>
      <c r="F3944" s="1025">
        <v>4926.71</v>
      </c>
    </row>
    <row r="3945" spans="1:6" ht="24.95" customHeight="1">
      <c r="A3945" s="1023" t="s">
        <v>12390</v>
      </c>
      <c r="B3945" s="441" t="s">
        <v>12391</v>
      </c>
      <c r="C3945" s="1024" t="s">
        <v>4748</v>
      </c>
      <c r="D3945" s="1025">
        <v>4534.3599999999997</v>
      </c>
      <c r="E3945" s="1029">
        <v>248.82</v>
      </c>
      <c r="F3945" s="1025">
        <v>4783.18</v>
      </c>
    </row>
    <row r="3946" spans="1:6" ht="24.95" customHeight="1">
      <c r="A3946" s="1023" t="s">
        <v>12392</v>
      </c>
      <c r="B3946" s="441" t="s">
        <v>12393</v>
      </c>
      <c r="C3946" s="1024" t="s">
        <v>4748</v>
      </c>
      <c r="D3946" s="1025">
        <v>13323.1</v>
      </c>
      <c r="E3946" s="1029">
        <v>583.4</v>
      </c>
      <c r="F3946" s="1025">
        <v>13906.5</v>
      </c>
    </row>
    <row r="3947" spans="1:6" ht="12.6" customHeight="1">
      <c r="A3947" s="1020" t="s">
        <v>12394</v>
      </c>
      <c r="B3947" s="1020" t="s">
        <v>12395</v>
      </c>
      <c r="C3947" s="1022"/>
      <c r="D3947" s="1022"/>
      <c r="E3947" s="1022"/>
      <c r="F3947" s="1022"/>
    </row>
    <row r="3948" spans="1:6" ht="23.1" customHeight="1">
      <c r="A3948" s="1023" t="s">
        <v>12396</v>
      </c>
      <c r="B3948" s="1023" t="s">
        <v>12397</v>
      </c>
      <c r="C3948" s="1024" t="s">
        <v>4748</v>
      </c>
      <c r="D3948" s="1029">
        <v>194.83</v>
      </c>
      <c r="E3948" s="1029">
        <v>2.0699999999999998</v>
      </c>
      <c r="F3948" s="1029">
        <v>196.9</v>
      </c>
    </row>
    <row r="3949" spans="1:6" ht="12.6" customHeight="1">
      <c r="A3949" s="1023" t="s">
        <v>12398</v>
      </c>
      <c r="B3949" s="1023" t="s">
        <v>12399</v>
      </c>
      <c r="C3949" s="1024" t="s">
        <v>4748</v>
      </c>
      <c r="D3949" s="1029">
        <v>10.88</v>
      </c>
      <c r="E3949" s="1029">
        <v>12.44</v>
      </c>
      <c r="F3949" s="1029">
        <v>23.32</v>
      </c>
    </row>
    <row r="3950" spans="1:6" ht="24.95" customHeight="1">
      <c r="A3950" s="1023" t="s">
        <v>12400</v>
      </c>
      <c r="B3950" s="441" t="s">
        <v>12401</v>
      </c>
      <c r="C3950" s="1024" t="s">
        <v>4748</v>
      </c>
      <c r="D3950" s="1029">
        <v>218.1</v>
      </c>
      <c r="E3950" s="1029">
        <v>2.0699999999999998</v>
      </c>
      <c r="F3950" s="1029">
        <v>220.17</v>
      </c>
    </row>
    <row r="3951" spans="1:6" ht="24.95" customHeight="1">
      <c r="A3951" s="1023" t="s">
        <v>12402</v>
      </c>
      <c r="B3951" s="441" t="s">
        <v>12403</v>
      </c>
      <c r="C3951" s="1024" t="s">
        <v>4748</v>
      </c>
      <c r="D3951" s="1025">
        <v>2662.07</v>
      </c>
      <c r="E3951" s="1029">
        <v>12.66</v>
      </c>
      <c r="F3951" s="1025">
        <v>2674.73</v>
      </c>
    </row>
    <row r="3952" spans="1:6" ht="11.45" customHeight="1">
      <c r="A3952" s="1015" t="s">
        <v>4737</v>
      </c>
      <c r="B3952" s="1016" t="s">
        <v>4738</v>
      </c>
      <c r="C3952" s="1016" t="s">
        <v>4739</v>
      </c>
      <c r="D3952" s="1017" t="s">
        <v>4740</v>
      </c>
      <c r="E3952" s="1018" t="s">
        <v>4741</v>
      </c>
      <c r="F3952" s="1015" t="s">
        <v>4742</v>
      </c>
    </row>
    <row r="3953" spans="1:6" ht="24.95" customHeight="1">
      <c r="A3953" s="1023" t="s">
        <v>12404</v>
      </c>
      <c r="B3953" s="441" t="s">
        <v>12405</v>
      </c>
      <c r="C3953" s="1024" t="s">
        <v>4748</v>
      </c>
      <c r="D3953" s="1025">
        <v>2414.4699999999998</v>
      </c>
      <c r="E3953" s="1029">
        <v>19</v>
      </c>
      <c r="F3953" s="1025">
        <v>2433.4699999999998</v>
      </c>
    </row>
    <row r="3954" spans="1:6" ht="12.6" customHeight="1">
      <c r="A3954" s="1023" t="s">
        <v>12406</v>
      </c>
      <c r="B3954" s="1023" t="s">
        <v>12407</v>
      </c>
      <c r="C3954" s="1024" t="s">
        <v>4748</v>
      </c>
      <c r="D3954" s="1029">
        <v>959.87</v>
      </c>
      <c r="E3954" s="1029">
        <v>14.78</v>
      </c>
      <c r="F3954" s="1029">
        <v>974.65</v>
      </c>
    </row>
    <row r="3955" spans="1:6" ht="24.95" customHeight="1">
      <c r="A3955" s="1023" t="s">
        <v>12408</v>
      </c>
      <c r="B3955" s="441" t="s">
        <v>12409</v>
      </c>
      <c r="C3955" s="1024" t="s">
        <v>4748</v>
      </c>
      <c r="D3955" s="1025">
        <v>2474.91</v>
      </c>
      <c r="E3955" s="1029">
        <v>19</v>
      </c>
      <c r="F3955" s="1025">
        <v>2493.91</v>
      </c>
    </row>
    <row r="3956" spans="1:6" ht="12.6" customHeight="1">
      <c r="A3956" s="1023" t="s">
        <v>12410</v>
      </c>
      <c r="B3956" s="1023" t="s">
        <v>12411</v>
      </c>
      <c r="C3956" s="1024" t="s">
        <v>4748</v>
      </c>
      <c r="D3956" s="1029">
        <v>409.67</v>
      </c>
      <c r="E3956" s="1029">
        <v>19</v>
      </c>
      <c r="F3956" s="1029">
        <v>428.67</v>
      </c>
    </row>
    <row r="3957" spans="1:6" ht="24.95" customHeight="1">
      <c r="A3957" s="1023" t="s">
        <v>12412</v>
      </c>
      <c r="B3957" s="441" t="s">
        <v>12413</v>
      </c>
      <c r="C3957" s="1024" t="s">
        <v>4748</v>
      </c>
      <c r="D3957" s="1025">
        <v>2055.9299999999998</v>
      </c>
      <c r="E3957" s="1029">
        <v>19</v>
      </c>
      <c r="F3957" s="1025">
        <v>2074.9299999999998</v>
      </c>
    </row>
    <row r="3958" spans="1:6" ht="23.1" customHeight="1">
      <c r="A3958" s="1023" t="s">
        <v>12414</v>
      </c>
      <c r="B3958" s="1023" t="s">
        <v>12415</v>
      </c>
      <c r="C3958" s="1024" t="s">
        <v>4748</v>
      </c>
      <c r="D3958" s="1029">
        <v>940.67</v>
      </c>
      <c r="E3958" s="1029">
        <v>12.66</v>
      </c>
      <c r="F3958" s="1029">
        <v>953.33</v>
      </c>
    </row>
    <row r="3959" spans="1:6" ht="12.6" customHeight="1">
      <c r="A3959" s="1023" t="s">
        <v>12416</v>
      </c>
      <c r="B3959" s="1023" t="s">
        <v>12417</v>
      </c>
      <c r="C3959" s="1024" t="s">
        <v>4748</v>
      </c>
      <c r="D3959" s="1025">
        <v>2092.7399999999998</v>
      </c>
      <c r="E3959" s="1029">
        <v>14.78</v>
      </c>
      <c r="F3959" s="1025">
        <v>2107.52</v>
      </c>
    </row>
    <row r="3960" spans="1:6" ht="12.6" customHeight="1">
      <c r="A3960" s="1023" t="s">
        <v>12418</v>
      </c>
      <c r="B3960" s="1023" t="s">
        <v>12419</v>
      </c>
      <c r="C3960" s="1024" t="s">
        <v>4748</v>
      </c>
      <c r="D3960" s="1029">
        <v>117.66</v>
      </c>
      <c r="E3960" s="1029">
        <v>6.22</v>
      </c>
      <c r="F3960" s="1029">
        <v>123.88</v>
      </c>
    </row>
    <row r="3961" spans="1:6" ht="12.6" customHeight="1">
      <c r="A3961" s="1023" t="s">
        <v>12420</v>
      </c>
      <c r="B3961" s="1023" t="s">
        <v>12421</v>
      </c>
      <c r="C3961" s="1024" t="s">
        <v>4748</v>
      </c>
      <c r="D3961" s="1029">
        <v>266.33999999999997</v>
      </c>
      <c r="E3961" s="1029">
        <v>62.78</v>
      </c>
      <c r="F3961" s="1029">
        <v>329.12</v>
      </c>
    </row>
    <row r="3962" spans="1:6" ht="12.6" customHeight="1">
      <c r="A3962" s="1023" t="s">
        <v>12422</v>
      </c>
      <c r="B3962" s="1023" t="s">
        <v>12423</v>
      </c>
      <c r="C3962" s="1024" t="s">
        <v>4748</v>
      </c>
      <c r="D3962" s="1025">
        <v>1539.6</v>
      </c>
      <c r="E3962" s="1029">
        <v>42.98</v>
      </c>
      <c r="F3962" s="1025">
        <v>1582.58</v>
      </c>
    </row>
    <row r="3963" spans="1:6" ht="12.6" customHeight="1">
      <c r="A3963" s="1023" t="s">
        <v>12424</v>
      </c>
      <c r="B3963" s="1023" t="s">
        <v>12425</v>
      </c>
      <c r="C3963" s="1024" t="s">
        <v>4748</v>
      </c>
      <c r="D3963" s="1029">
        <v>332.66</v>
      </c>
      <c r="E3963" s="1029">
        <v>31.1</v>
      </c>
      <c r="F3963" s="1029">
        <v>363.76</v>
      </c>
    </row>
    <row r="3964" spans="1:6" ht="12.6" customHeight="1">
      <c r="A3964" s="1023" t="s">
        <v>12426</v>
      </c>
      <c r="B3964" s="1023" t="s">
        <v>12427</v>
      </c>
      <c r="C3964" s="1024" t="s">
        <v>4748</v>
      </c>
      <c r="D3964" s="1029">
        <v>179.58</v>
      </c>
      <c r="E3964" s="1029">
        <v>62.78</v>
      </c>
      <c r="F3964" s="1029">
        <v>242.36</v>
      </c>
    </row>
    <row r="3965" spans="1:6" ht="12.6" customHeight="1">
      <c r="A3965" s="1023" t="s">
        <v>12428</v>
      </c>
      <c r="B3965" s="1023" t="s">
        <v>12429</v>
      </c>
      <c r="C3965" s="1024" t="s">
        <v>4748</v>
      </c>
      <c r="D3965" s="1029">
        <v>71.86</v>
      </c>
      <c r="E3965" s="1029">
        <v>68.489999999999995</v>
      </c>
      <c r="F3965" s="1029">
        <v>140.35</v>
      </c>
    </row>
    <row r="3966" spans="1:6" ht="12.6" customHeight="1">
      <c r="A3966" s="1023" t="s">
        <v>12430</v>
      </c>
      <c r="B3966" s="1023" t="s">
        <v>12431</v>
      </c>
      <c r="C3966" s="1024" t="s">
        <v>4748</v>
      </c>
      <c r="D3966" s="1025">
        <v>1088.82</v>
      </c>
      <c r="E3966" s="1029">
        <v>62.78</v>
      </c>
      <c r="F3966" s="1025">
        <v>1151.5999999999999</v>
      </c>
    </row>
    <row r="3967" spans="1:6" ht="24.95" customHeight="1">
      <c r="A3967" s="1023" t="s">
        <v>12432</v>
      </c>
      <c r="B3967" s="441" t="s">
        <v>12433</v>
      </c>
      <c r="C3967" s="1024" t="s">
        <v>4748</v>
      </c>
      <c r="D3967" s="1025">
        <v>1021.36</v>
      </c>
      <c r="E3967" s="1029">
        <v>62.78</v>
      </c>
      <c r="F3967" s="1025">
        <v>1084.1400000000001</v>
      </c>
    </row>
    <row r="3968" spans="1:6" ht="24.95" customHeight="1">
      <c r="A3968" s="1023" t="s">
        <v>12434</v>
      </c>
      <c r="B3968" s="441" t="s">
        <v>12435</v>
      </c>
      <c r="C3968" s="1024" t="s">
        <v>4748</v>
      </c>
      <c r="D3968" s="1025">
        <v>1963</v>
      </c>
      <c r="E3968" s="1029">
        <v>62.78</v>
      </c>
      <c r="F3968" s="1025">
        <v>2025.78</v>
      </c>
    </row>
    <row r="3969" spans="1:6" ht="12.6" customHeight="1">
      <c r="A3969" s="1023" t="s">
        <v>12436</v>
      </c>
      <c r="B3969" s="1023" t="s">
        <v>12437</v>
      </c>
      <c r="C3969" s="1024" t="s">
        <v>4748</v>
      </c>
      <c r="D3969" s="1025">
        <v>3578.12</v>
      </c>
      <c r="E3969" s="1029">
        <v>285.7</v>
      </c>
      <c r="F3969" s="1025">
        <v>3863.82</v>
      </c>
    </row>
    <row r="3970" spans="1:6" ht="12.6" customHeight="1">
      <c r="A3970" s="1023" t="s">
        <v>12438</v>
      </c>
      <c r="B3970" s="1023" t="s">
        <v>12439</v>
      </c>
      <c r="C3970" s="1024" t="s">
        <v>4748</v>
      </c>
      <c r="D3970" s="1025">
        <v>2876.21</v>
      </c>
      <c r="E3970" s="1029">
        <v>167.45</v>
      </c>
      <c r="F3970" s="1025">
        <v>3043.66</v>
      </c>
    </row>
    <row r="3971" spans="1:6" ht="12.6" customHeight="1">
      <c r="A3971" s="1023" t="s">
        <v>12440</v>
      </c>
      <c r="B3971" s="1023" t="s">
        <v>12441</v>
      </c>
      <c r="C3971" s="1024" t="s">
        <v>4748</v>
      </c>
      <c r="D3971" s="1025">
        <v>4262.17</v>
      </c>
      <c r="E3971" s="1029">
        <v>167.45</v>
      </c>
      <c r="F3971" s="1025">
        <v>4429.62</v>
      </c>
    </row>
    <row r="3972" spans="1:6" ht="12.6" customHeight="1">
      <c r="A3972" s="1023" t="s">
        <v>12442</v>
      </c>
      <c r="B3972" s="1023" t="s">
        <v>12443</v>
      </c>
      <c r="C3972" s="1024" t="s">
        <v>4748</v>
      </c>
      <c r="D3972" s="1029">
        <v>733.12</v>
      </c>
      <c r="E3972" s="1029">
        <v>192.1</v>
      </c>
      <c r="F3972" s="1029">
        <v>925.22</v>
      </c>
    </row>
    <row r="3973" spans="1:6" ht="12.6" customHeight="1">
      <c r="A3973" s="1020" t="s">
        <v>12444</v>
      </c>
      <c r="B3973" s="1020" t="s">
        <v>12445</v>
      </c>
      <c r="C3973" s="1022"/>
      <c r="D3973" s="1022"/>
      <c r="E3973" s="1022"/>
      <c r="F3973" s="1022"/>
    </row>
    <row r="3974" spans="1:6" ht="12.6" customHeight="1">
      <c r="A3974" s="1023" t="s">
        <v>12446</v>
      </c>
      <c r="B3974" s="1023" t="s">
        <v>12447</v>
      </c>
      <c r="C3974" s="1024" t="s">
        <v>5060</v>
      </c>
      <c r="D3974" s="1029">
        <v>910.95</v>
      </c>
      <c r="E3974" s="1029">
        <v>10.9</v>
      </c>
      <c r="F3974" s="1029">
        <v>921.85</v>
      </c>
    </row>
    <row r="3975" spans="1:6" ht="12.6" customHeight="1">
      <c r="A3975" s="1023" t="s">
        <v>12448</v>
      </c>
      <c r="B3975" s="1023" t="s">
        <v>12449</v>
      </c>
      <c r="C3975" s="1024" t="s">
        <v>5060</v>
      </c>
      <c r="D3975" s="1025">
        <v>1137.49</v>
      </c>
      <c r="E3975" s="1029">
        <v>10.9</v>
      </c>
      <c r="F3975" s="1025">
        <v>1148.3900000000001</v>
      </c>
    </row>
    <row r="3976" spans="1:6" ht="23.1" customHeight="1">
      <c r="A3976" s="1023" t="s">
        <v>12450</v>
      </c>
      <c r="B3976" s="1023" t="s">
        <v>12451</v>
      </c>
      <c r="C3976" s="1024" t="s">
        <v>5060</v>
      </c>
      <c r="D3976" s="1025">
        <v>1252.96</v>
      </c>
      <c r="E3976" s="1029">
        <v>440.47</v>
      </c>
      <c r="F3976" s="1025">
        <v>1693.43</v>
      </c>
    </row>
    <row r="3977" spans="1:6" ht="23.1" customHeight="1">
      <c r="A3977" s="1023" t="s">
        <v>12452</v>
      </c>
      <c r="B3977" s="1023" t="s">
        <v>12453</v>
      </c>
      <c r="C3977" s="1024" t="s">
        <v>5060</v>
      </c>
      <c r="D3977" s="1025">
        <v>1489.69</v>
      </c>
      <c r="E3977" s="1029">
        <v>469.64</v>
      </c>
      <c r="F3977" s="1025">
        <v>1959.33</v>
      </c>
    </row>
    <row r="3978" spans="1:6" ht="23.1" customHeight="1">
      <c r="A3978" s="1023" t="s">
        <v>12454</v>
      </c>
      <c r="B3978" s="1023" t="s">
        <v>12455</v>
      </c>
      <c r="C3978" s="1024" t="s">
        <v>5060</v>
      </c>
      <c r="D3978" s="1025">
        <v>1771.02</v>
      </c>
      <c r="E3978" s="1029">
        <v>527.98</v>
      </c>
      <c r="F3978" s="1025">
        <v>2299</v>
      </c>
    </row>
    <row r="3979" spans="1:6" ht="23.1" customHeight="1">
      <c r="A3979" s="1023" t="s">
        <v>12456</v>
      </c>
      <c r="B3979" s="1023" t="s">
        <v>12457</v>
      </c>
      <c r="C3979" s="1024" t="s">
        <v>5060</v>
      </c>
      <c r="D3979" s="1025">
        <v>2262.52</v>
      </c>
      <c r="E3979" s="1029">
        <v>557.15</v>
      </c>
      <c r="F3979" s="1025">
        <v>2819.67</v>
      </c>
    </row>
    <row r="3980" spans="1:6" ht="12.6" customHeight="1">
      <c r="A3980" s="1023" t="s">
        <v>12458</v>
      </c>
      <c r="B3980" s="1023" t="s">
        <v>12459</v>
      </c>
      <c r="C3980" s="1024" t="s">
        <v>5315</v>
      </c>
      <c r="D3980" s="1029">
        <v>27.57</v>
      </c>
      <c r="E3980" s="1029">
        <v>24.12</v>
      </c>
      <c r="F3980" s="1029">
        <v>51.69</v>
      </c>
    </row>
    <row r="3981" spans="1:6" ht="12.6" customHeight="1">
      <c r="A3981" s="1023" t="s">
        <v>12460</v>
      </c>
      <c r="B3981" s="1023" t="s">
        <v>12461</v>
      </c>
      <c r="C3981" s="1024" t="s">
        <v>4748</v>
      </c>
      <c r="D3981" s="1029">
        <v>180.29</v>
      </c>
      <c r="E3981" s="1029">
        <v>13.49</v>
      </c>
      <c r="F3981" s="1029">
        <v>193.78</v>
      </c>
    </row>
    <row r="3982" spans="1:6" ht="12.6" customHeight="1">
      <c r="A3982" s="1031">
        <v>62</v>
      </c>
      <c r="B3982" s="1020" t="s">
        <v>12462</v>
      </c>
      <c r="C3982" s="1022"/>
      <c r="D3982" s="1022"/>
      <c r="E3982" s="1022"/>
      <c r="F3982" s="1022"/>
    </row>
    <row r="3983" spans="1:6" ht="12.6" customHeight="1">
      <c r="A3983" s="1020" t="s">
        <v>12463</v>
      </c>
      <c r="B3983" s="1020" t="s">
        <v>12464</v>
      </c>
      <c r="C3983" s="1022"/>
      <c r="D3983" s="1022"/>
      <c r="E3983" s="1022"/>
      <c r="F3983" s="1022"/>
    </row>
    <row r="3984" spans="1:6" ht="12.6" customHeight="1">
      <c r="A3984" s="1023" t="s">
        <v>12465</v>
      </c>
      <c r="B3984" s="1023" t="s">
        <v>12466</v>
      </c>
      <c r="C3984" s="1024" t="s">
        <v>4748</v>
      </c>
      <c r="D3984" s="1025">
        <v>4575.9799999999996</v>
      </c>
      <c r="E3984" s="1029">
        <v>20.74</v>
      </c>
      <c r="F3984" s="1025">
        <v>4596.72</v>
      </c>
    </row>
    <row r="3985" spans="1:6" ht="12.6" customHeight="1">
      <c r="A3985" s="1023" t="s">
        <v>12467</v>
      </c>
      <c r="B3985" s="1023" t="s">
        <v>12468</v>
      </c>
      <c r="C3985" s="1024" t="s">
        <v>4857</v>
      </c>
      <c r="D3985" s="1025">
        <v>2387.87</v>
      </c>
      <c r="E3985" s="442"/>
      <c r="F3985" s="1025">
        <v>2387.87</v>
      </c>
    </row>
    <row r="3986" spans="1:6" ht="23.1" customHeight="1">
      <c r="A3986" s="1023" t="s">
        <v>12469</v>
      </c>
      <c r="B3986" s="1023" t="s">
        <v>12470</v>
      </c>
      <c r="C3986" s="1024" t="s">
        <v>4857</v>
      </c>
      <c r="D3986" s="1025">
        <v>2469.41</v>
      </c>
      <c r="E3986" s="443"/>
      <c r="F3986" s="1025">
        <v>2469.41</v>
      </c>
    </row>
    <row r="3987" spans="1:6" ht="12.6" customHeight="1">
      <c r="A3987" s="1020" t="s">
        <v>12471</v>
      </c>
      <c r="B3987" s="1020" t="s">
        <v>12472</v>
      </c>
      <c r="C3987" s="1022"/>
      <c r="D3987" s="1022"/>
      <c r="E3987" s="1022"/>
      <c r="F3987" s="1022"/>
    </row>
    <row r="3988" spans="1:6" ht="12.6" customHeight="1">
      <c r="A3988" s="1023" t="s">
        <v>12473</v>
      </c>
      <c r="B3988" s="1023" t="s">
        <v>12474</v>
      </c>
      <c r="C3988" s="1024" t="s">
        <v>4799</v>
      </c>
      <c r="D3988" s="1025">
        <v>10615.42</v>
      </c>
      <c r="E3988" s="442"/>
      <c r="F3988" s="1025">
        <v>10615.42</v>
      </c>
    </row>
    <row r="3989" spans="1:6" ht="23.1" customHeight="1">
      <c r="A3989" s="1023" t="s">
        <v>12475</v>
      </c>
      <c r="B3989" s="1023" t="s">
        <v>12476</v>
      </c>
      <c r="C3989" s="1024" t="s">
        <v>4799</v>
      </c>
      <c r="D3989" s="1025">
        <v>8859.23</v>
      </c>
      <c r="E3989" s="443"/>
      <c r="F3989" s="1025">
        <v>8859.23</v>
      </c>
    </row>
    <row r="3990" spans="1:6" ht="23.1" customHeight="1">
      <c r="A3990" s="1023" t="s">
        <v>12477</v>
      </c>
      <c r="B3990" s="1023" t="s">
        <v>12478</v>
      </c>
      <c r="C3990" s="1024" t="s">
        <v>4799</v>
      </c>
      <c r="D3990" s="1025">
        <v>4549.53</v>
      </c>
      <c r="E3990" s="443"/>
      <c r="F3990" s="1025">
        <v>4549.53</v>
      </c>
    </row>
    <row r="3991" spans="1:6" ht="12.6" customHeight="1">
      <c r="A3991" s="1031">
        <v>65</v>
      </c>
      <c r="B3991" s="1020" t="s">
        <v>12479</v>
      </c>
      <c r="C3991" s="1022"/>
      <c r="D3991" s="1022"/>
      <c r="E3991" s="1022"/>
      <c r="F3991" s="1022"/>
    </row>
    <row r="3992" spans="1:6" ht="12.6" customHeight="1">
      <c r="A3992" s="1020" t="s">
        <v>12480</v>
      </c>
      <c r="B3992" s="1020" t="s">
        <v>12481</v>
      </c>
      <c r="C3992" s="1022"/>
      <c r="D3992" s="1022"/>
      <c r="E3992" s="1022"/>
      <c r="F3992" s="1022"/>
    </row>
    <row r="3993" spans="1:6" ht="12.6" customHeight="1">
      <c r="A3993" s="1023" t="s">
        <v>12482</v>
      </c>
      <c r="B3993" s="1023" t="s">
        <v>12483</v>
      </c>
      <c r="C3993" s="1024" t="s">
        <v>4799</v>
      </c>
      <c r="D3993" s="1025">
        <v>1817.83</v>
      </c>
      <c r="E3993" s="442"/>
      <c r="F3993" s="1025">
        <v>1817.83</v>
      </c>
    </row>
    <row r="3994" spans="1:6" ht="12.6" customHeight="1">
      <c r="A3994" s="1020" t="s">
        <v>12484</v>
      </c>
      <c r="B3994" s="1020" t="s">
        <v>12485</v>
      </c>
      <c r="C3994" s="1022"/>
      <c r="D3994" s="1022"/>
      <c r="E3994" s="1022"/>
      <c r="F3994" s="1022"/>
    </row>
    <row r="3995" spans="1:6" ht="12.6" customHeight="1">
      <c r="A3995" s="1023" t="s">
        <v>12486</v>
      </c>
      <c r="B3995" s="1023" t="s">
        <v>12487</v>
      </c>
      <c r="C3995" s="1024" t="s">
        <v>4799</v>
      </c>
      <c r="D3995" s="1025">
        <v>2196.71</v>
      </c>
      <c r="E3995" s="442"/>
      <c r="F3995" s="1025">
        <v>2196.71</v>
      </c>
    </row>
    <row r="3996" spans="1:6" ht="12.6" customHeight="1">
      <c r="A3996" s="1031">
        <v>66</v>
      </c>
      <c r="B3996" s="1020" t="s">
        <v>12488</v>
      </c>
      <c r="C3996" s="1022"/>
      <c r="D3996" s="1022"/>
      <c r="E3996" s="1022"/>
      <c r="F3996" s="1022"/>
    </row>
    <row r="3997" spans="1:6" ht="11.45" customHeight="1">
      <c r="A3997" s="1015" t="s">
        <v>4737</v>
      </c>
      <c r="B3997" s="1016" t="s">
        <v>4738</v>
      </c>
      <c r="C3997" s="1016" t="s">
        <v>4739</v>
      </c>
      <c r="D3997" s="1017" t="s">
        <v>4740</v>
      </c>
      <c r="E3997" s="1018" t="s">
        <v>4741</v>
      </c>
      <c r="F3997" s="1015" t="s">
        <v>4742</v>
      </c>
    </row>
    <row r="3998" spans="1:6" ht="12.6" customHeight="1">
      <c r="A3998" s="1020" t="s">
        <v>12489</v>
      </c>
      <c r="B3998" s="1020" t="s">
        <v>12490</v>
      </c>
      <c r="C3998" s="1021"/>
      <c r="D3998" s="1021"/>
      <c r="E3998" s="1021"/>
      <c r="F3998" s="1021"/>
    </row>
    <row r="3999" spans="1:6" ht="23.1" customHeight="1">
      <c r="A3999" s="1023" t="s">
        <v>12491</v>
      </c>
      <c r="B3999" s="1023" t="s">
        <v>12492</v>
      </c>
      <c r="C3999" s="1024" t="s">
        <v>4748</v>
      </c>
      <c r="D3999" s="1029">
        <v>985.92</v>
      </c>
      <c r="E3999" s="1029">
        <v>12.44</v>
      </c>
      <c r="F3999" s="1029">
        <v>998.36</v>
      </c>
    </row>
    <row r="4000" spans="1:6" ht="12.6" customHeight="1">
      <c r="A4000" s="1023" t="s">
        <v>12493</v>
      </c>
      <c r="B4000" s="1023" t="s">
        <v>12494</v>
      </c>
      <c r="C4000" s="1024" t="s">
        <v>4748</v>
      </c>
      <c r="D4000" s="1025">
        <v>11242.74</v>
      </c>
      <c r="E4000" s="442"/>
      <c r="F4000" s="1025">
        <v>11242.74</v>
      </c>
    </row>
    <row r="4001" spans="1:6" ht="12.6" customHeight="1">
      <c r="A4001" s="1023" t="s">
        <v>12495</v>
      </c>
      <c r="B4001" s="1023" t="s">
        <v>12496</v>
      </c>
      <c r="C4001" s="1024" t="s">
        <v>5060</v>
      </c>
      <c r="D4001" s="1029">
        <v>213.91</v>
      </c>
      <c r="E4001" s="1029">
        <v>41.47</v>
      </c>
      <c r="F4001" s="1029">
        <v>255.38</v>
      </c>
    </row>
    <row r="4002" spans="1:6" ht="24.95" customHeight="1">
      <c r="A4002" s="1023" t="s">
        <v>12497</v>
      </c>
      <c r="B4002" s="441" t="s">
        <v>12498</v>
      </c>
      <c r="C4002" s="1024" t="s">
        <v>5060</v>
      </c>
      <c r="D4002" s="1025">
        <v>2963.02</v>
      </c>
      <c r="E4002" s="443"/>
      <c r="F4002" s="1025">
        <v>2963.02</v>
      </c>
    </row>
    <row r="4003" spans="1:6" ht="24.95" customHeight="1">
      <c r="A4003" s="1023" t="s">
        <v>12499</v>
      </c>
      <c r="B4003" s="441" t="s">
        <v>12500</v>
      </c>
      <c r="C4003" s="1024" t="s">
        <v>5060</v>
      </c>
      <c r="D4003" s="1025">
        <v>5938.13</v>
      </c>
      <c r="E4003" s="443"/>
      <c r="F4003" s="1025">
        <v>5938.13</v>
      </c>
    </row>
    <row r="4004" spans="1:6" ht="12.6" customHeight="1">
      <c r="A4004" s="1023" t="s">
        <v>12501</v>
      </c>
      <c r="B4004" s="1023" t="s">
        <v>12502</v>
      </c>
      <c r="C4004" s="1024" t="s">
        <v>5060</v>
      </c>
      <c r="D4004" s="1025">
        <v>1377.92</v>
      </c>
      <c r="E4004" s="1029">
        <v>103.68</v>
      </c>
      <c r="F4004" s="1025">
        <v>1481.6</v>
      </c>
    </row>
    <row r="4005" spans="1:6" ht="12.6" customHeight="1">
      <c r="A4005" s="1023" t="s">
        <v>12503</v>
      </c>
      <c r="B4005" s="1023" t="s">
        <v>12504</v>
      </c>
      <c r="C4005" s="1024" t="s">
        <v>4748</v>
      </c>
      <c r="D4005" s="1025">
        <v>2829.68</v>
      </c>
      <c r="E4005" s="1029">
        <v>12.44</v>
      </c>
      <c r="F4005" s="1025">
        <v>2842.12</v>
      </c>
    </row>
    <row r="4006" spans="1:6" ht="24.95" customHeight="1">
      <c r="A4006" s="1023" t="s">
        <v>12505</v>
      </c>
      <c r="B4006" s="441" t="s">
        <v>12506</v>
      </c>
      <c r="C4006" s="1024" t="s">
        <v>5060</v>
      </c>
      <c r="D4006" s="1025">
        <v>2941.41</v>
      </c>
      <c r="E4006" s="1029">
        <v>566.16</v>
      </c>
      <c r="F4006" s="1025">
        <v>3507.57</v>
      </c>
    </row>
    <row r="4007" spans="1:6" ht="12.6" customHeight="1">
      <c r="A4007" s="1020" t="s">
        <v>12507</v>
      </c>
      <c r="B4007" s="1020" t="s">
        <v>12508</v>
      </c>
      <c r="C4007" s="1022"/>
      <c r="D4007" s="1022"/>
      <c r="E4007" s="1022"/>
      <c r="F4007" s="1022"/>
    </row>
    <row r="4008" spans="1:6" ht="24.95" customHeight="1">
      <c r="A4008" s="1023" t="s">
        <v>12509</v>
      </c>
      <c r="B4008" s="441" t="s">
        <v>12510</v>
      </c>
      <c r="C4008" s="1024" t="s">
        <v>4748</v>
      </c>
      <c r="D4008" s="1025">
        <v>4071.88</v>
      </c>
      <c r="E4008" s="1029">
        <v>923.12</v>
      </c>
      <c r="F4008" s="1025">
        <v>4995</v>
      </c>
    </row>
    <row r="4009" spans="1:6" ht="12.6" customHeight="1">
      <c r="A4009" s="1023" t="s">
        <v>12511</v>
      </c>
      <c r="B4009" s="1023" t="s">
        <v>12512</v>
      </c>
      <c r="C4009" s="1024" t="s">
        <v>4748</v>
      </c>
      <c r="D4009" s="1029">
        <v>765.6</v>
      </c>
      <c r="E4009" s="1029">
        <v>288.48</v>
      </c>
      <c r="F4009" s="1025">
        <v>1054.08</v>
      </c>
    </row>
    <row r="4010" spans="1:6" ht="12.6" customHeight="1">
      <c r="A4010" s="1023" t="s">
        <v>12513</v>
      </c>
      <c r="B4010" s="1023" t="s">
        <v>12514</v>
      </c>
      <c r="C4010" s="1024" t="s">
        <v>4748</v>
      </c>
      <c r="D4010" s="1025">
        <v>1267.29</v>
      </c>
      <c r="E4010" s="1029">
        <v>288.48</v>
      </c>
      <c r="F4010" s="1025">
        <v>1555.77</v>
      </c>
    </row>
    <row r="4011" spans="1:6" ht="12.6" customHeight="1">
      <c r="A4011" s="1023" t="s">
        <v>12515</v>
      </c>
      <c r="B4011" s="1023" t="s">
        <v>12516</v>
      </c>
      <c r="C4011" s="1024" t="s">
        <v>4748</v>
      </c>
      <c r="D4011" s="1025">
        <v>1214.2</v>
      </c>
      <c r="E4011" s="1029">
        <v>288.48</v>
      </c>
      <c r="F4011" s="1025">
        <v>1502.68</v>
      </c>
    </row>
    <row r="4012" spans="1:6" ht="12.6" customHeight="1">
      <c r="A4012" s="1023" t="s">
        <v>12517</v>
      </c>
      <c r="B4012" s="1023" t="s">
        <v>12518</v>
      </c>
      <c r="C4012" s="1024" t="s">
        <v>4748</v>
      </c>
      <c r="D4012" s="1025">
        <v>2521.89</v>
      </c>
      <c r="E4012" s="1029">
        <v>576.95000000000005</v>
      </c>
      <c r="F4012" s="1025">
        <v>3098.84</v>
      </c>
    </row>
    <row r="4013" spans="1:6" ht="12.6" customHeight="1">
      <c r="A4013" s="1023" t="s">
        <v>12519</v>
      </c>
      <c r="B4013" s="1023" t="s">
        <v>12520</v>
      </c>
      <c r="C4013" s="1024" t="s">
        <v>4748</v>
      </c>
      <c r="D4013" s="1029">
        <v>978.47</v>
      </c>
      <c r="E4013" s="1029">
        <v>9.1999999999999993</v>
      </c>
      <c r="F4013" s="1029">
        <v>987.67</v>
      </c>
    </row>
    <row r="4014" spans="1:6" ht="12.6" customHeight="1">
      <c r="A4014" s="1023" t="s">
        <v>12521</v>
      </c>
      <c r="B4014" s="1023" t="s">
        <v>12522</v>
      </c>
      <c r="C4014" s="1024" t="s">
        <v>4748</v>
      </c>
      <c r="D4014" s="1029">
        <v>11.18</v>
      </c>
      <c r="E4014" s="1029">
        <v>20.74</v>
      </c>
      <c r="F4014" s="1029">
        <v>31.92</v>
      </c>
    </row>
    <row r="4015" spans="1:6" ht="24.95" customHeight="1">
      <c r="A4015" s="1023" t="s">
        <v>12523</v>
      </c>
      <c r="B4015" s="441" t="s">
        <v>12524</v>
      </c>
      <c r="C4015" s="1024" t="s">
        <v>4748</v>
      </c>
      <c r="D4015" s="1025">
        <v>1072.97</v>
      </c>
      <c r="E4015" s="1029">
        <v>165.88</v>
      </c>
      <c r="F4015" s="1025">
        <v>1238.8499999999999</v>
      </c>
    </row>
    <row r="4016" spans="1:6" ht="12.6" customHeight="1">
      <c r="A4016" s="1023" t="s">
        <v>12525</v>
      </c>
      <c r="B4016" s="1023" t="s">
        <v>12526</v>
      </c>
      <c r="C4016" s="1024" t="s">
        <v>4748</v>
      </c>
      <c r="D4016" s="1029">
        <v>164.78</v>
      </c>
      <c r="E4016" s="1029">
        <v>41.47</v>
      </c>
      <c r="F4016" s="1029">
        <v>206.25</v>
      </c>
    </row>
    <row r="4017" spans="1:6" ht="12.6" customHeight="1">
      <c r="A4017" s="1023" t="s">
        <v>12527</v>
      </c>
      <c r="B4017" s="1023" t="s">
        <v>12528</v>
      </c>
      <c r="C4017" s="1024" t="s">
        <v>4748</v>
      </c>
      <c r="D4017" s="1029">
        <v>483.42</v>
      </c>
      <c r="E4017" s="1029">
        <v>12.44</v>
      </c>
      <c r="F4017" s="1029">
        <v>495.86</v>
      </c>
    </row>
    <row r="4018" spans="1:6" ht="24.95" customHeight="1">
      <c r="A4018" s="1023" t="s">
        <v>12529</v>
      </c>
      <c r="B4018" s="441" t="s">
        <v>12530</v>
      </c>
      <c r="C4018" s="1024" t="s">
        <v>4748</v>
      </c>
      <c r="D4018" s="1029">
        <v>926.75</v>
      </c>
      <c r="E4018" s="1029">
        <v>169.42</v>
      </c>
      <c r="F4018" s="1025">
        <v>1096.17</v>
      </c>
    </row>
    <row r="4019" spans="1:6" ht="23.1" customHeight="1">
      <c r="A4019" s="1023" t="s">
        <v>12531</v>
      </c>
      <c r="B4019" s="1023" t="s">
        <v>12532</v>
      </c>
      <c r="C4019" s="1024" t="s">
        <v>4748</v>
      </c>
      <c r="D4019" s="1025">
        <v>3501.63</v>
      </c>
      <c r="E4019" s="1029">
        <v>169.42</v>
      </c>
      <c r="F4019" s="1025">
        <v>3671.05</v>
      </c>
    </row>
    <row r="4020" spans="1:6" ht="23.1" customHeight="1">
      <c r="A4020" s="1023" t="s">
        <v>12533</v>
      </c>
      <c r="B4020" s="1023" t="s">
        <v>12534</v>
      </c>
      <c r="C4020" s="1024" t="s">
        <v>4748</v>
      </c>
      <c r="D4020" s="1025">
        <v>10015.98</v>
      </c>
      <c r="E4020" s="1029">
        <v>169.42</v>
      </c>
      <c r="F4020" s="1025">
        <v>10185.4</v>
      </c>
    </row>
    <row r="4021" spans="1:6" ht="12.6" customHeight="1">
      <c r="A4021" s="1023" t="s">
        <v>12535</v>
      </c>
      <c r="B4021" s="1023" t="s">
        <v>12536</v>
      </c>
      <c r="C4021" s="1024" t="s">
        <v>4748</v>
      </c>
      <c r="D4021" s="1025">
        <v>1294.01</v>
      </c>
      <c r="E4021" s="1029">
        <v>3.07</v>
      </c>
      <c r="F4021" s="1025">
        <v>1297.08</v>
      </c>
    </row>
    <row r="4022" spans="1:6" ht="24.95" customHeight="1">
      <c r="A4022" s="1023" t="s">
        <v>12537</v>
      </c>
      <c r="B4022" s="441" t="s">
        <v>12538</v>
      </c>
      <c r="C4022" s="1024" t="s">
        <v>5060</v>
      </c>
      <c r="D4022" s="1025">
        <v>10253.27</v>
      </c>
      <c r="E4022" s="1029">
        <v>219.11</v>
      </c>
      <c r="F4022" s="1025">
        <v>10472.379999999999</v>
      </c>
    </row>
    <row r="4023" spans="1:6" ht="24.95" customHeight="1">
      <c r="A4023" s="1023" t="s">
        <v>12539</v>
      </c>
      <c r="B4023" s="441" t="s">
        <v>12540</v>
      </c>
      <c r="C4023" s="1024" t="s">
        <v>5060</v>
      </c>
      <c r="D4023" s="1025">
        <v>15499.18</v>
      </c>
      <c r="E4023" s="1029">
        <v>219.11</v>
      </c>
      <c r="F4023" s="1025">
        <v>15718.29</v>
      </c>
    </row>
    <row r="4024" spans="1:6" ht="34.5" customHeight="1">
      <c r="A4024" s="1026" t="s">
        <v>12541</v>
      </c>
      <c r="B4024" s="1023" t="s">
        <v>12542</v>
      </c>
      <c r="C4024" s="1027" t="s">
        <v>4748</v>
      </c>
      <c r="D4024" s="1028">
        <v>1221.68</v>
      </c>
      <c r="E4024" s="1030">
        <v>146.07</v>
      </c>
      <c r="F4024" s="1028">
        <v>1367.75</v>
      </c>
    </row>
    <row r="4025" spans="1:6" ht="34.5" customHeight="1">
      <c r="A4025" s="1026" t="s">
        <v>12543</v>
      </c>
      <c r="B4025" s="441" t="s">
        <v>12544</v>
      </c>
      <c r="C4025" s="1027" t="s">
        <v>4748</v>
      </c>
      <c r="D4025" s="1028">
        <v>1543.57</v>
      </c>
      <c r="E4025" s="1030">
        <v>219.11</v>
      </c>
      <c r="F4025" s="1028">
        <v>1762.68</v>
      </c>
    </row>
    <row r="4026" spans="1:6" ht="34.5" customHeight="1">
      <c r="A4026" s="1026" t="s">
        <v>12545</v>
      </c>
      <c r="B4026" s="441" t="s">
        <v>12546</v>
      </c>
      <c r="C4026" s="1027" t="s">
        <v>4748</v>
      </c>
      <c r="D4026" s="1028">
        <v>3775.46</v>
      </c>
      <c r="E4026" s="1030">
        <v>288.48</v>
      </c>
      <c r="F4026" s="1028">
        <v>4063.94</v>
      </c>
    </row>
    <row r="4027" spans="1:6" ht="12.6" customHeight="1">
      <c r="A4027" s="1020" t="s">
        <v>12547</v>
      </c>
      <c r="B4027" s="1020" t="s">
        <v>12548</v>
      </c>
      <c r="C4027" s="1022"/>
      <c r="D4027" s="1022"/>
      <c r="E4027" s="1022"/>
      <c r="F4027" s="1022"/>
    </row>
    <row r="4028" spans="1:6" ht="12.6" customHeight="1">
      <c r="A4028" s="1023" t="s">
        <v>12549</v>
      </c>
      <c r="B4028" s="1023" t="s">
        <v>12550</v>
      </c>
      <c r="C4028" s="1024" t="s">
        <v>4748</v>
      </c>
      <c r="D4028" s="1029">
        <v>19.77</v>
      </c>
      <c r="E4028" s="1029">
        <v>11.54</v>
      </c>
      <c r="F4028" s="1029">
        <v>31.31</v>
      </c>
    </row>
    <row r="4029" spans="1:6" ht="12.6" customHeight="1">
      <c r="A4029" s="1023" t="s">
        <v>12551</v>
      </c>
      <c r="B4029" s="1023" t="s">
        <v>12552</v>
      </c>
      <c r="C4029" s="1024" t="s">
        <v>4748</v>
      </c>
      <c r="D4029" s="1029">
        <v>33.619999999999997</v>
      </c>
      <c r="E4029" s="1029">
        <v>11.54</v>
      </c>
      <c r="F4029" s="1029">
        <v>45.16</v>
      </c>
    </row>
    <row r="4030" spans="1:6" ht="12.6" customHeight="1">
      <c r="A4030" s="1023" t="s">
        <v>12553</v>
      </c>
      <c r="B4030" s="1023" t="s">
        <v>12554</v>
      </c>
      <c r="C4030" s="1024" t="s">
        <v>4748</v>
      </c>
      <c r="D4030" s="442"/>
      <c r="E4030" s="1029">
        <v>169.42</v>
      </c>
      <c r="F4030" s="1029">
        <v>169.42</v>
      </c>
    </row>
    <row r="4031" spans="1:6" ht="12.6" customHeight="1">
      <c r="A4031" s="1023" t="s">
        <v>12555</v>
      </c>
      <c r="B4031" s="1023" t="s">
        <v>12556</v>
      </c>
      <c r="C4031" s="1024" t="s">
        <v>4748</v>
      </c>
      <c r="D4031" s="442"/>
      <c r="E4031" s="1029">
        <v>169.42</v>
      </c>
      <c r="F4031" s="1029">
        <v>169.42</v>
      </c>
    </row>
    <row r="4032" spans="1:6" ht="24.95" customHeight="1">
      <c r="A4032" s="1023" t="s">
        <v>12557</v>
      </c>
      <c r="B4032" s="441" t="s">
        <v>12558</v>
      </c>
      <c r="C4032" s="1024" t="s">
        <v>4748</v>
      </c>
      <c r="D4032" s="1025">
        <v>14561.62</v>
      </c>
      <c r="E4032" s="1029">
        <v>15.34</v>
      </c>
      <c r="F4032" s="1025">
        <v>14576.96</v>
      </c>
    </row>
    <row r="4033" spans="1:6" ht="12.6" customHeight="1">
      <c r="A4033" s="1023" t="s">
        <v>12559</v>
      </c>
      <c r="B4033" s="1023" t="s">
        <v>12560</v>
      </c>
      <c r="C4033" s="1024" t="s">
        <v>4748</v>
      </c>
      <c r="D4033" s="1025">
        <v>2589.1</v>
      </c>
      <c r="E4033" s="1029">
        <v>15.34</v>
      </c>
      <c r="F4033" s="1025">
        <v>2604.44</v>
      </c>
    </row>
    <row r="4034" spans="1:6" ht="24.95" customHeight="1">
      <c r="A4034" s="1031">
        <v>67</v>
      </c>
      <c r="B4034" s="1037" t="s">
        <v>12561</v>
      </c>
      <c r="C4034" s="1021"/>
      <c r="D4034" s="1021"/>
      <c r="E4034" s="1021"/>
      <c r="F4034" s="1021"/>
    </row>
    <row r="4035" spans="1:6" ht="12.6" customHeight="1">
      <c r="A4035" s="1020" t="s">
        <v>12562</v>
      </c>
      <c r="B4035" s="1020" t="s">
        <v>12563</v>
      </c>
      <c r="C4035" s="1022"/>
      <c r="D4035" s="1022"/>
      <c r="E4035" s="1022"/>
      <c r="F4035" s="1022"/>
    </row>
    <row r="4036" spans="1:6" ht="11.45" customHeight="1">
      <c r="A4036" s="1015" t="s">
        <v>4737</v>
      </c>
      <c r="B4036" s="1016" t="s">
        <v>4738</v>
      </c>
      <c r="C4036" s="1016" t="s">
        <v>4739</v>
      </c>
      <c r="D4036" s="1017" t="s">
        <v>4740</v>
      </c>
      <c r="E4036" s="1018" t="s">
        <v>4741</v>
      </c>
      <c r="F4036" s="1015" t="s">
        <v>4742</v>
      </c>
    </row>
    <row r="4037" spans="1:6" ht="12.6" customHeight="1">
      <c r="A4037" s="1023" t="s">
        <v>12564</v>
      </c>
      <c r="B4037" s="1023" t="s">
        <v>12565</v>
      </c>
      <c r="C4037" s="1024" t="s">
        <v>4748</v>
      </c>
      <c r="D4037" s="1025">
        <v>1699.36</v>
      </c>
      <c r="E4037" s="1029">
        <v>74.8</v>
      </c>
      <c r="F4037" s="1025">
        <v>1774.16</v>
      </c>
    </row>
    <row r="4038" spans="1:6" ht="12.6" customHeight="1">
      <c r="A4038" s="1023" t="s">
        <v>12566</v>
      </c>
      <c r="B4038" s="1023" t="s">
        <v>12567</v>
      </c>
      <c r="C4038" s="1024" t="s">
        <v>4799</v>
      </c>
      <c r="D4038" s="1025">
        <v>1054.68</v>
      </c>
      <c r="E4038" s="1029">
        <v>8.44</v>
      </c>
      <c r="F4038" s="1025">
        <v>1063.1199999999999</v>
      </c>
    </row>
    <row r="4039" spans="1:6" ht="24.95" customHeight="1">
      <c r="A4039" s="1023" t="s">
        <v>12568</v>
      </c>
      <c r="B4039" s="441" t="s">
        <v>12569</v>
      </c>
      <c r="C4039" s="1024" t="s">
        <v>4799</v>
      </c>
      <c r="D4039" s="1025">
        <v>2439.88</v>
      </c>
      <c r="E4039" s="1029">
        <v>8.44</v>
      </c>
      <c r="F4039" s="1025">
        <v>2448.3200000000002</v>
      </c>
    </row>
    <row r="4040" spans="1:6" ht="23.1" customHeight="1">
      <c r="A4040" s="1023" t="s">
        <v>12570</v>
      </c>
      <c r="B4040" s="1023" t="s">
        <v>12571</v>
      </c>
      <c r="C4040" s="1024" t="s">
        <v>4748</v>
      </c>
      <c r="D4040" s="1025">
        <v>1016.61</v>
      </c>
      <c r="E4040" s="1029">
        <v>4.22</v>
      </c>
      <c r="F4040" s="1025">
        <v>1020.83</v>
      </c>
    </row>
    <row r="4041" spans="1:6" ht="34.5" customHeight="1">
      <c r="A4041" s="1026" t="s">
        <v>12572</v>
      </c>
      <c r="B4041" s="1023" t="s">
        <v>12573</v>
      </c>
      <c r="C4041" s="1027" t="s">
        <v>4748</v>
      </c>
      <c r="D4041" s="1028">
        <v>19354.43</v>
      </c>
      <c r="E4041" s="1030">
        <v>150.01</v>
      </c>
      <c r="F4041" s="1028">
        <v>19504.439999999999</v>
      </c>
    </row>
    <row r="4042" spans="1:6" ht="12.6" customHeight="1">
      <c r="A4042" s="1023" t="s">
        <v>12574</v>
      </c>
      <c r="B4042" s="1023" t="s">
        <v>12575</v>
      </c>
      <c r="C4042" s="1024" t="s">
        <v>4799</v>
      </c>
      <c r="D4042" s="1025">
        <v>1752.46</v>
      </c>
      <c r="E4042" s="1029">
        <v>27.14</v>
      </c>
      <c r="F4042" s="1025">
        <v>1779.6</v>
      </c>
    </row>
    <row r="4043" spans="1:6" ht="24.95" customHeight="1">
      <c r="A4043" s="1023" t="s">
        <v>12576</v>
      </c>
      <c r="B4043" s="441" t="s">
        <v>12577</v>
      </c>
      <c r="C4043" s="1024" t="s">
        <v>4748</v>
      </c>
      <c r="D4043" s="1025">
        <v>92106.36</v>
      </c>
      <c r="E4043" s="443"/>
      <c r="F4043" s="1025">
        <v>92106.36</v>
      </c>
    </row>
    <row r="4044" spans="1:6" ht="24.95" customHeight="1">
      <c r="A4044" s="1023" t="s">
        <v>12578</v>
      </c>
      <c r="B4044" s="441" t="s">
        <v>12579</v>
      </c>
      <c r="C4044" s="1024" t="s">
        <v>4748</v>
      </c>
      <c r="D4044" s="1025">
        <v>48479.46</v>
      </c>
      <c r="E4044" s="1029">
        <v>242.5</v>
      </c>
      <c r="F4044" s="1025">
        <v>48721.96</v>
      </c>
    </row>
    <row r="4045" spans="1:6" ht="34.5" customHeight="1">
      <c r="A4045" s="1026" t="s">
        <v>12580</v>
      </c>
      <c r="B4045" s="1023" t="s">
        <v>12581</v>
      </c>
      <c r="C4045" s="1027" t="s">
        <v>5060</v>
      </c>
      <c r="D4045" s="1028">
        <v>415337.38</v>
      </c>
      <c r="E4045" s="441"/>
      <c r="F4045" s="1028">
        <v>415337.38</v>
      </c>
    </row>
    <row r="4046" spans="1:6" ht="45.95" customHeight="1">
      <c r="A4046" s="1023" t="s">
        <v>12582</v>
      </c>
      <c r="B4046" s="1023" t="s">
        <v>12583</v>
      </c>
      <c r="C4046" s="1024" t="s">
        <v>5060</v>
      </c>
      <c r="D4046" s="1025">
        <v>5271.28</v>
      </c>
      <c r="E4046" s="1025">
        <v>52655.46</v>
      </c>
      <c r="F4046" s="1025">
        <v>57926.74</v>
      </c>
    </row>
    <row r="4047" spans="1:6" ht="45.95" customHeight="1">
      <c r="A4047" s="1023" t="s">
        <v>12584</v>
      </c>
      <c r="B4047" s="1023" t="s">
        <v>12585</v>
      </c>
      <c r="C4047" s="1024" t="s">
        <v>5060</v>
      </c>
      <c r="D4047" s="1025">
        <v>7296.15</v>
      </c>
      <c r="E4047" s="1025">
        <v>63558.52</v>
      </c>
      <c r="F4047" s="1025">
        <v>70854.67</v>
      </c>
    </row>
    <row r="4048" spans="1:6" ht="12.6" customHeight="1">
      <c r="A4048" s="1031">
        <v>68</v>
      </c>
      <c r="B4048" s="1020" t="s">
        <v>12586</v>
      </c>
      <c r="C4048" s="1022"/>
      <c r="D4048" s="1022"/>
      <c r="E4048" s="1022"/>
      <c r="F4048" s="1022"/>
    </row>
    <row r="4049" spans="1:6" ht="12.6" customHeight="1">
      <c r="A4049" s="1020" t="s">
        <v>12587</v>
      </c>
      <c r="B4049" s="1020" t="s">
        <v>12588</v>
      </c>
      <c r="C4049" s="1022"/>
      <c r="D4049" s="1022"/>
      <c r="E4049" s="1022"/>
      <c r="F4049" s="1022"/>
    </row>
    <row r="4050" spans="1:6" ht="12.6" customHeight="1">
      <c r="A4050" s="1023" t="s">
        <v>12589</v>
      </c>
      <c r="B4050" s="1023" t="s">
        <v>12590</v>
      </c>
      <c r="C4050" s="1024" t="s">
        <v>4748</v>
      </c>
      <c r="D4050" s="1025">
        <v>1302.8800000000001</v>
      </c>
      <c r="E4050" s="1029">
        <v>253.28</v>
      </c>
      <c r="F4050" s="1025">
        <v>1556.16</v>
      </c>
    </row>
    <row r="4051" spans="1:6" ht="12.6" customHeight="1">
      <c r="A4051" s="1023" t="s">
        <v>12591</v>
      </c>
      <c r="B4051" s="1023" t="s">
        <v>12592</v>
      </c>
      <c r="C4051" s="1024" t="s">
        <v>4748</v>
      </c>
      <c r="D4051" s="1025">
        <v>1273.9000000000001</v>
      </c>
      <c r="E4051" s="1029">
        <v>253.28</v>
      </c>
      <c r="F4051" s="1025">
        <v>1527.18</v>
      </c>
    </row>
    <row r="4052" spans="1:6" ht="12.6" customHeight="1">
      <c r="A4052" s="1023" t="s">
        <v>12593</v>
      </c>
      <c r="B4052" s="1023" t="s">
        <v>12594</v>
      </c>
      <c r="C4052" s="1024" t="s">
        <v>4748</v>
      </c>
      <c r="D4052" s="1025">
        <v>1751.37</v>
      </c>
      <c r="E4052" s="1029">
        <v>253.28</v>
      </c>
      <c r="F4052" s="1025">
        <v>2004.65</v>
      </c>
    </row>
    <row r="4053" spans="1:6" ht="12.6" customHeight="1">
      <c r="A4053" s="1023" t="s">
        <v>12595</v>
      </c>
      <c r="B4053" s="1023" t="s">
        <v>12596</v>
      </c>
      <c r="C4053" s="1024" t="s">
        <v>4748</v>
      </c>
      <c r="D4053" s="1025">
        <v>2539.96</v>
      </c>
      <c r="E4053" s="1029">
        <v>253.28</v>
      </c>
      <c r="F4053" s="1025">
        <v>2793.24</v>
      </c>
    </row>
    <row r="4054" spans="1:6" ht="12.6" customHeight="1">
      <c r="A4054" s="1023" t="s">
        <v>12597</v>
      </c>
      <c r="B4054" s="1023" t="s">
        <v>12598</v>
      </c>
      <c r="C4054" s="1024" t="s">
        <v>4748</v>
      </c>
      <c r="D4054" s="1025">
        <v>1908.61</v>
      </c>
      <c r="E4054" s="1029">
        <v>253.28</v>
      </c>
      <c r="F4054" s="1025">
        <v>2161.89</v>
      </c>
    </row>
    <row r="4055" spans="1:6" ht="12.6" customHeight="1">
      <c r="A4055" s="1023" t="s">
        <v>12599</v>
      </c>
      <c r="B4055" s="1023" t="s">
        <v>12600</v>
      </c>
      <c r="C4055" s="1024" t="s">
        <v>4748</v>
      </c>
      <c r="D4055" s="1025">
        <v>1594.33</v>
      </c>
      <c r="E4055" s="1029">
        <v>253.28</v>
      </c>
      <c r="F4055" s="1025">
        <v>1847.61</v>
      </c>
    </row>
    <row r="4056" spans="1:6" ht="12.6" customHeight="1">
      <c r="A4056" s="1023" t="s">
        <v>12601</v>
      </c>
      <c r="B4056" s="1023" t="s">
        <v>12602</v>
      </c>
      <c r="C4056" s="1024" t="s">
        <v>4748</v>
      </c>
      <c r="D4056" s="1025">
        <v>1589.01</v>
      </c>
      <c r="E4056" s="1029">
        <v>253.28</v>
      </c>
      <c r="F4056" s="1025">
        <v>1842.29</v>
      </c>
    </row>
    <row r="4057" spans="1:6" ht="12.6" customHeight="1">
      <c r="A4057" s="1023" t="s">
        <v>12603</v>
      </c>
      <c r="B4057" s="1023" t="s">
        <v>12604</v>
      </c>
      <c r="C4057" s="1024" t="s">
        <v>4748</v>
      </c>
      <c r="D4057" s="1025">
        <v>2477.9</v>
      </c>
      <c r="E4057" s="1029">
        <v>253.28</v>
      </c>
      <c r="F4057" s="1025">
        <v>2731.18</v>
      </c>
    </row>
    <row r="4058" spans="1:6" ht="12.6" customHeight="1">
      <c r="A4058" s="1023" t="s">
        <v>12605</v>
      </c>
      <c r="B4058" s="1023" t="s">
        <v>12606</v>
      </c>
      <c r="C4058" s="1024" t="s">
        <v>4748</v>
      </c>
      <c r="D4058" s="1025">
        <v>2297.11</v>
      </c>
      <c r="E4058" s="1029">
        <v>253.28</v>
      </c>
      <c r="F4058" s="1025">
        <v>2550.39</v>
      </c>
    </row>
    <row r="4059" spans="1:6" ht="12.6" customHeight="1">
      <c r="A4059" s="1023" t="s">
        <v>12607</v>
      </c>
      <c r="B4059" s="1023" t="s">
        <v>12608</v>
      </c>
      <c r="C4059" s="1024" t="s">
        <v>4748</v>
      </c>
      <c r="D4059" s="1025">
        <v>2807.11</v>
      </c>
      <c r="E4059" s="1029">
        <v>253.28</v>
      </c>
      <c r="F4059" s="1025">
        <v>3060.39</v>
      </c>
    </row>
    <row r="4060" spans="1:6" ht="12.6" customHeight="1">
      <c r="A4060" s="1023" t="s">
        <v>12609</v>
      </c>
      <c r="B4060" s="1023" t="s">
        <v>12610</v>
      </c>
      <c r="C4060" s="1024" t="s">
        <v>4748</v>
      </c>
      <c r="D4060" s="1025">
        <v>2826.46</v>
      </c>
      <c r="E4060" s="1029">
        <v>253.28</v>
      </c>
      <c r="F4060" s="1025">
        <v>3079.74</v>
      </c>
    </row>
    <row r="4061" spans="1:6" ht="12.6" customHeight="1">
      <c r="A4061" s="1023" t="s">
        <v>12611</v>
      </c>
      <c r="B4061" s="1023" t="s">
        <v>12612</v>
      </c>
      <c r="C4061" s="1024" t="s">
        <v>4748</v>
      </c>
      <c r="D4061" s="1025">
        <v>3085.47</v>
      </c>
      <c r="E4061" s="1029">
        <v>253.28</v>
      </c>
      <c r="F4061" s="1025">
        <v>3338.75</v>
      </c>
    </row>
    <row r="4062" spans="1:6" ht="12.6" customHeight="1">
      <c r="A4062" s="1023" t="s">
        <v>12613</v>
      </c>
      <c r="B4062" s="1023" t="s">
        <v>12614</v>
      </c>
      <c r="C4062" s="1024" t="s">
        <v>4748</v>
      </c>
      <c r="D4062" s="1025">
        <v>5270.41</v>
      </c>
      <c r="E4062" s="1029">
        <v>253.28</v>
      </c>
      <c r="F4062" s="1025">
        <v>5523.69</v>
      </c>
    </row>
    <row r="4063" spans="1:6" ht="12.6" customHeight="1">
      <c r="A4063" s="1020" t="s">
        <v>12615</v>
      </c>
      <c r="B4063" s="1020" t="s">
        <v>12616</v>
      </c>
      <c r="C4063" s="1022"/>
      <c r="D4063" s="1022"/>
      <c r="E4063" s="1022"/>
      <c r="F4063" s="1022"/>
    </row>
    <row r="4064" spans="1:6" ht="12.6" customHeight="1">
      <c r="A4064" s="1023" t="s">
        <v>12617</v>
      </c>
      <c r="B4064" s="1023" t="s">
        <v>12618</v>
      </c>
      <c r="C4064" s="1024" t="s">
        <v>4748</v>
      </c>
      <c r="D4064" s="1029">
        <v>570</v>
      </c>
      <c r="E4064" s="1029">
        <v>148.58000000000001</v>
      </c>
      <c r="F4064" s="1029">
        <v>718.58</v>
      </c>
    </row>
    <row r="4065" spans="1:6" ht="12.6" customHeight="1">
      <c r="A4065" s="1023" t="s">
        <v>12619</v>
      </c>
      <c r="B4065" s="1023" t="s">
        <v>12620</v>
      </c>
      <c r="C4065" s="1024" t="s">
        <v>4748</v>
      </c>
      <c r="D4065" s="1029">
        <v>444.41</v>
      </c>
      <c r="E4065" s="1029">
        <v>178.29</v>
      </c>
      <c r="F4065" s="1029">
        <v>622.70000000000005</v>
      </c>
    </row>
    <row r="4066" spans="1:6" ht="12.6" customHeight="1">
      <c r="A4066" s="1023" t="s">
        <v>12621</v>
      </c>
      <c r="B4066" s="1023" t="s">
        <v>12622</v>
      </c>
      <c r="C4066" s="1024" t="s">
        <v>4748</v>
      </c>
      <c r="D4066" s="1029">
        <v>977.99</v>
      </c>
      <c r="E4066" s="1029">
        <v>178.29</v>
      </c>
      <c r="F4066" s="1025">
        <v>1156.28</v>
      </c>
    </row>
    <row r="4067" spans="1:6" ht="12.6" customHeight="1">
      <c r="A4067" s="1023" t="s">
        <v>12623</v>
      </c>
      <c r="B4067" s="1023" t="s">
        <v>12624</v>
      </c>
      <c r="C4067" s="1024" t="s">
        <v>4748</v>
      </c>
      <c r="D4067" s="1025">
        <v>1224.44</v>
      </c>
      <c r="E4067" s="1029">
        <v>267.44</v>
      </c>
      <c r="F4067" s="1025">
        <v>1491.88</v>
      </c>
    </row>
    <row r="4068" spans="1:6" ht="12.6" customHeight="1">
      <c r="A4068" s="1023" t="s">
        <v>12625</v>
      </c>
      <c r="B4068" s="1023" t="s">
        <v>12626</v>
      </c>
      <c r="C4068" s="1024" t="s">
        <v>4748</v>
      </c>
      <c r="D4068" s="1025">
        <v>1420.22</v>
      </c>
      <c r="E4068" s="1029">
        <v>356.58</v>
      </c>
      <c r="F4068" s="1025">
        <v>1776.8</v>
      </c>
    </row>
    <row r="4069" spans="1:6" ht="12.6" customHeight="1">
      <c r="A4069" s="1023" t="s">
        <v>12627</v>
      </c>
      <c r="B4069" s="1023" t="s">
        <v>12628</v>
      </c>
      <c r="C4069" s="1024" t="s">
        <v>4748</v>
      </c>
      <c r="D4069" s="1025">
        <v>2171.06</v>
      </c>
      <c r="E4069" s="1029">
        <v>267.44</v>
      </c>
      <c r="F4069" s="1025">
        <v>2438.5</v>
      </c>
    </row>
    <row r="4070" spans="1:6" ht="12.6" customHeight="1">
      <c r="A4070" s="1023" t="s">
        <v>12629</v>
      </c>
      <c r="B4070" s="1023" t="s">
        <v>12630</v>
      </c>
      <c r="C4070" s="1024" t="s">
        <v>4748</v>
      </c>
      <c r="D4070" s="1025">
        <v>1122.5899999999999</v>
      </c>
      <c r="E4070" s="1029">
        <v>267.44</v>
      </c>
      <c r="F4070" s="1025">
        <v>1390.03</v>
      </c>
    </row>
    <row r="4071" spans="1:6" ht="12.6" customHeight="1">
      <c r="A4071" s="1023" t="s">
        <v>12631</v>
      </c>
      <c r="B4071" s="1023" t="s">
        <v>12632</v>
      </c>
      <c r="C4071" s="1024" t="s">
        <v>4748</v>
      </c>
      <c r="D4071" s="1025">
        <v>2187.4299999999998</v>
      </c>
      <c r="E4071" s="1029">
        <v>356.58</v>
      </c>
      <c r="F4071" s="1025">
        <v>2544.0100000000002</v>
      </c>
    </row>
    <row r="4072" spans="1:6" ht="12.6" customHeight="1">
      <c r="A4072" s="1023" t="s">
        <v>12633</v>
      </c>
      <c r="B4072" s="1023" t="s">
        <v>12634</v>
      </c>
      <c r="C4072" s="1024" t="s">
        <v>4748</v>
      </c>
      <c r="D4072" s="1029">
        <v>118.06</v>
      </c>
      <c r="E4072" s="1029">
        <v>118.86</v>
      </c>
      <c r="F4072" s="1029">
        <v>236.92</v>
      </c>
    </row>
    <row r="4073" spans="1:6" ht="12.6" customHeight="1">
      <c r="A4073" s="1023" t="s">
        <v>12635</v>
      </c>
      <c r="B4073" s="1023" t="s">
        <v>12636</v>
      </c>
      <c r="C4073" s="1024" t="s">
        <v>4748</v>
      </c>
      <c r="D4073" s="1029">
        <v>127.07</v>
      </c>
      <c r="E4073" s="1029">
        <v>118.86</v>
      </c>
      <c r="F4073" s="1029">
        <v>245.93</v>
      </c>
    </row>
    <row r="4074" spans="1:6" ht="12.6" customHeight="1">
      <c r="A4074" s="1023" t="s">
        <v>12637</v>
      </c>
      <c r="B4074" s="1023" t="s">
        <v>12638</v>
      </c>
      <c r="C4074" s="1024" t="s">
        <v>4748</v>
      </c>
      <c r="D4074" s="1029">
        <v>218.15</v>
      </c>
      <c r="E4074" s="1029">
        <v>148.58000000000001</v>
      </c>
      <c r="F4074" s="1029">
        <v>366.73</v>
      </c>
    </row>
    <row r="4075" spans="1:6" ht="12.6" customHeight="1">
      <c r="A4075" s="1023" t="s">
        <v>12639</v>
      </c>
      <c r="B4075" s="1023" t="s">
        <v>12640</v>
      </c>
      <c r="C4075" s="1024" t="s">
        <v>4748</v>
      </c>
      <c r="D4075" s="1029">
        <v>436.3</v>
      </c>
      <c r="E4075" s="1029">
        <v>178.29</v>
      </c>
      <c r="F4075" s="1029">
        <v>614.59</v>
      </c>
    </row>
    <row r="4076" spans="1:6" ht="12.6" customHeight="1">
      <c r="A4076" s="1020" t="s">
        <v>12641</v>
      </c>
      <c r="B4076" s="1020" t="s">
        <v>12642</v>
      </c>
      <c r="C4076" s="1022"/>
      <c r="D4076" s="1022"/>
      <c r="E4076" s="1022"/>
      <c r="F4076" s="1022"/>
    </row>
    <row r="4077" spans="1:6" ht="12.6" customHeight="1">
      <c r="A4077" s="1023" t="s">
        <v>12643</v>
      </c>
      <c r="B4077" s="1023" t="s">
        <v>12644</v>
      </c>
      <c r="C4077" s="1024" t="s">
        <v>4748</v>
      </c>
      <c r="D4077" s="1029">
        <v>217.45</v>
      </c>
      <c r="E4077" s="1029">
        <v>199.92</v>
      </c>
      <c r="F4077" s="1029">
        <v>417.37</v>
      </c>
    </row>
    <row r="4078" spans="1:6" ht="24.95" customHeight="1">
      <c r="A4078" s="1023" t="s">
        <v>12645</v>
      </c>
      <c r="B4078" s="441" t="s">
        <v>12646</v>
      </c>
      <c r="C4078" s="1024" t="s">
        <v>4748</v>
      </c>
      <c r="D4078" s="1029">
        <v>61.09</v>
      </c>
      <c r="E4078" s="1029">
        <v>14.59</v>
      </c>
      <c r="F4078" s="1029">
        <v>75.680000000000007</v>
      </c>
    </row>
    <row r="4079" spans="1:6" ht="11.45" customHeight="1">
      <c r="A4079" s="1015" t="s">
        <v>4737</v>
      </c>
      <c r="B4079" s="1016" t="s">
        <v>4738</v>
      </c>
      <c r="C4079" s="1016" t="s">
        <v>4739</v>
      </c>
      <c r="D4079" s="1017" t="s">
        <v>4740</v>
      </c>
      <c r="E4079" s="1018" t="s">
        <v>4741</v>
      </c>
      <c r="F4079" s="1015" t="s">
        <v>4742</v>
      </c>
    </row>
    <row r="4080" spans="1:6" ht="24.95" customHeight="1">
      <c r="A4080" s="1023" t="s">
        <v>12647</v>
      </c>
      <c r="B4080" s="441" t="s">
        <v>12648</v>
      </c>
      <c r="C4080" s="1024" t="s">
        <v>4748</v>
      </c>
      <c r="D4080" s="1029">
        <v>631.9</v>
      </c>
      <c r="E4080" s="1029">
        <v>29.17</v>
      </c>
      <c r="F4080" s="1029">
        <v>661.07</v>
      </c>
    </row>
    <row r="4081" spans="1:6" ht="12.6" customHeight="1">
      <c r="A4081" s="1023" t="s">
        <v>12649</v>
      </c>
      <c r="B4081" s="1023" t="s">
        <v>12650</v>
      </c>
      <c r="C4081" s="1024" t="s">
        <v>4748</v>
      </c>
      <c r="D4081" s="1029">
        <v>34.4</v>
      </c>
      <c r="E4081" s="1029">
        <v>29.03</v>
      </c>
      <c r="F4081" s="1029">
        <v>63.43</v>
      </c>
    </row>
    <row r="4082" spans="1:6" ht="23.1" customHeight="1">
      <c r="A4082" s="1031">
        <v>69</v>
      </c>
      <c r="B4082" s="1020" t="s">
        <v>12651</v>
      </c>
      <c r="C4082" s="1021"/>
      <c r="D4082" s="1021"/>
      <c r="E4082" s="1021"/>
      <c r="F4082" s="1021"/>
    </row>
    <row r="4083" spans="1:6" ht="12.6" customHeight="1">
      <c r="A4083" s="1020" t="s">
        <v>12652</v>
      </c>
      <c r="B4083" s="1020" t="s">
        <v>12653</v>
      </c>
      <c r="C4083" s="1022"/>
      <c r="D4083" s="1022"/>
      <c r="E4083" s="1022"/>
      <c r="F4083" s="1022"/>
    </row>
    <row r="4084" spans="1:6" ht="24.95" customHeight="1">
      <c r="A4084" s="1023" t="s">
        <v>12654</v>
      </c>
      <c r="B4084" s="441" t="s">
        <v>12655</v>
      </c>
      <c r="C4084" s="1024" t="s">
        <v>4748</v>
      </c>
      <c r="D4084" s="1029">
        <v>66.959999999999994</v>
      </c>
      <c r="E4084" s="443"/>
      <c r="F4084" s="1029">
        <v>66.959999999999994</v>
      </c>
    </row>
    <row r="4085" spans="1:6" ht="24.95" customHeight="1">
      <c r="A4085" s="1023" t="s">
        <v>12656</v>
      </c>
      <c r="B4085" s="441" t="s">
        <v>12657</v>
      </c>
      <c r="C4085" s="1024" t="s">
        <v>4748</v>
      </c>
      <c r="D4085" s="1029">
        <v>403.61</v>
      </c>
      <c r="E4085" s="1029">
        <v>52.27</v>
      </c>
      <c r="F4085" s="1029">
        <v>455.88</v>
      </c>
    </row>
    <row r="4086" spans="1:6" ht="24.95" customHeight="1">
      <c r="A4086" s="1023" t="s">
        <v>12658</v>
      </c>
      <c r="B4086" s="441" t="s">
        <v>12659</v>
      </c>
      <c r="C4086" s="1024" t="s">
        <v>4748</v>
      </c>
      <c r="D4086" s="1029">
        <v>841.06</v>
      </c>
      <c r="E4086" s="1029">
        <v>111.16</v>
      </c>
      <c r="F4086" s="1029">
        <v>952.22</v>
      </c>
    </row>
    <row r="4087" spans="1:6" ht="12.6" customHeight="1">
      <c r="A4087" s="1023" t="s">
        <v>12660</v>
      </c>
      <c r="B4087" s="1023" t="s">
        <v>12661</v>
      </c>
      <c r="C4087" s="1024" t="s">
        <v>4748</v>
      </c>
      <c r="D4087" s="1025">
        <v>1458.68</v>
      </c>
      <c r="E4087" s="1029">
        <v>5.83</v>
      </c>
      <c r="F4087" s="1025">
        <v>1464.51</v>
      </c>
    </row>
    <row r="4088" spans="1:6" ht="34.5" customHeight="1">
      <c r="A4088" s="1026" t="s">
        <v>12662</v>
      </c>
      <c r="B4088" s="1023" t="s">
        <v>12663</v>
      </c>
      <c r="C4088" s="1027" t="s">
        <v>4748</v>
      </c>
      <c r="D4088" s="1030">
        <v>169.6</v>
      </c>
      <c r="E4088" s="1030">
        <v>16.59</v>
      </c>
      <c r="F4088" s="1030">
        <v>186.19</v>
      </c>
    </row>
    <row r="4089" spans="1:6" ht="12.6" customHeight="1">
      <c r="A4089" s="1023" t="s">
        <v>12664</v>
      </c>
      <c r="B4089" s="1023" t="s">
        <v>12665</v>
      </c>
      <c r="C4089" s="1024" t="s">
        <v>4748</v>
      </c>
      <c r="D4089" s="1029">
        <v>36.43</v>
      </c>
      <c r="E4089" s="1029">
        <v>6.22</v>
      </c>
      <c r="F4089" s="1029">
        <v>42.65</v>
      </c>
    </row>
    <row r="4090" spans="1:6" ht="12.6" customHeight="1">
      <c r="A4090" s="1023" t="s">
        <v>12666</v>
      </c>
      <c r="B4090" s="1023" t="s">
        <v>12667</v>
      </c>
      <c r="C4090" s="1024" t="s">
        <v>4748</v>
      </c>
      <c r="D4090" s="1029">
        <v>162.44</v>
      </c>
      <c r="E4090" s="1029">
        <v>6.22</v>
      </c>
      <c r="F4090" s="1029">
        <v>168.66</v>
      </c>
    </row>
    <row r="4091" spans="1:6" ht="24.95" customHeight="1">
      <c r="A4091" s="1023" t="s">
        <v>12668</v>
      </c>
      <c r="B4091" s="441" t="s">
        <v>12669</v>
      </c>
      <c r="C4091" s="1024" t="s">
        <v>5060</v>
      </c>
      <c r="D4091" s="1025">
        <v>6855.28</v>
      </c>
      <c r="E4091" s="443"/>
      <c r="F4091" s="1025">
        <v>6855.28</v>
      </c>
    </row>
    <row r="4092" spans="1:6" ht="24.95" customHeight="1">
      <c r="A4092" s="1023" t="s">
        <v>12670</v>
      </c>
      <c r="B4092" s="441" t="s">
        <v>12671</v>
      </c>
      <c r="C4092" s="1024" t="s">
        <v>5060</v>
      </c>
      <c r="D4092" s="1025">
        <v>23977.11</v>
      </c>
      <c r="E4092" s="443"/>
      <c r="F4092" s="1025">
        <v>23977.11</v>
      </c>
    </row>
    <row r="4093" spans="1:6" ht="24.95" customHeight="1">
      <c r="A4093" s="1023" t="s">
        <v>12672</v>
      </c>
      <c r="B4093" s="441" t="s">
        <v>12673</v>
      </c>
      <c r="C4093" s="1024" t="s">
        <v>5060</v>
      </c>
      <c r="D4093" s="1025">
        <v>69153.73</v>
      </c>
      <c r="E4093" s="443"/>
      <c r="F4093" s="1025">
        <v>69153.73</v>
      </c>
    </row>
    <row r="4094" spans="1:6" ht="12.6" customHeight="1">
      <c r="A4094" s="1020" t="s">
        <v>12674</v>
      </c>
      <c r="B4094" s="1020" t="s">
        <v>12675</v>
      </c>
      <c r="C4094" s="1022"/>
      <c r="D4094" s="1022"/>
      <c r="E4094" s="1022"/>
      <c r="F4094" s="1022"/>
    </row>
    <row r="4095" spans="1:6" ht="23.1" customHeight="1">
      <c r="A4095" s="1023" t="s">
        <v>12676</v>
      </c>
      <c r="B4095" s="1023" t="s">
        <v>12677</v>
      </c>
      <c r="C4095" s="1024" t="s">
        <v>4748</v>
      </c>
      <c r="D4095" s="1025">
        <v>9529.41</v>
      </c>
      <c r="E4095" s="1029">
        <v>62.21</v>
      </c>
      <c r="F4095" s="1025">
        <v>9591.6200000000008</v>
      </c>
    </row>
    <row r="4096" spans="1:6" ht="23.1" customHeight="1">
      <c r="A4096" s="1023" t="s">
        <v>12678</v>
      </c>
      <c r="B4096" s="1023" t="s">
        <v>12679</v>
      </c>
      <c r="C4096" s="1024" t="s">
        <v>4748</v>
      </c>
      <c r="D4096" s="1025">
        <v>12530.79</v>
      </c>
      <c r="E4096" s="1029">
        <v>62.21</v>
      </c>
      <c r="F4096" s="1025">
        <v>12593</v>
      </c>
    </row>
    <row r="4097" spans="1:6" ht="12.6" customHeight="1">
      <c r="A4097" s="1023" t="s">
        <v>12680</v>
      </c>
      <c r="B4097" s="1023" t="s">
        <v>12681</v>
      </c>
      <c r="C4097" s="1024" t="s">
        <v>4748</v>
      </c>
      <c r="D4097" s="1025">
        <v>37040.69</v>
      </c>
      <c r="E4097" s="1029">
        <v>62.21</v>
      </c>
      <c r="F4097" s="1025">
        <v>37102.9</v>
      </c>
    </row>
    <row r="4098" spans="1:6" ht="12.6" customHeight="1">
      <c r="A4098" s="1020" t="s">
        <v>12682</v>
      </c>
      <c r="B4098" s="1020" t="s">
        <v>12683</v>
      </c>
      <c r="C4098" s="1022"/>
      <c r="D4098" s="1022"/>
      <c r="E4098" s="1022"/>
      <c r="F4098" s="1022"/>
    </row>
    <row r="4099" spans="1:6" ht="24.95" customHeight="1">
      <c r="A4099" s="1023" t="s">
        <v>12684</v>
      </c>
      <c r="B4099" s="441" t="s">
        <v>12685</v>
      </c>
      <c r="C4099" s="1024" t="s">
        <v>4748</v>
      </c>
      <c r="D4099" s="1025">
        <v>36501.4</v>
      </c>
      <c r="E4099" s="1029">
        <v>116.68</v>
      </c>
      <c r="F4099" s="1025">
        <v>36618.080000000002</v>
      </c>
    </row>
    <row r="4100" spans="1:6" ht="24.95" customHeight="1">
      <c r="A4100" s="1023" t="s">
        <v>12686</v>
      </c>
      <c r="B4100" s="441" t="s">
        <v>12687</v>
      </c>
      <c r="C4100" s="1024" t="s">
        <v>4748</v>
      </c>
      <c r="D4100" s="1025">
        <v>48358.65</v>
      </c>
      <c r="E4100" s="1029">
        <v>116.68</v>
      </c>
      <c r="F4100" s="1025">
        <v>48475.33</v>
      </c>
    </row>
    <row r="4101" spans="1:6" ht="24.95" customHeight="1">
      <c r="A4101" s="1023" t="s">
        <v>12688</v>
      </c>
      <c r="B4101" s="441" t="s">
        <v>12689</v>
      </c>
      <c r="C4101" s="1024" t="s">
        <v>4748</v>
      </c>
      <c r="D4101" s="1025">
        <v>51982.16</v>
      </c>
      <c r="E4101" s="1029">
        <v>116.68</v>
      </c>
      <c r="F4101" s="1025">
        <v>52098.84</v>
      </c>
    </row>
    <row r="4102" spans="1:6" ht="23.1" customHeight="1">
      <c r="A4102" s="1023" t="s">
        <v>12690</v>
      </c>
      <c r="B4102" s="1023" t="s">
        <v>12691</v>
      </c>
      <c r="C4102" s="1024" t="s">
        <v>4748</v>
      </c>
      <c r="D4102" s="1025">
        <v>4991.84</v>
      </c>
      <c r="E4102" s="1029">
        <v>82.94</v>
      </c>
      <c r="F4102" s="1025">
        <v>5074.78</v>
      </c>
    </row>
    <row r="4103" spans="1:6" ht="24.95" customHeight="1">
      <c r="A4103" s="1023" t="s">
        <v>12692</v>
      </c>
      <c r="B4103" s="441" t="s">
        <v>12693</v>
      </c>
      <c r="C4103" s="1024" t="s">
        <v>4748</v>
      </c>
      <c r="D4103" s="1025">
        <v>13821.51</v>
      </c>
      <c r="E4103" s="1029">
        <v>116.68</v>
      </c>
      <c r="F4103" s="1025">
        <v>13938.19</v>
      </c>
    </row>
    <row r="4104" spans="1:6" ht="23.1" customHeight="1">
      <c r="A4104" s="1023" t="s">
        <v>12694</v>
      </c>
      <c r="B4104" s="1023" t="s">
        <v>12695</v>
      </c>
      <c r="C4104" s="1024" t="s">
        <v>4748</v>
      </c>
      <c r="D4104" s="1025">
        <v>20497.97</v>
      </c>
      <c r="E4104" s="1029">
        <v>82.94</v>
      </c>
      <c r="F4104" s="1025">
        <v>20580.91</v>
      </c>
    </row>
    <row r="4105" spans="1:6" ht="24.95" customHeight="1">
      <c r="A4105" s="1023" t="s">
        <v>12696</v>
      </c>
      <c r="B4105" s="441" t="s">
        <v>12697</v>
      </c>
      <c r="C4105" s="1024" t="s">
        <v>4748</v>
      </c>
      <c r="D4105" s="1029">
        <v>769.84</v>
      </c>
      <c r="E4105" s="1029">
        <v>41.47</v>
      </c>
      <c r="F4105" s="1029">
        <v>811.31</v>
      </c>
    </row>
    <row r="4106" spans="1:6" ht="24.95" customHeight="1">
      <c r="A4106" s="1023" t="s">
        <v>12698</v>
      </c>
      <c r="B4106" s="441" t="s">
        <v>12699</v>
      </c>
      <c r="C4106" s="1024" t="s">
        <v>4748</v>
      </c>
      <c r="D4106" s="1025">
        <v>42990.43</v>
      </c>
      <c r="E4106" s="1029">
        <v>116.68</v>
      </c>
      <c r="F4106" s="1025">
        <v>43107.11</v>
      </c>
    </row>
    <row r="4107" spans="1:6" ht="24.95" customHeight="1">
      <c r="A4107" s="1023" t="s">
        <v>12700</v>
      </c>
      <c r="B4107" s="441" t="s">
        <v>12701</v>
      </c>
      <c r="C4107" s="1024" t="s">
        <v>4748</v>
      </c>
      <c r="D4107" s="1025">
        <v>57586.8</v>
      </c>
      <c r="E4107" s="1029">
        <v>116.68</v>
      </c>
      <c r="F4107" s="1025">
        <v>57703.48</v>
      </c>
    </row>
    <row r="4108" spans="1:6" ht="24.95" customHeight="1">
      <c r="A4108" s="1023" t="s">
        <v>12702</v>
      </c>
      <c r="B4108" s="441" t="s">
        <v>12703</v>
      </c>
      <c r="C4108" s="1024" t="s">
        <v>4748</v>
      </c>
      <c r="D4108" s="1025">
        <v>124056.84</v>
      </c>
      <c r="E4108" s="1029">
        <v>116.68</v>
      </c>
      <c r="F4108" s="1025">
        <v>124173.52</v>
      </c>
    </row>
    <row r="4109" spans="1:6" ht="24.95" customHeight="1">
      <c r="A4109" s="1023" t="s">
        <v>12704</v>
      </c>
      <c r="B4109" s="441" t="s">
        <v>12705</v>
      </c>
      <c r="C4109" s="1024" t="s">
        <v>4748</v>
      </c>
      <c r="D4109" s="1025">
        <v>132516.07999999999</v>
      </c>
      <c r="E4109" s="1029">
        <v>116.68</v>
      </c>
      <c r="F4109" s="1025">
        <v>132632.76</v>
      </c>
    </row>
    <row r="4110" spans="1:6" ht="24.95" customHeight="1">
      <c r="A4110" s="1023" t="s">
        <v>12706</v>
      </c>
      <c r="B4110" s="441" t="s">
        <v>12707</v>
      </c>
      <c r="C4110" s="1024" t="s">
        <v>4748</v>
      </c>
      <c r="D4110" s="1025">
        <v>56703.79</v>
      </c>
      <c r="E4110" s="1029">
        <v>116.68</v>
      </c>
      <c r="F4110" s="1025">
        <v>56820.47</v>
      </c>
    </row>
    <row r="4111" spans="1:6" ht="24.95" customHeight="1">
      <c r="A4111" s="1023" t="s">
        <v>12708</v>
      </c>
      <c r="B4111" s="441" t="s">
        <v>12709</v>
      </c>
      <c r="C4111" s="1024" t="s">
        <v>4748</v>
      </c>
      <c r="D4111" s="1025">
        <v>25565.85</v>
      </c>
      <c r="E4111" s="1029">
        <v>116.68</v>
      </c>
      <c r="F4111" s="1025">
        <v>25682.53</v>
      </c>
    </row>
    <row r="4112" spans="1:6" ht="11.45" customHeight="1">
      <c r="A4112" s="1015" t="s">
        <v>4737</v>
      </c>
      <c r="B4112" s="1016" t="s">
        <v>4738</v>
      </c>
      <c r="C4112" s="1016" t="s">
        <v>4739</v>
      </c>
      <c r="D4112" s="1017" t="s">
        <v>4740</v>
      </c>
      <c r="E4112" s="1018" t="s">
        <v>4741</v>
      </c>
      <c r="F4112" s="1015" t="s">
        <v>4742</v>
      </c>
    </row>
    <row r="4113" spans="1:6" ht="24.95" customHeight="1">
      <c r="A4113" s="1023" t="s">
        <v>12710</v>
      </c>
      <c r="B4113" s="441" t="s">
        <v>12711</v>
      </c>
      <c r="C4113" s="1024" t="s">
        <v>4748</v>
      </c>
      <c r="D4113" s="1025">
        <v>36238.699999999997</v>
      </c>
      <c r="E4113" s="1029">
        <v>116.68</v>
      </c>
      <c r="F4113" s="1025">
        <v>36355.379999999997</v>
      </c>
    </row>
    <row r="4114" spans="1:6" ht="24.95" customHeight="1">
      <c r="A4114" s="1023" t="s">
        <v>12712</v>
      </c>
      <c r="B4114" s="441" t="s">
        <v>12713</v>
      </c>
      <c r="C4114" s="1024" t="s">
        <v>4748</v>
      </c>
      <c r="D4114" s="1025">
        <v>80925.73</v>
      </c>
      <c r="E4114" s="1029">
        <v>116.68</v>
      </c>
      <c r="F4114" s="1025">
        <v>81042.41</v>
      </c>
    </row>
    <row r="4115" spans="1:6" ht="24.95" customHeight="1">
      <c r="A4115" s="1023" t="s">
        <v>12714</v>
      </c>
      <c r="B4115" s="441" t="s">
        <v>12715</v>
      </c>
      <c r="C4115" s="1024" t="s">
        <v>4748</v>
      </c>
      <c r="D4115" s="1025">
        <v>30815.57</v>
      </c>
      <c r="E4115" s="1029">
        <v>116.68</v>
      </c>
      <c r="F4115" s="1025">
        <v>30932.25</v>
      </c>
    </row>
    <row r="4116" spans="1:6" ht="24.95" customHeight="1">
      <c r="A4116" s="1023" t="s">
        <v>12716</v>
      </c>
      <c r="B4116" s="441" t="s">
        <v>12717</v>
      </c>
      <c r="C4116" s="1024" t="s">
        <v>4748</v>
      </c>
      <c r="D4116" s="1025">
        <v>79722.710000000006</v>
      </c>
      <c r="E4116" s="1029">
        <v>116.68</v>
      </c>
      <c r="F4116" s="1025">
        <v>79839.39</v>
      </c>
    </row>
    <row r="4117" spans="1:6" ht="12.6" customHeight="1">
      <c r="A4117" s="1020" t="s">
        <v>12718</v>
      </c>
      <c r="B4117" s="1020" t="s">
        <v>12719</v>
      </c>
      <c r="C4117" s="1022"/>
      <c r="D4117" s="1022"/>
      <c r="E4117" s="1022"/>
      <c r="F4117" s="1022"/>
    </row>
    <row r="4118" spans="1:6" ht="12.6" customHeight="1">
      <c r="A4118" s="1023" t="s">
        <v>12720</v>
      </c>
      <c r="B4118" s="1023" t="s">
        <v>12721</v>
      </c>
      <c r="C4118" s="1024" t="s">
        <v>4748</v>
      </c>
      <c r="D4118" s="1029">
        <v>768.39</v>
      </c>
      <c r="E4118" s="1029">
        <v>47.55</v>
      </c>
      <c r="F4118" s="1029">
        <v>815.94</v>
      </c>
    </row>
    <row r="4119" spans="1:6" ht="12.6" customHeight="1">
      <c r="A4119" s="1020" t="s">
        <v>12722</v>
      </c>
      <c r="B4119" s="1020" t="s">
        <v>12723</v>
      </c>
      <c r="C4119" s="1022"/>
      <c r="D4119" s="1022"/>
      <c r="E4119" s="1022"/>
      <c r="F4119" s="1022"/>
    </row>
    <row r="4120" spans="1:6" ht="12.6" customHeight="1">
      <c r="A4120" s="1023" t="s">
        <v>12724</v>
      </c>
      <c r="B4120" s="1023" t="s">
        <v>12725</v>
      </c>
      <c r="C4120" s="1024" t="s">
        <v>4748</v>
      </c>
      <c r="D4120" s="1029">
        <v>53.87</v>
      </c>
      <c r="E4120" s="1029">
        <v>8.2899999999999991</v>
      </c>
      <c r="F4120" s="1029">
        <v>62.16</v>
      </c>
    </row>
    <row r="4121" spans="1:6" ht="12.6" customHeight="1">
      <c r="A4121" s="1023" t="s">
        <v>12726</v>
      </c>
      <c r="B4121" s="1023" t="s">
        <v>12727</v>
      </c>
      <c r="C4121" s="1024" t="s">
        <v>4748</v>
      </c>
      <c r="D4121" s="1029">
        <v>743.48</v>
      </c>
      <c r="E4121" s="1029">
        <v>33.18</v>
      </c>
      <c r="F4121" s="1029">
        <v>776.66</v>
      </c>
    </row>
    <row r="4122" spans="1:6" ht="12.6" customHeight="1">
      <c r="A4122" s="1023" t="s">
        <v>12728</v>
      </c>
      <c r="B4122" s="1023" t="s">
        <v>12729</v>
      </c>
      <c r="C4122" s="1024" t="s">
        <v>4748</v>
      </c>
      <c r="D4122" s="1029">
        <v>515.6</v>
      </c>
      <c r="E4122" s="1029">
        <v>33.18</v>
      </c>
      <c r="F4122" s="1029">
        <v>548.78</v>
      </c>
    </row>
    <row r="4123" spans="1:6" ht="12.6" customHeight="1">
      <c r="A4123" s="1023" t="s">
        <v>12730</v>
      </c>
      <c r="B4123" s="1023" t="s">
        <v>12731</v>
      </c>
      <c r="C4123" s="1024" t="s">
        <v>4748</v>
      </c>
      <c r="D4123" s="1029">
        <v>152.9</v>
      </c>
      <c r="E4123" s="1029">
        <v>8.2899999999999991</v>
      </c>
      <c r="F4123" s="1029">
        <v>161.19</v>
      </c>
    </row>
    <row r="4124" spans="1:6" ht="12.6" customHeight="1">
      <c r="A4124" s="1023" t="s">
        <v>12732</v>
      </c>
      <c r="B4124" s="1023" t="s">
        <v>12733</v>
      </c>
      <c r="C4124" s="1024" t="s">
        <v>4748</v>
      </c>
      <c r="D4124" s="1025">
        <v>1305.82</v>
      </c>
      <c r="E4124" s="1029">
        <v>3.07</v>
      </c>
      <c r="F4124" s="1025">
        <v>1308.8900000000001</v>
      </c>
    </row>
    <row r="4125" spans="1:6" ht="12.6" customHeight="1">
      <c r="A4125" s="1020" t="s">
        <v>12734</v>
      </c>
      <c r="B4125" s="1020" t="s">
        <v>12735</v>
      </c>
      <c r="C4125" s="1022"/>
      <c r="D4125" s="1022"/>
      <c r="E4125" s="1022"/>
      <c r="F4125" s="1022"/>
    </row>
    <row r="4126" spans="1:6" ht="23.1" customHeight="1">
      <c r="A4126" s="1023" t="s">
        <v>12736</v>
      </c>
      <c r="B4126" s="1023" t="s">
        <v>12737</v>
      </c>
      <c r="C4126" s="1024" t="s">
        <v>4748</v>
      </c>
      <c r="D4126" s="1029">
        <v>447.95</v>
      </c>
      <c r="E4126" s="1029">
        <v>19.02</v>
      </c>
      <c r="F4126" s="1029">
        <v>466.97</v>
      </c>
    </row>
    <row r="4127" spans="1:6" ht="23.1" customHeight="1">
      <c r="A4127" s="1023" t="s">
        <v>12738</v>
      </c>
      <c r="B4127" s="1023" t="s">
        <v>12739</v>
      </c>
      <c r="C4127" s="1024" t="s">
        <v>5060</v>
      </c>
      <c r="D4127" s="1029">
        <v>497.03</v>
      </c>
      <c r="E4127" s="1029">
        <v>331.76</v>
      </c>
      <c r="F4127" s="1029">
        <v>828.79</v>
      </c>
    </row>
    <row r="4128" spans="1:6" ht="12.6" customHeight="1">
      <c r="A4128" s="1020" t="s">
        <v>12740</v>
      </c>
      <c r="B4128" s="1020" t="s">
        <v>12741</v>
      </c>
      <c r="C4128" s="1022"/>
      <c r="D4128" s="1022"/>
      <c r="E4128" s="1022"/>
      <c r="F4128" s="1022"/>
    </row>
    <row r="4129" spans="1:6" ht="12.6" customHeight="1">
      <c r="A4129" s="1023" t="s">
        <v>12742</v>
      </c>
      <c r="B4129" s="1023" t="s">
        <v>12743</v>
      </c>
      <c r="C4129" s="1024" t="s">
        <v>4857</v>
      </c>
      <c r="D4129" s="1029">
        <v>0.47</v>
      </c>
      <c r="E4129" s="1029">
        <v>4.1500000000000004</v>
      </c>
      <c r="F4129" s="1029">
        <v>4.62</v>
      </c>
    </row>
    <row r="4130" spans="1:6" ht="12.6" customHeight="1">
      <c r="A4130" s="1023" t="s">
        <v>12744</v>
      </c>
      <c r="B4130" s="1023" t="s">
        <v>12745</v>
      </c>
      <c r="C4130" s="1024" t="s">
        <v>4748</v>
      </c>
      <c r="D4130" s="1029">
        <v>7.11</v>
      </c>
      <c r="E4130" s="1029">
        <v>8.2899999999999991</v>
      </c>
      <c r="F4130" s="1029">
        <v>15.4</v>
      </c>
    </row>
    <row r="4131" spans="1:6" ht="12.6" customHeight="1">
      <c r="A4131" s="1023" t="s">
        <v>12746</v>
      </c>
      <c r="B4131" s="1023" t="s">
        <v>12747</v>
      </c>
      <c r="C4131" s="1024" t="s">
        <v>4748</v>
      </c>
      <c r="D4131" s="1029">
        <v>2.54</v>
      </c>
      <c r="E4131" s="1029">
        <v>8.2899999999999991</v>
      </c>
      <c r="F4131" s="1029">
        <v>10.83</v>
      </c>
    </row>
    <row r="4132" spans="1:6" ht="24.95" customHeight="1">
      <c r="A4132" s="1023" t="s">
        <v>12748</v>
      </c>
      <c r="B4132" s="441" t="s">
        <v>12749</v>
      </c>
      <c r="C4132" s="1024" t="s">
        <v>4748</v>
      </c>
      <c r="D4132" s="1029">
        <v>3.19</v>
      </c>
      <c r="E4132" s="1029">
        <v>8.2899999999999991</v>
      </c>
      <c r="F4132" s="1029">
        <v>11.48</v>
      </c>
    </row>
    <row r="4133" spans="1:6" ht="12.6" customHeight="1">
      <c r="A4133" s="1023" t="s">
        <v>12750</v>
      </c>
      <c r="B4133" s="1023" t="s">
        <v>12751</v>
      </c>
      <c r="C4133" s="1024" t="s">
        <v>4748</v>
      </c>
      <c r="D4133" s="1029">
        <v>281.33</v>
      </c>
      <c r="E4133" s="1029">
        <v>9.2100000000000009</v>
      </c>
      <c r="F4133" s="1029">
        <v>290.54000000000002</v>
      </c>
    </row>
    <row r="4134" spans="1:6" ht="12.6" customHeight="1">
      <c r="A4134" s="1023" t="s">
        <v>12752</v>
      </c>
      <c r="B4134" s="1023" t="s">
        <v>12753</v>
      </c>
      <c r="C4134" s="1024" t="s">
        <v>4748</v>
      </c>
      <c r="D4134" s="1029">
        <v>619.86</v>
      </c>
      <c r="E4134" s="1029">
        <v>9.2100000000000009</v>
      </c>
      <c r="F4134" s="1029">
        <v>629.07000000000005</v>
      </c>
    </row>
    <row r="4135" spans="1:6" ht="12.6" customHeight="1">
      <c r="A4135" s="1023" t="s">
        <v>12754</v>
      </c>
      <c r="B4135" s="1023" t="s">
        <v>12755</v>
      </c>
      <c r="C4135" s="1024" t="s">
        <v>4748</v>
      </c>
      <c r="D4135" s="1029">
        <v>4.79</v>
      </c>
      <c r="E4135" s="1029">
        <v>14.59</v>
      </c>
      <c r="F4135" s="1029">
        <v>19.38</v>
      </c>
    </row>
    <row r="4136" spans="1:6" ht="12.6" customHeight="1">
      <c r="A4136" s="1023" t="s">
        <v>12756</v>
      </c>
      <c r="B4136" s="1023" t="s">
        <v>12757</v>
      </c>
      <c r="C4136" s="1024" t="s">
        <v>4748</v>
      </c>
      <c r="D4136" s="1029">
        <v>21.96</v>
      </c>
      <c r="E4136" s="1029">
        <v>14.59</v>
      </c>
      <c r="F4136" s="1029">
        <v>36.549999999999997</v>
      </c>
    </row>
    <row r="4137" spans="1:6" ht="12.6" customHeight="1">
      <c r="A4137" s="1023" t="s">
        <v>12758</v>
      </c>
      <c r="B4137" s="1023" t="s">
        <v>12759</v>
      </c>
      <c r="C4137" s="1024" t="s">
        <v>4748</v>
      </c>
      <c r="D4137" s="1029">
        <v>67.91</v>
      </c>
      <c r="E4137" s="1029">
        <v>1.69</v>
      </c>
      <c r="F4137" s="1029">
        <v>69.599999999999994</v>
      </c>
    </row>
    <row r="4138" spans="1:6" ht="12.6" customHeight="1">
      <c r="A4138" s="1023" t="s">
        <v>12760</v>
      </c>
      <c r="B4138" s="1023" t="s">
        <v>12761</v>
      </c>
      <c r="C4138" s="1024" t="s">
        <v>4748</v>
      </c>
      <c r="D4138" s="1029">
        <v>206.84</v>
      </c>
      <c r="E4138" s="1029">
        <v>9.51</v>
      </c>
      <c r="F4138" s="1029">
        <v>216.35</v>
      </c>
    </row>
    <row r="4139" spans="1:6" ht="12.6" customHeight="1">
      <c r="A4139" s="1023" t="s">
        <v>12762</v>
      </c>
      <c r="B4139" s="1023" t="s">
        <v>12763</v>
      </c>
      <c r="C4139" s="1024" t="s">
        <v>4748</v>
      </c>
      <c r="D4139" s="1029">
        <v>80.599999999999994</v>
      </c>
      <c r="E4139" s="1029">
        <v>6.14</v>
      </c>
      <c r="F4139" s="1029">
        <v>86.74</v>
      </c>
    </row>
    <row r="4140" spans="1:6" ht="12.6" customHeight="1">
      <c r="A4140" s="1023" t="s">
        <v>12764</v>
      </c>
      <c r="B4140" s="1023" t="s">
        <v>12765</v>
      </c>
      <c r="C4140" s="1024" t="s">
        <v>4748</v>
      </c>
      <c r="D4140" s="1029">
        <v>103.87</v>
      </c>
      <c r="E4140" s="1029">
        <v>6.14</v>
      </c>
      <c r="F4140" s="1029">
        <v>110.01</v>
      </c>
    </row>
    <row r="4141" spans="1:6" ht="12.6" customHeight="1">
      <c r="A4141" s="1023" t="s">
        <v>12766</v>
      </c>
      <c r="B4141" s="1023" t="s">
        <v>12767</v>
      </c>
      <c r="C4141" s="1024" t="s">
        <v>4748</v>
      </c>
      <c r="D4141" s="1029">
        <v>167.04</v>
      </c>
      <c r="E4141" s="1029">
        <v>6.14</v>
      </c>
      <c r="F4141" s="1029">
        <v>173.18</v>
      </c>
    </row>
    <row r="4142" spans="1:6" ht="12.6" customHeight="1">
      <c r="A4142" s="1023" t="s">
        <v>12768</v>
      </c>
      <c r="B4142" s="1023" t="s">
        <v>12769</v>
      </c>
      <c r="C4142" s="1024" t="s">
        <v>4748</v>
      </c>
      <c r="D4142" s="1029">
        <v>89.62</v>
      </c>
      <c r="E4142" s="1029">
        <v>1.69</v>
      </c>
      <c r="F4142" s="1029">
        <v>91.31</v>
      </c>
    </row>
    <row r="4143" spans="1:6" ht="12.6" customHeight="1">
      <c r="A4143" s="1023" t="s">
        <v>12770</v>
      </c>
      <c r="B4143" s="1023" t="s">
        <v>12771</v>
      </c>
      <c r="C4143" s="1024" t="s">
        <v>4748</v>
      </c>
      <c r="D4143" s="1029">
        <v>92.5</v>
      </c>
      <c r="E4143" s="1029">
        <v>1.69</v>
      </c>
      <c r="F4143" s="1029">
        <v>94.19</v>
      </c>
    </row>
    <row r="4144" spans="1:6" ht="12.6" customHeight="1">
      <c r="A4144" s="1023" t="s">
        <v>12772</v>
      </c>
      <c r="B4144" s="1023" t="s">
        <v>12773</v>
      </c>
      <c r="C4144" s="1024" t="s">
        <v>4748</v>
      </c>
      <c r="D4144" s="1029">
        <v>9.7799999999999994</v>
      </c>
      <c r="E4144" s="1029">
        <v>3.37</v>
      </c>
      <c r="F4144" s="1029">
        <v>13.15</v>
      </c>
    </row>
    <row r="4145" spans="1:6" ht="12.6" customHeight="1">
      <c r="A4145" s="1023" t="s">
        <v>12774</v>
      </c>
      <c r="B4145" s="1023" t="s">
        <v>12775</v>
      </c>
      <c r="C4145" s="1024" t="s">
        <v>4748</v>
      </c>
      <c r="D4145" s="1029">
        <v>12.21</v>
      </c>
      <c r="E4145" s="1029">
        <v>3.37</v>
      </c>
      <c r="F4145" s="1029">
        <v>15.58</v>
      </c>
    </row>
    <row r="4146" spans="1:6" ht="12.6" customHeight="1">
      <c r="A4146" s="1023" t="s">
        <v>12776</v>
      </c>
      <c r="B4146" s="1023" t="s">
        <v>12777</v>
      </c>
      <c r="C4146" s="1024" t="s">
        <v>4748</v>
      </c>
      <c r="D4146" s="1029">
        <v>18.45</v>
      </c>
      <c r="E4146" s="1029">
        <v>15.69</v>
      </c>
      <c r="F4146" s="1029">
        <v>34.14</v>
      </c>
    </row>
    <row r="4147" spans="1:6" ht="12.6" customHeight="1">
      <c r="A4147" s="1023" t="s">
        <v>12778</v>
      </c>
      <c r="B4147" s="1023" t="s">
        <v>12779</v>
      </c>
      <c r="C4147" s="1024" t="s">
        <v>4748</v>
      </c>
      <c r="D4147" s="1029">
        <v>7.99</v>
      </c>
      <c r="E4147" s="1029">
        <v>9.51</v>
      </c>
      <c r="F4147" s="1029">
        <v>17.5</v>
      </c>
    </row>
    <row r="4148" spans="1:6" ht="12.6" customHeight="1">
      <c r="A4148" s="1023" t="s">
        <v>12780</v>
      </c>
      <c r="B4148" s="1023" t="s">
        <v>12781</v>
      </c>
      <c r="C4148" s="1024" t="s">
        <v>4748</v>
      </c>
      <c r="D4148" s="1029">
        <v>13.11</v>
      </c>
      <c r="E4148" s="1029">
        <v>9.51</v>
      </c>
      <c r="F4148" s="1029">
        <v>22.62</v>
      </c>
    </row>
    <row r="4149" spans="1:6" ht="23.1" customHeight="1">
      <c r="A4149" s="1023" t="s">
        <v>12782</v>
      </c>
      <c r="B4149" s="1023" t="s">
        <v>12783</v>
      </c>
      <c r="C4149" s="1024" t="s">
        <v>4748</v>
      </c>
      <c r="D4149" s="1029">
        <v>12.93</v>
      </c>
      <c r="E4149" s="1029">
        <v>9.51</v>
      </c>
      <c r="F4149" s="1029">
        <v>22.44</v>
      </c>
    </row>
    <row r="4150" spans="1:6" ht="12.6" customHeight="1">
      <c r="A4150" s="1023" t="s">
        <v>12784</v>
      </c>
      <c r="B4150" s="1023" t="s">
        <v>12785</v>
      </c>
      <c r="C4150" s="1024" t="s">
        <v>4748</v>
      </c>
      <c r="D4150" s="1029">
        <v>31.06</v>
      </c>
      <c r="E4150" s="1029">
        <v>16.11</v>
      </c>
      <c r="F4150" s="1029">
        <v>47.17</v>
      </c>
    </row>
    <row r="4151" spans="1:6" ht="12.6" customHeight="1">
      <c r="A4151" s="1023" t="s">
        <v>12786</v>
      </c>
      <c r="B4151" s="1023" t="s">
        <v>12787</v>
      </c>
      <c r="C4151" s="1024" t="s">
        <v>4748</v>
      </c>
      <c r="D4151" s="1029">
        <v>11.03</v>
      </c>
      <c r="E4151" s="1029">
        <v>8.2899999999999991</v>
      </c>
      <c r="F4151" s="1029">
        <v>19.32</v>
      </c>
    </row>
    <row r="4152" spans="1:6" ht="12.6" customHeight="1">
      <c r="A4152" s="1023" t="s">
        <v>12788</v>
      </c>
      <c r="B4152" s="1023" t="s">
        <v>12789</v>
      </c>
      <c r="C4152" s="1024" t="s">
        <v>4748</v>
      </c>
      <c r="D4152" s="1029">
        <v>150.13</v>
      </c>
      <c r="E4152" s="1029">
        <v>29.17</v>
      </c>
      <c r="F4152" s="1029">
        <v>179.3</v>
      </c>
    </row>
    <row r="4153" spans="1:6" ht="12.6" customHeight="1">
      <c r="A4153" s="1031">
        <v>70</v>
      </c>
      <c r="B4153" s="1020" t="s">
        <v>12790</v>
      </c>
      <c r="C4153" s="1022"/>
      <c r="D4153" s="1022"/>
      <c r="E4153" s="1022"/>
      <c r="F4153" s="1022"/>
    </row>
    <row r="4154" spans="1:6" ht="12.6" customHeight="1">
      <c r="A4154" s="1020" t="s">
        <v>12791</v>
      </c>
      <c r="B4154" s="1020" t="s">
        <v>12792</v>
      </c>
      <c r="C4154" s="1022"/>
      <c r="D4154" s="1022"/>
      <c r="E4154" s="1022"/>
      <c r="F4154" s="1022"/>
    </row>
    <row r="4155" spans="1:6" ht="23.1" customHeight="1">
      <c r="A4155" s="1023" t="s">
        <v>12793</v>
      </c>
      <c r="B4155" s="1023" t="s">
        <v>12794</v>
      </c>
      <c r="C4155" s="1024" t="s">
        <v>4799</v>
      </c>
      <c r="D4155" s="1029">
        <v>292.48</v>
      </c>
      <c r="E4155" s="1029">
        <v>2.48</v>
      </c>
      <c r="F4155" s="1029">
        <v>294.95999999999998</v>
      </c>
    </row>
    <row r="4156" spans="1:6" ht="12.6" customHeight="1">
      <c r="A4156" s="1023" t="s">
        <v>12795</v>
      </c>
      <c r="B4156" s="1023" t="s">
        <v>12796</v>
      </c>
      <c r="C4156" s="1024" t="s">
        <v>4799</v>
      </c>
      <c r="D4156" s="1029">
        <v>309.31</v>
      </c>
      <c r="E4156" s="1029">
        <v>2.63</v>
      </c>
      <c r="F4156" s="1029">
        <v>311.94</v>
      </c>
    </row>
    <row r="4157" spans="1:6" ht="12.6" customHeight="1">
      <c r="A4157" s="1023" t="s">
        <v>12797</v>
      </c>
      <c r="B4157" s="1023" t="s">
        <v>12798</v>
      </c>
      <c r="C4157" s="1024" t="s">
        <v>4799</v>
      </c>
      <c r="D4157" s="1029">
        <v>311.39</v>
      </c>
      <c r="E4157" s="1029">
        <v>2.65</v>
      </c>
      <c r="F4157" s="1029">
        <v>314.04000000000002</v>
      </c>
    </row>
    <row r="4158" spans="1:6" ht="12.6" customHeight="1">
      <c r="A4158" s="1023" t="s">
        <v>12799</v>
      </c>
      <c r="B4158" s="1023" t="s">
        <v>12800</v>
      </c>
      <c r="C4158" s="1024" t="s">
        <v>4857</v>
      </c>
      <c r="D4158" s="1029">
        <v>353.07</v>
      </c>
      <c r="E4158" s="1029">
        <v>11.88</v>
      </c>
      <c r="F4158" s="1029">
        <v>364.95</v>
      </c>
    </row>
    <row r="4159" spans="1:6" ht="12.6" customHeight="1">
      <c r="A4159" s="1020" t="s">
        <v>12801</v>
      </c>
      <c r="B4159" s="1020" t="s">
        <v>12802</v>
      </c>
      <c r="C4159" s="1022"/>
      <c r="D4159" s="1022"/>
      <c r="E4159" s="1022"/>
      <c r="F4159" s="1022"/>
    </row>
    <row r="4160" spans="1:6" ht="12.6" customHeight="1">
      <c r="A4160" s="1023" t="s">
        <v>12803</v>
      </c>
      <c r="B4160" s="1023" t="s">
        <v>12804</v>
      </c>
      <c r="C4160" s="1024" t="s">
        <v>4799</v>
      </c>
      <c r="D4160" s="1029">
        <v>72.8</v>
      </c>
      <c r="E4160" s="442"/>
      <c r="F4160" s="1029">
        <v>72.8</v>
      </c>
    </row>
    <row r="4161" spans="1:6" ht="11.45" customHeight="1">
      <c r="A4161" s="1015" t="s">
        <v>4737</v>
      </c>
      <c r="B4161" s="1016" t="s">
        <v>4738</v>
      </c>
      <c r="C4161" s="1016" t="s">
        <v>4739</v>
      </c>
      <c r="D4161" s="1017" t="s">
        <v>4740</v>
      </c>
      <c r="E4161" s="1018" t="s">
        <v>4741</v>
      </c>
      <c r="F4161" s="1015" t="s">
        <v>4742</v>
      </c>
    </row>
    <row r="4162" spans="1:6" ht="12.6" customHeight="1">
      <c r="A4162" s="1023" t="s">
        <v>12805</v>
      </c>
      <c r="B4162" s="1023" t="s">
        <v>12806</v>
      </c>
      <c r="C4162" s="1024" t="s">
        <v>4799</v>
      </c>
      <c r="D4162" s="1029">
        <v>35.74</v>
      </c>
      <c r="E4162" s="443"/>
      <c r="F4162" s="1029">
        <v>35.74</v>
      </c>
    </row>
    <row r="4163" spans="1:6" ht="24.95" customHeight="1">
      <c r="A4163" s="1023" t="s">
        <v>12807</v>
      </c>
      <c r="B4163" s="441" t="s">
        <v>12808</v>
      </c>
      <c r="C4163" s="1024" t="s">
        <v>4799</v>
      </c>
      <c r="D4163" s="1029">
        <v>183.28</v>
      </c>
      <c r="E4163" s="443"/>
      <c r="F4163" s="1029">
        <v>183.28</v>
      </c>
    </row>
    <row r="4164" spans="1:6" ht="24.95" customHeight="1">
      <c r="A4164" s="1023" t="s">
        <v>12809</v>
      </c>
      <c r="B4164" s="441" t="s">
        <v>12810</v>
      </c>
      <c r="C4164" s="1024" t="s">
        <v>4799</v>
      </c>
      <c r="D4164" s="1029">
        <v>229.1</v>
      </c>
      <c r="E4164" s="443"/>
      <c r="F4164" s="1029">
        <v>229.1</v>
      </c>
    </row>
    <row r="4165" spans="1:6" ht="24.95" customHeight="1">
      <c r="A4165" s="1023" t="s">
        <v>12811</v>
      </c>
      <c r="B4165" s="441" t="s">
        <v>12812</v>
      </c>
      <c r="C4165" s="1024" t="s">
        <v>4799</v>
      </c>
      <c r="D4165" s="1029">
        <v>76.91</v>
      </c>
      <c r="E4165" s="443"/>
      <c r="F4165" s="1029">
        <v>76.91</v>
      </c>
    </row>
    <row r="4166" spans="1:6" ht="24.95" customHeight="1">
      <c r="A4166" s="1023" t="s">
        <v>12813</v>
      </c>
      <c r="B4166" s="441" t="s">
        <v>12814</v>
      </c>
      <c r="C4166" s="1024" t="s">
        <v>4799</v>
      </c>
      <c r="D4166" s="1029">
        <v>112.4</v>
      </c>
      <c r="E4166" s="443"/>
      <c r="F4166" s="1029">
        <v>112.4</v>
      </c>
    </row>
    <row r="4167" spans="1:6" ht="24.95" customHeight="1">
      <c r="A4167" s="1023" t="s">
        <v>12815</v>
      </c>
      <c r="B4167" s="441" t="s">
        <v>12816</v>
      </c>
      <c r="C4167" s="1024" t="s">
        <v>4799</v>
      </c>
      <c r="D4167" s="1029">
        <v>130.19</v>
      </c>
      <c r="E4167" s="443"/>
      <c r="F4167" s="1029">
        <v>130.19</v>
      </c>
    </row>
    <row r="4168" spans="1:6" ht="12.6" customHeight="1">
      <c r="A4168" s="1023" t="s">
        <v>12817</v>
      </c>
      <c r="B4168" s="1023" t="s">
        <v>12818</v>
      </c>
      <c r="C4168" s="1024" t="s">
        <v>4799</v>
      </c>
      <c r="D4168" s="1029">
        <v>222.29</v>
      </c>
      <c r="E4168" s="442"/>
      <c r="F4168" s="1029">
        <v>222.29</v>
      </c>
    </row>
    <row r="4169" spans="1:6" ht="12.6" customHeight="1">
      <c r="A4169" s="1023" t="s">
        <v>12819</v>
      </c>
      <c r="B4169" s="1023" t="s">
        <v>12820</v>
      </c>
      <c r="C4169" s="1024" t="s">
        <v>4799</v>
      </c>
      <c r="D4169" s="1029">
        <v>215.51</v>
      </c>
      <c r="E4169" s="442"/>
      <c r="F4169" s="1029">
        <v>215.51</v>
      </c>
    </row>
    <row r="4170" spans="1:6" ht="23.1" customHeight="1">
      <c r="A4170" s="1023" t="s">
        <v>12821</v>
      </c>
      <c r="B4170" s="1023" t="s">
        <v>12822</v>
      </c>
      <c r="C4170" s="1024" t="s">
        <v>4799</v>
      </c>
      <c r="D4170" s="1029">
        <v>37.26</v>
      </c>
      <c r="E4170" s="443"/>
      <c r="F4170" s="1029">
        <v>37.26</v>
      </c>
    </row>
    <row r="4171" spans="1:6" ht="12.6" customHeight="1">
      <c r="A4171" s="1020" t="s">
        <v>12823</v>
      </c>
      <c r="B4171" s="1020" t="s">
        <v>12824</v>
      </c>
      <c r="C4171" s="1022"/>
      <c r="D4171" s="1022"/>
      <c r="E4171" s="1022"/>
      <c r="F4171" s="1022"/>
    </row>
    <row r="4172" spans="1:6" ht="24.95" customHeight="1">
      <c r="A4172" s="1023" t="s">
        <v>12825</v>
      </c>
      <c r="B4172" s="441" t="s">
        <v>12826</v>
      </c>
      <c r="C4172" s="1024" t="s">
        <v>4799</v>
      </c>
      <c r="D4172" s="1029">
        <v>934.91</v>
      </c>
      <c r="E4172" s="1029">
        <v>21.46</v>
      </c>
      <c r="F4172" s="1029">
        <v>956.37</v>
      </c>
    </row>
    <row r="4173" spans="1:6" ht="24.95" customHeight="1">
      <c r="A4173" s="1023" t="s">
        <v>12827</v>
      </c>
      <c r="B4173" s="441" t="s">
        <v>12828</v>
      </c>
      <c r="C4173" s="1024" t="s">
        <v>4799</v>
      </c>
      <c r="D4173" s="1029">
        <v>985.97</v>
      </c>
      <c r="E4173" s="1029">
        <v>21.46</v>
      </c>
      <c r="F4173" s="1025">
        <v>1007.43</v>
      </c>
    </row>
    <row r="4174" spans="1:6" ht="24.95" customHeight="1">
      <c r="A4174" s="1023" t="s">
        <v>12829</v>
      </c>
      <c r="B4174" s="441" t="s">
        <v>12830</v>
      </c>
      <c r="C4174" s="1024" t="s">
        <v>4799</v>
      </c>
      <c r="D4174" s="1025">
        <v>1143.32</v>
      </c>
      <c r="E4174" s="1029">
        <v>21.46</v>
      </c>
      <c r="F4174" s="1025">
        <v>1164.78</v>
      </c>
    </row>
    <row r="4175" spans="1:6" ht="24.95" customHeight="1">
      <c r="A4175" s="1023" t="s">
        <v>12831</v>
      </c>
      <c r="B4175" s="441" t="s">
        <v>12832</v>
      </c>
      <c r="C4175" s="1024" t="s">
        <v>4799</v>
      </c>
      <c r="D4175" s="1025">
        <v>1206.78</v>
      </c>
      <c r="E4175" s="1029">
        <v>21.46</v>
      </c>
      <c r="F4175" s="1025">
        <v>1228.24</v>
      </c>
    </row>
    <row r="4176" spans="1:6" ht="24.95" customHeight="1">
      <c r="A4176" s="1023" t="s">
        <v>12833</v>
      </c>
      <c r="B4176" s="441" t="s">
        <v>12834</v>
      </c>
      <c r="C4176" s="1024" t="s">
        <v>4799</v>
      </c>
      <c r="D4176" s="1025">
        <v>1451.13</v>
      </c>
      <c r="E4176" s="1029">
        <v>21.46</v>
      </c>
      <c r="F4176" s="1025">
        <v>1472.59</v>
      </c>
    </row>
    <row r="4177" spans="1:6" ht="24.95" customHeight="1">
      <c r="A4177" s="1023" t="s">
        <v>12835</v>
      </c>
      <c r="B4177" s="441" t="s">
        <v>12836</v>
      </c>
      <c r="C4177" s="1024" t="s">
        <v>4799</v>
      </c>
      <c r="D4177" s="1029">
        <v>917.28</v>
      </c>
      <c r="E4177" s="1029">
        <v>32.19</v>
      </c>
      <c r="F4177" s="1029">
        <v>949.47</v>
      </c>
    </row>
    <row r="4178" spans="1:6" ht="24.95" customHeight="1">
      <c r="A4178" s="1023" t="s">
        <v>12837</v>
      </c>
      <c r="B4178" s="441" t="s">
        <v>12838</v>
      </c>
      <c r="C4178" s="1024" t="s">
        <v>4799</v>
      </c>
      <c r="D4178" s="1029">
        <v>988.47</v>
      </c>
      <c r="E4178" s="1029">
        <v>32.19</v>
      </c>
      <c r="F4178" s="1025">
        <v>1020.66</v>
      </c>
    </row>
    <row r="4179" spans="1:6" ht="24.95" customHeight="1">
      <c r="A4179" s="1023" t="s">
        <v>12839</v>
      </c>
      <c r="B4179" s="441" t="s">
        <v>12840</v>
      </c>
      <c r="C4179" s="1024" t="s">
        <v>4799</v>
      </c>
      <c r="D4179" s="1025">
        <v>1189.73</v>
      </c>
      <c r="E4179" s="1029">
        <v>32.19</v>
      </c>
      <c r="F4179" s="1025">
        <v>1221.92</v>
      </c>
    </row>
    <row r="4180" spans="1:6" ht="12.6" customHeight="1">
      <c r="A4180" s="1020" t="s">
        <v>12841</v>
      </c>
      <c r="B4180" s="1020" t="s">
        <v>12842</v>
      </c>
      <c r="C4180" s="1022"/>
      <c r="D4180" s="1022"/>
      <c r="E4180" s="1022"/>
      <c r="F4180" s="1022"/>
    </row>
    <row r="4181" spans="1:6" ht="12.6" customHeight="1">
      <c r="A4181" s="1023" t="s">
        <v>12843</v>
      </c>
      <c r="B4181" s="1023" t="s">
        <v>12844</v>
      </c>
      <c r="C4181" s="1024" t="s">
        <v>4748</v>
      </c>
      <c r="D4181" s="1025">
        <v>1201.48</v>
      </c>
      <c r="E4181" s="1029">
        <v>93.71</v>
      </c>
      <c r="F4181" s="1025">
        <v>1295.19</v>
      </c>
    </row>
    <row r="4182" spans="1:6" ht="12.6" customHeight="1">
      <c r="A4182" s="1023" t="s">
        <v>12845</v>
      </c>
      <c r="B4182" s="1023" t="s">
        <v>12846</v>
      </c>
      <c r="C4182" s="1024" t="s">
        <v>4748</v>
      </c>
      <c r="D4182" s="1025">
        <v>2823.33</v>
      </c>
      <c r="E4182" s="1029">
        <v>93.71</v>
      </c>
      <c r="F4182" s="1025">
        <v>2917.04</v>
      </c>
    </row>
    <row r="4183" spans="1:6" ht="12.6" customHeight="1">
      <c r="A4183" s="1023" t="s">
        <v>12847</v>
      </c>
      <c r="B4183" s="1023" t="s">
        <v>12848</v>
      </c>
      <c r="C4183" s="1024" t="s">
        <v>4748</v>
      </c>
      <c r="D4183" s="1025">
        <v>4244.92</v>
      </c>
      <c r="E4183" s="1029">
        <v>160.28</v>
      </c>
      <c r="F4183" s="1025">
        <v>4405.2</v>
      </c>
    </row>
    <row r="4184" spans="1:6" ht="23.1" customHeight="1">
      <c r="A4184" s="1023" t="s">
        <v>12849</v>
      </c>
      <c r="B4184" s="1023" t="s">
        <v>12850</v>
      </c>
      <c r="C4184" s="1024" t="s">
        <v>4748</v>
      </c>
      <c r="D4184" s="1025">
        <v>3533.03</v>
      </c>
      <c r="E4184" s="1029">
        <v>93.71</v>
      </c>
      <c r="F4184" s="1025">
        <v>3626.74</v>
      </c>
    </row>
    <row r="4185" spans="1:6" ht="12.6" customHeight="1">
      <c r="A4185" s="1023" t="s">
        <v>12851</v>
      </c>
      <c r="B4185" s="1023" t="s">
        <v>12852</v>
      </c>
      <c r="C4185" s="1024" t="s">
        <v>4748</v>
      </c>
      <c r="D4185" s="1025">
        <v>2153.52</v>
      </c>
      <c r="E4185" s="1029">
        <v>58.34</v>
      </c>
      <c r="F4185" s="1025">
        <v>2211.86</v>
      </c>
    </row>
    <row r="4186" spans="1:6" ht="12.6" customHeight="1">
      <c r="A4186" s="1023" t="s">
        <v>12853</v>
      </c>
      <c r="B4186" s="1023" t="s">
        <v>12854</v>
      </c>
      <c r="C4186" s="1024" t="s">
        <v>4748</v>
      </c>
      <c r="D4186" s="1025">
        <v>2009.22</v>
      </c>
      <c r="E4186" s="1029">
        <v>93.71</v>
      </c>
      <c r="F4186" s="1025">
        <v>2102.9299999999998</v>
      </c>
    </row>
    <row r="4187" spans="1:6" ht="12.6" customHeight="1">
      <c r="A4187" s="1023" t="s">
        <v>12855</v>
      </c>
      <c r="B4187" s="1023" t="s">
        <v>12856</v>
      </c>
      <c r="C4187" s="1024" t="s">
        <v>4748</v>
      </c>
      <c r="D4187" s="1025">
        <v>2573.0100000000002</v>
      </c>
      <c r="E4187" s="1029">
        <v>93.71</v>
      </c>
      <c r="F4187" s="1025">
        <v>2666.72</v>
      </c>
    </row>
    <row r="4188" spans="1:6" ht="12.6" customHeight="1">
      <c r="A4188" s="1020" t="s">
        <v>12857</v>
      </c>
      <c r="B4188" s="1020" t="s">
        <v>12858</v>
      </c>
      <c r="C4188" s="1022"/>
      <c r="D4188" s="1022"/>
      <c r="E4188" s="1022"/>
      <c r="F4188" s="1022"/>
    </row>
    <row r="4189" spans="1:6" ht="12.6" customHeight="1">
      <c r="A4189" s="1023" t="s">
        <v>12859</v>
      </c>
      <c r="B4189" s="1023" t="s">
        <v>12860</v>
      </c>
      <c r="C4189" s="1024" t="s">
        <v>4748</v>
      </c>
      <c r="D4189" s="1029">
        <v>361.28</v>
      </c>
      <c r="E4189" s="1029">
        <v>19.73</v>
      </c>
      <c r="F4189" s="1029">
        <v>381.01</v>
      </c>
    </row>
    <row r="4190" spans="1:6" ht="12.6" customHeight="1">
      <c r="A4190" s="1023" t="s">
        <v>12861</v>
      </c>
      <c r="B4190" s="1023" t="s">
        <v>12862</v>
      </c>
      <c r="C4190" s="1024" t="s">
        <v>4748</v>
      </c>
      <c r="D4190" s="1025">
        <v>3528.58</v>
      </c>
      <c r="E4190" s="1029">
        <v>43.85</v>
      </c>
      <c r="F4190" s="1025">
        <v>3572.43</v>
      </c>
    </row>
    <row r="4191" spans="1:6" ht="12.6" customHeight="1">
      <c r="A4191" s="1023" t="s">
        <v>12863</v>
      </c>
      <c r="B4191" s="1023" t="s">
        <v>12864</v>
      </c>
      <c r="C4191" s="1024" t="s">
        <v>4748</v>
      </c>
      <c r="D4191" s="1025">
        <v>1420.79</v>
      </c>
      <c r="E4191" s="1029">
        <v>29.17</v>
      </c>
      <c r="F4191" s="1025">
        <v>1449.96</v>
      </c>
    </row>
    <row r="4192" spans="1:6" ht="12.6" customHeight="1">
      <c r="A4192" s="1023" t="s">
        <v>12865</v>
      </c>
      <c r="B4192" s="1023" t="s">
        <v>12866</v>
      </c>
      <c r="C4192" s="1024" t="s">
        <v>4748</v>
      </c>
      <c r="D4192" s="1025">
        <v>2065.5</v>
      </c>
      <c r="E4192" s="1029">
        <v>499.05</v>
      </c>
      <c r="F4192" s="1025">
        <v>2564.5500000000002</v>
      </c>
    </row>
    <row r="4193" spans="1:6" ht="23.1" customHeight="1">
      <c r="A4193" s="1023" t="s">
        <v>12867</v>
      </c>
      <c r="B4193" s="1023" t="s">
        <v>12868</v>
      </c>
      <c r="C4193" s="1024" t="s">
        <v>4748</v>
      </c>
      <c r="D4193" s="1025">
        <v>6748.99</v>
      </c>
      <c r="E4193" s="1029">
        <v>581.99</v>
      </c>
      <c r="F4193" s="1025">
        <v>7330.98</v>
      </c>
    </row>
    <row r="4194" spans="1:6" ht="12.6" customHeight="1">
      <c r="A4194" s="1020" t="s">
        <v>12869</v>
      </c>
      <c r="B4194" s="1020" t="s">
        <v>12870</v>
      </c>
      <c r="C4194" s="1022"/>
      <c r="D4194" s="1022"/>
      <c r="E4194" s="1022"/>
      <c r="F4194" s="1022"/>
    </row>
    <row r="4195" spans="1:6" ht="12.6" customHeight="1">
      <c r="A4195" s="1023" t="s">
        <v>12871</v>
      </c>
      <c r="B4195" s="1023" t="s">
        <v>12872</v>
      </c>
      <c r="C4195" s="1024" t="s">
        <v>4748</v>
      </c>
      <c r="D4195" s="1029">
        <v>82.52</v>
      </c>
      <c r="E4195" s="1029">
        <v>9.5</v>
      </c>
      <c r="F4195" s="1029">
        <v>92.02</v>
      </c>
    </row>
    <row r="4196" spans="1:6" ht="12.6" customHeight="1">
      <c r="A4196" s="1023" t="s">
        <v>12873</v>
      </c>
      <c r="B4196" s="1023" t="s">
        <v>12874</v>
      </c>
      <c r="C4196" s="1024" t="s">
        <v>4748</v>
      </c>
      <c r="D4196" s="1029">
        <v>23.75</v>
      </c>
      <c r="E4196" s="1029">
        <v>7.13</v>
      </c>
      <c r="F4196" s="1029">
        <v>30.88</v>
      </c>
    </row>
    <row r="4197" spans="1:6" ht="12.6" customHeight="1">
      <c r="A4197" s="1023" t="s">
        <v>12875</v>
      </c>
      <c r="B4197" s="1023" t="s">
        <v>12876</v>
      </c>
      <c r="C4197" s="1024" t="s">
        <v>4748</v>
      </c>
      <c r="D4197" s="1029">
        <v>13.19</v>
      </c>
      <c r="E4197" s="1029">
        <v>7.13</v>
      </c>
      <c r="F4197" s="1029">
        <v>20.32</v>
      </c>
    </row>
    <row r="4198" spans="1:6" ht="12.6" customHeight="1">
      <c r="A4198" s="1023" t="s">
        <v>12877</v>
      </c>
      <c r="B4198" s="1023" t="s">
        <v>12878</v>
      </c>
      <c r="C4198" s="1024" t="s">
        <v>4748</v>
      </c>
      <c r="D4198" s="1029">
        <v>11.49</v>
      </c>
      <c r="E4198" s="1029">
        <v>7.13</v>
      </c>
      <c r="F4198" s="1029">
        <v>18.62</v>
      </c>
    </row>
    <row r="4199" spans="1:6" ht="12.6" customHeight="1">
      <c r="A4199" s="1023" t="s">
        <v>12879</v>
      </c>
      <c r="B4199" s="1023" t="s">
        <v>12880</v>
      </c>
      <c r="C4199" s="1024" t="s">
        <v>4748</v>
      </c>
      <c r="D4199" s="1029">
        <v>17.47</v>
      </c>
      <c r="E4199" s="1029">
        <v>7.13</v>
      </c>
      <c r="F4199" s="1029">
        <v>24.6</v>
      </c>
    </row>
    <row r="4200" spans="1:6" ht="12.6" customHeight="1">
      <c r="A4200" s="1023" t="s">
        <v>12881</v>
      </c>
      <c r="B4200" s="1023" t="s">
        <v>12882</v>
      </c>
      <c r="C4200" s="1024" t="s">
        <v>4748</v>
      </c>
      <c r="D4200" s="1029">
        <v>13.72</v>
      </c>
      <c r="E4200" s="1029">
        <v>7.13</v>
      </c>
      <c r="F4200" s="1029">
        <v>20.85</v>
      </c>
    </row>
    <row r="4201" spans="1:6" ht="12.6" customHeight="1">
      <c r="A4201" s="1023" t="s">
        <v>12883</v>
      </c>
      <c r="B4201" s="1023" t="s">
        <v>12884</v>
      </c>
      <c r="C4201" s="1024" t="s">
        <v>4748</v>
      </c>
      <c r="D4201" s="1029">
        <v>36.65</v>
      </c>
      <c r="E4201" s="1029">
        <v>7.97</v>
      </c>
      <c r="F4201" s="1029">
        <v>44.62</v>
      </c>
    </row>
    <row r="4202" spans="1:6" ht="12.6" customHeight="1">
      <c r="A4202" s="1023" t="s">
        <v>12885</v>
      </c>
      <c r="B4202" s="1023" t="s">
        <v>12886</v>
      </c>
      <c r="C4202" s="1024" t="s">
        <v>4748</v>
      </c>
      <c r="D4202" s="1029">
        <v>32.79</v>
      </c>
      <c r="E4202" s="1029">
        <v>7.97</v>
      </c>
      <c r="F4202" s="1029">
        <v>40.76</v>
      </c>
    </row>
    <row r="4203" spans="1:6" ht="11.45" customHeight="1">
      <c r="A4203" s="1015" t="s">
        <v>4737</v>
      </c>
      <c r="B4203" s="1016" t="s">
        <v>4738</v>
      </c>
      <c r="C4203" s="1016" t="s">
        <v>4739</v>
      </c>
      <c r="D4203" s="1017" t="s">
        <v>4740</v>
      </c>
      <c r="E4203" s="1018" t="s">
        <v>4741</v>
      </c>
      <c r="F4203" s="1015" t="s">
        <v>4742</v>
      </c>
    </row>
    <row r="4204" spans="1:6" ht="12.6" customHeight="1">
      <c r="A4204" s="1031">
        <v>97</v>
      </c>
      <c r="B4204" s="1020" t="s">
        <v>12887</v>
      </c>
      <c r="C4204" s="1021"/>
      <c r="D4204" s="1021"/>
      <c r="E4204" s="1021"/>
      <c r="F4204" s="1021"/>
    </row>
    <row r="4205" spans="1:6" ht="12.6" customHeight="1">
      <c r="A4205" s="1020" t="s">
        <v>12888</v>
      </c>
      <c r="B4205" s="1020" t="s">
        <v>12889</v>
      </c>
      <c r="C4205" s="1022"/>
      <c r="D4205" s="1022"/>
      <c r="E4205" s="1022"/>
      <c r="F4205" s="1022"/>
    </row>
    <row r="4206" spans="1:6" ht="12.6" customHeight="1">
      <c r="A4206" s="1023" t="s">
        <v>12890</v>
      </c>
      <c r="B4206" s="1023" t="s">
        <v>12891</v>
      </c>
      <c r="C4206" s="1024" t="s">
        <v>4799</v>
      </c>
      <c r="D4206" s="1025">
        <v>10256.719999999999</v>
      </c>
      <c r="E4206" s="1029">
        <v>74.8</v>
      </c>
      <c r="F4206" s="1025">
        <v>10331.52</v>
      </c>
    </row>
    <row r="4207" spans="1:6" ht="12.6" customHeight="1">
      <c r="A4207" s="1023" t="s">
        <v>12892</v>
      </c>
      <c r="B4207" s="1023" t="s">
        <v>12893</v>
      </c>
      <c r="C4207" s="1024" t="s">
        <v>4799</v>
      </c>
      <c r="D4207" s="1029">
        <v>351.76</v>
      </c>
      <c r="E4207" s="1029">
        <v>74.8</v>
      </c>
      <c r="F4207" s="1029">
        <v>426.56</v>
      </c>
    </row>
    <row r="4208" spans="1:6" ht="12.6" customHeight="1">
      <c r="A4208" s="1023" t="s">
        <v>12894</v>
      </c>
      <c r="B4208" s="1023" t="s">
        <v>12895</v>
      </c>
      <c r="C4208" s="1024" t="s">
        <v>4799</v>
      </c>
      <c r="D4208" s="1025">
        <v>3287.37</v>
      </c>
      <c r="E4208" s="1029">
        <v>74.8</v>
      </c>
      <c r="F4208" s="1025">
        <v>3362.17</v>
      </c>
    </row>
    <row r="4209" spans="1:6" ht="34.5" customHeight="1">
      <c r="A4209" s="1026" t="s">
        <v>12896</v>
      </c>
      <c r="B4209" s="1023" t="s">
        <v>12897</v>
      </c>
      <c r="C4209" s="1027" t="s">
        <v>4748</v>
      </c>
      <c r="D4209" s="1030">
        <v>9.9499999999999993</v>
      </c>
      <c r="E4209" s="1030">
        <v>5.42</v>
      </c>
      <c r="F4209" s="1030">
        <v>15.37</v>
      </c>
    </row>
    <row r="4210" spans="1:6" ht="24.95" customHeight="1">
      <c r="A4210" s="1023" t="s">
        <v>12898</v>
      </c>
      <c r="B4210" s="441" t="s">
        <v>12899</v>
      </c>
      <c r="C4210" s="1024" t="s">
        <v>4748</v>
      </c>
      <c r="D4210" s="1029">
        <v>6.48</v>
      </c>
      <c r="E4210" s="1029">
        <v>5.42</v>
      </c>
      <c r="F4210" s="1029">
        <v>11.9</v>
      </c>
    </row>
    <row r="4211" spans="1:6" ht="24.95" customHeight="1">
      <c r="A4211" s="1023" t="s">
        <v>12900</v>
      </c>
      <c r="B4211" s="441" t="s">
        <v>12901</v>
      </c>
      <c r="C4211" s="1024" t="s">
        <v>4748</v>
      </c>
      <c r="D4211" s="1029">
        <v>6.05</v>
      </c>
      <c r="E4211" s="1029">
        <v>5.42</v>
      </c>
      <c r="F4211" s="1029">
        <v>11.47</v>
      </c>
    </row>
    <row r="4212" spans="1:6" ht="24.95" customHeight="1">
      <c r="A4212" s="1023" t="s">
        <v>12902</v>
      </c>
      <c r="B4212" s="441" t="s">
        <v>12903</v>
      </c>
      <c r="C4212" s="1024" t="s">
        <v>4748</v>
      </c>
      <c r="D4212" s="1029">
        <v>5.87</v>
      </c>
      <c r="E4212" s="1029">
        <v>5.42</v>
      </c>
      <c r="F4212" s="1029">
        <v>11.29</v>
      </c>
    </row>
    <row r="4213" spans="1:6" ht="12.6" customHeight="1">
      <c r="A4213" s="1023" t="s">
        <v>12904</v>
      </c>
      <c r="B4213" s="1023" t="s">
        <v>12905</v>
      </c>
      <c r="C4213" s="1024" t="s">
        <v>4748</v>
      </c>
      <c r="D4213" s="1029">
        <v>11.36</v>
      </c>
      <c r="E4213" s="1029">
        <v>5.42</v>
      </c>
      <c r="F4213" s="1029">
        <v>16.78</v>
      </c>
    </row>
    <row r="4214" spans="1:6" ht="12.6" customHeight="1">
      <c r="A4214" s="1023" t="s">
        <v>12906</v>
      </c>
      <c r="B4214" s="1023" t="s">
        <v>12907</v>
      </c>
      <c r="C4214" s="1024" t="s">
        <v>4748</v>
      </c>
      <c r="D4214" s="1029">
        <v>5.64</v>
      </c>
      <c r="E4214" s="1029">
        <v>5.42</v>
      </c>
      <c r="F4214" s="1029">
        <v>11.06</v>
      </c>
    </row>
    <row r="4215" spans="1:6" ht="12.6" customHeight="1">
      <c r="A4215" s="1023" t="s">
        <v>12908</v>
      </c>
      <c r="B4215" s="1023" t="s">
        <v>12909</v>
      </c>
      <c r="C4215" s="1024" t="s">
        <v>4748</v>
      </c>
      <c r="D4215" s="1029">
        <v>531.6</v>
      </c>
      <c r="E4215" s="1029">
        <v>3.08</v>
      </c>
      <c r="F4215" s="1029">
        <v>534.67999999999995</v>
      </c>
    </row>
    <row r="4216" spans="1:6" ht="12.6" customHeight="1">
      <c r="A4216" s="1020" t="s">
        <v>12910</v>
      </c>
      <c r="B4216" s="1020" t="s">
        <v>12911</v>
      </c>
      <c r="C4216" s="1022"/>
      <c r="D4216" s="1022"/>
      <c r="E4216" s="1022"/>
      <c r="F4216" s="1022"/>
    </row>
    <row r="4217" spans="1:6" ht="12.6" customHeight="1">
      <c r="A4217" s="1023" t="s">
        <v>12912</v>
      </c>
      <c r="B4217" s="1023" t="s">
        <v>12913</v>
      </c>
      <c r="C4217" s="1024" t="s">
        <v>4748</v>
      </c>
      <c r="D4217" s="1029">
        <v>9.9</v>
      </c>
      <c r="E4217" s="1029">
        <v>47.3</v>
      </c>
      <c r="F4217" s="1029">
        <v>57.2</v>
      </c>
    </row>
    <row r="4218" spans="1:6" ht="12.6" customHeight="1">
      <c r="A4218" s="1020" t="s">
        <v>12914</v>
      </c>
      <c r="B4218" s="1020" t="s">
        <v>12915</v>
      </c>
      <c r="C4218" s="1022"/>
      <c r="D4218" s="1022"/>
      <c r="E4218" s="1022"/>
      <c r="F4218" s="1022"/>
    </row>
    <row r="4219" spans="1:6" ht="24.95" customHeight="1">
      <c r="A4219" s="1023" t="s">
        <v>12916</v>
      </c>
      <c r="B4219" s="441" t="s">
        <v>12917</v>
      </c>
      <c r="C4219" s="1024" t="s">
        <v>4748</v>
      </c>
      <c r="D4219" s="1029">
        <v>97.25</v>
      </c>
      <c r="E4219" s="1029">
        <v>6.36</v>
      </c>
      <c r="F4219" s="1029">
        <v>103.61</v>
      </c>
    </row>
    <row r="4220" spans="1:6" ht="24.95" customHeight="1">
      <c r="A4220" s="1023" t="s">
        <v>12918</v>
      </c>
      <c r="B4220" s="441" t="s">
        <v>12919</v>
      </c>
      <c r="C4220" s="1024" t="s">
        <v>4748</v>
      </c>
      <c r="D4220" s="1029">
        <v>39</v>
      </c>
      <c r="E4220" s="1029">
        <v>1.31</v>
      </c>
      <c r="F4220" s="1029">
        <v>40.31</v>
      </c>
    </row>
    <row r="4221" spans="1:6" ht="12.6" customHeight="1">
      <c r="A4221" s="1023" t="s">
        <v>12920</v>
      </c>
      <c r="B4221" s="1023" t="s">
        <v>12921</v>
      </c>
      <c r="C4221" s="1024" t="s">
        <v>4799</v>
      </c>
      <c r="D4221" s="1029">
        <v>64.260000000000005</v>
      </c>
      <c r="E4221" s="442"/>
      <c r="F4221" s="1029">
        <v>64.260000000000005</v>
      </c>
    </row>
    <row r="4222" spans="1:6" ht="12.6" customHeight="1">
      <c r="A4222" s="1023" t="s">
        <v>12922</v>
      </c>
      <c r="B4222" s="1023" t="s">
        <v>12923</v>
      </c>
      <c r="C4222" s="1024" t="s">
        <v>5315</v>
      </c>
      <c r="D4222" s="1029">
        <v>26.01</v>
      </c>
      <c r="E4222" s="442"/>
      <c r="F4222" s="1029">
        <v>26.01</v>
      </c>
    </row>
    <row r="4223" spans="1:6" ht="12.6" customHeight="1">
      <c r="A4223" s="1031">
        <v>98</v>
      </c>
      <c r="B4223" s="1020" t="s">
        <v>12924</v>
      </c>
      <c r="C4223" s="1022"/>
      <c r="D4223" s="1022"/>
      <c r="E4223" s="1022"/>
      <c r="F4223" s="1022"/>
    </row>
    <row r="4224" spans="1:6" ht="12.6" customHeight="1">
      <c r="A4224" s="1020" t="s">
        <v>12925</v>
      </c>
      <c r="B4224" s="1020" t="s">
        <v>12926</v>
      </c>
      <c r="C4224" s="1022"/>
      <c r="D4224" s="1022"/>
      <c r="E4224" s="1022"/>
      <c r="F4224" s="1022"/>
    </row>
    <row r="4225" spans="1:6" ht="12.6" customHeight="1">
      <c r="A4225" s="1023" t="s">
        <v>12927</v>
      </c>
      <c r="B4225" s="1023" t="s">
        <v>12928</v>
      </c>
      <c r="C4225" s="1024" t="s">
        <v>4748</v>
      </c>
      <c r="D4225" s="1029">
        <v>687.03</v>
      </c>
      <c r="E4225" s="442"/>
      <c r="F4225" s="1029">
        <v>687.03</v>
      </c>
    </row>
  </sheetData>
  <conditionalFormatting sqref="A1:A4">
    <cfRule type="duplicateValues" dxfId="396" priority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19F98B-74AC-42FA-9418-214E88F31D42}">
  <sheetPr codeName="Planilha12" filterMode="1"/>
  <dimension ref="A1:G2162"/>
  <sheetViews>
    <sheetView zoomScaleNormal="100" workbookViewId="0">
      <selection activeCell="F299" sqref="F299"/>
    </sheetView>
  </sheetViews>
  <sheetFormatPr defaultRowHeight="15"/>
  <cols>
    <col min="1" max="1" width="16.7109375" customWidth="1"/>
    <col min="2" max="2" width="61.7109375" customWidth="1"/>
    <col min="3" max="3" width="8.7109375" customWidth="1"/>
    <col min="4" max="4" width="14.7109375" customWidth="1"/>
    <col min="6" max="6" width="23.140625" bestFit="1" customWidth="1"/>
    <col min="257" max="257" width="16.7109375" customWidth="1"/>
    <col min="258" max="258" width="61.7109375" customWidth="1"/>
    <col min="259" max="259" width="8.7109375" customWidth="1"/>
    <col min="260" max="260" width="14.7109375" customWidth="1"/>
    <col min="513" max="513" width="16.7109375" customWidth="1"/>
    <col min="514" max="514" width="61.7109375" customWidth="1"/>
    <col min="515" max="515" width="8.7109375" customWidth="1"/>
    <col min="516" max="516" width="14.7109375" customWidth="1"/>
    <col min="769" max="769" width="16.7109375" customWidth="1"/>
    <col min="770" max="770" width="61.7109375" customWidth="1"/>
    <col min="771" max="771" width="8.7109375" customWidth="1"/>
    <col min="772" max="772" width="14.7109375" customWidth="1"/>
    <col min="1025" max="1025" width="16.7109375" customWidth="1"/>
    <col min="1026" max="1026" width="61.7109375" customWidth="1"/>
    <col min="1027" max="1027" width="8.7109375" customWidth="1"/>
    <col min="1028" max="1028" width="14.7109375" customWidth="1"/>
    <col min="1281" max="1281" width="16.7109375" customWidth="1"/>
    <col min="1282" max="1282" width="61.7109375" customWidth="1"/>
    <col min="1283" max="1283" width="8.7109375" customWidth="1"/>
    <col min="1284" max="1284" width="14.7109375" customWidth="1"/>
    <col min="1537" max="1537" width="16.7109375" customWidth="1"/>
    <col min="1538" max="1538" width="61.7109375" customWidth="1"/>
    <col min="1539" max="1539" width="8.7109375" customWidth="1"/>
    <col min="1540" max="1540" width="14.7109375" customWidth="1"/>
    <col min="1793" max="1793" width="16.7109375" customWidth="1"/>
    <col min="1794" max="1794" width="61.7109375" customWidth="1"/>
    <col min="1795" max="1795" width="8.7109375" customWidth="1"/>
    <col min="1796" max="1796" width="14.7109375" customWidth="1"/>
    <col min="2049" max="2049" width="16.7109375" customWidth="1"/>
    <col min="2050" max="2050" width="61.7109375" customWidth="1"/>
    <col min="2051" max="2051" width="8.7109375" customWidth="1"/>
    <col min="2052" max="2052" width="14.7109375" customWidth="1"/>
    <col min="2305" max="2305" width="16.7109375" customWidth="1"/>
    <col min="2306" max="2306" width="61.7109375" customWidth="1"/>
    <col min="2307" max="2307" width="8.7109375" customWidth="1"/>
    <col min="2308" max="2308" width="14.7109375" customWidth="1"/>
    <col min="2561" max="2561" width="16.7109375" customWidth="1"/>
    <col min="2562" max="2562" width="61.7109375" customWidth="1"/>
    <col min="2563" max="2563" width="8.7109375" customWidth="1"/>
    <col min="2564" max="2564" width="14.7109375" customWidth="1"/>
    <col min="2817" max="2817" width="16.7109375" customWidth="1"/>
    <col min="2818" max="2818" width="61.7109375" customWidth="1"/>
    <col min="2819" max="2819" width="8.7109375" customWidth="1"/>
    <col min="2820" max="2820" width="14.7109375" customWidth="1"/>
    <col min="3073" max="3073" width="16.7109375" customWidth="1"/>
    <col min="3074" max="3074" width="61.7109375" customWidth="1"/>
    <col min="3075" max="3075" width="8.7109375" customWidth="1"/>
    <col min="3076" max="3076" width="14.7109375" customWidth="1"/>
    <col min="3329" max="3329" width="16.7109375" customWidth="1"/>
    <col min="3330" max="3330" width="61.7109375" customWidth="1"/>
    <col min="3331" max="3331" width="8.7109375" customWidth="1"/>
    <col min="3332" max="3332" width="14.7109375" customWidth="1"/>
    <col min="3585" max="3585" width="16.7109375" customWidth="1"/>
    <col min="3586" max="3586" width="61.7109375" customWidth="1"/>
    <col min="3587" max="3587" width="8.7109375" customWidth="1"/>
    <col min="3588" max="3588" width="14.7109375" customWidth="1"/>
    <col min="3841" max="3841" width="16.7109375" customWidth="1"/>
    <col min="3842" max="3842" width="61.7109375" customWidth="1"/>
    <col min="3843" max="3843" width="8.7109375" customWidth="1"/>
    <col min="3844" max="3844" width="14.7109375" customWidth="1"/>
    <col min="4097" max="4097" width="16.7109375" customWidth="1"/>
    <col min="4098" max="4098" width="61.7109375" customWidth="1"/>
    <col min="4099" max="4099" width="8.7109375" customWidth="1"/>
    <col min="4100" max="4100" width="14.7109375" customWidth="1"/>
    <col min="4353" max="4353" width="16.7109375" customWidth="1"/>
    <col min="4354" max="4354" width="61.7109375" customWidth="1"/>
    <col min="4355" max="4355" width="8.7109375" customWidth="1"/>
    <col min="4356" max="4356" width="14.7109375" customWidth="1"/>
    <col min="4609" max="4609" width="16.7109375" customWidth="1"/>
    <col min="4610" max="4610" width="61.7109375" customWidth="1"/>
    <col min="4611" max="4611" width="8.7109375" customWidth="1"/>
    <col min="4612" max="4612" width="14.7109375" customWidth="1"/>
    <col min="4865" max="4865" width="16.7109375" customWidth="1"/>
    <col min="4866" max="4866" width="61.7109375" customWidth="1"/>
    <col min="4867" max="4867" width="8.7109375" customWidth="1"/>
    <col min="4868" max="4868" width="14.7109375" customWidth="1"/>
    <col min="5121" max="5121" width="16.7109375" customWidth="1"/>
    <col min="5122" max="5122" width="61.7109375" customWidth="1"/>
    <col min="5123" max="5123" width="8.7109375" customWidth="1"/>
    <col min="5124" max="5124" width="14.7109375" customWidth="1"/>
    <col min="5377" max="5377" width="16.7109375" customWidth="1"/>
    <col min="5378" max="5378" width="61.7109375" customWidth="1"/>
    <col min="5379" max="5379" width="8.7109375" customWidth="1"/>
    <col min="5380" max="5380" width="14.7109375" customWidth="1"/>
    <col min="5633" max="5633" width="16.7109375" customWidth="1"/>
    <col min="5634" max="5634" width="61.7109375" customWidth="1"/>
    <col min="5635" max="5635" width="8.7109375" customWidth="1"/>
    <col min="5636" max="5636" width="14.7109375" customWidth="1"/>
    <col min="5889" max="5889" width="16.7109375" customWidth="1"/>
    <col min="5890" max="5890" width="61.7109375" customWidth="1"/>
    <col min="5891" max="5891" width="8.7109375" customWidth="1"/>
    <col min="5892" max="5892" width="14.7109375" customWidth="1"/>
    <col min="6145" max="6145" width="16.7109375" customWidth="1"/>
    <col min="6146" max="6146" width="61.7109375" customWidth="1"/>
    <col min="6147" max="6147" width="8.7109375" customWidth="1"/>
    <col min="6148" max="6148" width="14.7109375" customWidth="1"/>
    <col min="6401" max="6401" width="16.7109375" customWidth="1"/>
    <col min="6402" max="6402" width="61.7109375" customWidth="1"/>
    <col min="6403" max="6403" width="8.7109375" customWidth="1"/>
    <col min="6404" max="6404" width="14.7109375" customWidth="1"/>
    <col min="6657" max="6657" width="16.7109375" customWidth="1"/>
    <col min="6658" max="6658" width="61.7109375" customWidth="1"/>
    <col min="6659" max="6659" width="8.7109375" customWidth="1"/>
    <col min="6660" max="6660" width="14.7109375" customWidth="1"/>
    <col min="6913" max="6913" width="16.7109375" customWidth="1"/>
    <col min="6914" max="6914" width="61.7109375" customWidth="1"/>
    <col min="6915" max="6915" width="8.7109375" customWidth="1"/>
    <col min="6916" max="6916" width="14.7109375" customWidth="1"/>
    <col min="7169" max="7169" width="16.7109375" customWidth="1"/>
    <col min="7170" max="7170" width="61.7109375" customWidth="1"/>
    <col min="7171" max="7171" width="8.7109375" customWidth="1"/>
    <col min="7172" max="7172" width="14.7109375" customWidth="1"/>
    <col min="7425" max="7425" width="16.7109375" customWidth="1"/>
    <col min="7426" max="7426" width="61.7109375" customWidth="1"/>
    <col min="7427" max="7427" width="8.7109375" customWidth="1"/>
    <col min="7428" max="7428" width="14.7109375" customWidth="1"/>
    <col min="7681" max="7681" width="16.7109375" customWidth="1"/>
    <col min="7682" max="7682" width="61.7109375" customWidth="1"/>
    <col min="7683" max="7683" width="8.7109375" customWidth="1"/>
    <col min="7684" max="7684" width="14.7109375" customWidth="1"/>
    <col min="7937" max="7937" width="16.7109375" customWidth="1"/>
    <col min="7938" max="7938" width="61.7109375" customWidth="1"/>
    <col min="7939" max="7939" width="8.7109375" customWidth="1"/>
    <col min="7940" max="7940" width="14.7109375" customWidth="1"/>
    <col min="8193" max="8193" width="16.7109375" customWidth="1"/>
    <col min="8194" max="8194" width="61.7109375" customWidth="1"/>
    <col min="8195" max="8195" width="8.7109375" customWidth="1"/>
    <col min="8196" max="8196" width="14.7109375" customWidth="1"/>
    <col min="8449" max="8449" width="16.7109375" customWidth="1"/>
    <col min="8450" max="8450" width="61.7109375" customWidth="1"/>
    <col min="8451" max="8451" width="8.7109375" customWidth="1"/>
    <col min="8452" max="8452" width="14.7109375" customWidth="1"/>
    <col min="8705" max="8705" width="16.7109375" customWidth="1"/>
    <col min="8706" max="8706" width="61.7109375" customWidth="1"/>
    <col min="8707" max="8707" width="8.7109375" customWidth="1"/>
    <col min="8708" max="8708" width="14.7109375" customWidth="1"/>
    <col min="8961" max="8961" width="16.7109375" customWidth="1"/>
    <col min="8962" max="8962" width="61.7109375" customWidth="1"/>
    <col min="8963" max="8963" width="8.7109375" customWidth="1"/>
    <col min="8964" max="8964" width="14.7109375" customWidth="1"/>
    <col min="9217" max="9217" width="16.7109375" customWidth="1"/>
    <col min="9218" max="9218" width="61.7109375" customWidth="1"/>
    <col min="9219" max="9219" width="8.7109375" customWidth="1"/>
    <col min="9220" max="9220" width="14.7109375" customWidth="1"/>
    <col min="9473" max="9473" width="16.7109375" customWidth="1"/>
    <col min="9474" max="9474" width="61.7109375" customWidth="1"/>
    <col min="9475" max="9475" width="8.7109375" customWidth="1"/>
    <col min="9476" max="9476" width="14.7109375" customWidth="1"/>
    <col min="9729" max="9729" width="16.7109375" customWidth="1"/>
    <col min="9730" max="9730" width="61.7109375" customWidth="1"/>
    <col min="9731" max="9731" width="8.7109375" customWidth="1"/>
    <col min="9732" max="9732" width="14.7109375" customWidth="1"/>
    <col min="9985" max="9985" width="16.7109375" customWidth="1"/>
    <col min="9986" max="9986" width="61.7109375" customWidth="1"/>
    <col min="9987" max="9987" width="8.7109375" customWidth="1"/>
    <col min="9988" max="9988" width="14.7109375" customWidth="1"/>
    <col min="10241" max="10241" width="16.7109375" customWidth="1"/>
    <col min="10242" max="10242" width="61.7109375" customWidth="1"/>
    <col min="10243" max="10243" width="8.7109375" customWidth="1"/>
    <col min="10244" max="10244" width="14.7109375" customWidth="1"/>
    <col min="10497" max="10497" width="16.7109375" customWidth="1"/>
    <col min="10498" max="10498" width="61.7109375" customWidth="1"/>
    <col min="10499" max="10499" width="8.7109375" customWidth="1"/>
    <col min="10500" max="10500" width="14.7109375" customWidth="1"/>
    <col min="10753" max="10753" width="16.7109375" customWidth="1"/>
    <col min="10754" max="10754" width="61.7109375" customWidth="1"/>
    <col min="10755" max="10755" width="8.7109375" customWidth="1"/>
    <col min="10756" max="10756" width="14.7109375" customWidth="1"/>
    <col min="11009" max="11009" width="16.7109375" customWidth="1"/>
    <col min="11010" max="11010" width="61.7109375" customWidth="1"/>
    <col min="11011" max="11011" width="8.7109375" customWidth="1"/>
    <col min="11012" max="11012" width="14.7109375" customWidth="1"/>
    <col min="11265" max="11265" width="16.7109375" customWidth="1"/>
    <col min="11266" max="11266" width="61.7109375" customWidth="1"/>
    <col min="11267" max="11267" width="8.7109375" customWidth="1"/>
    <col min="11268" max="11268" width="14.7109375" customWidth="1"/>
    <col min="11521" max="11521" width="16.7109375" customWidth="1"/>
    <col min="11522" max="11522" width="61.7109375" customWidth="1"/>
    <col min="11523" max="11523" width="8.7109375" customWidth="1"/>
    <col min="11524" max="11524" width="14.7109375" customWidth="1"/>
    <col min="11777" max="11777" width="16.7109375" customWidth="1"/>
    <col min="11778" max="11778" width="61.7109375" customWidth="1"/>
    <col min="11779" max="11779" width="8.7109375" customWidth="1"/>
    <col min="11780" max="11780" width="14.7109375" customWidth="1"/>
    <col min="12033" max="12033" width="16.7109375" customWidth="1"/>
    <col min="12034" max="12034" width="61.7109375" customWidth="1"/>
    <col min="12035" max="12035" width="8.7109375" customWidth="1"/>
    <col min="12036" max="12036" width="14.7109375" customWidth="1"/>
    <col min="12289" max="12289" width="16.7109375" customWidth="1"/>
    <col min="12290" max="12290" width="61.7109375" customWidth="1"/>
    <col min="12291" max="12291" width="8.7109375" customWidth="1"/>
    <col min="12292" max="12292" width="14.7109375" customWidth="1"/>
    <col min="12545" max="12545" width="16.7109375" customWidth="1"/>
    <col min="12546" max="12546" width="61.7109375" customWidth="1"/>
    <col min="12547" max="12547" width="8.7109375" customWidth="1"/>
    <col min="12548" max="12548" width="14.7109375" customWidth="1"/>
    <col min="12801" max="12801" width="16.7109375" customWidth="1"/>
    <col min="12802" max="12802" width="61.7109375" customWidth="1"/>
    <col min="12803" max="12803" width="8.7109375" customWidth="1"/>
    <col min="12804" max="12804" width="14.7109375" customWidth="1"/>
    <col min="13057" max="13057" width="16.7109375" customWidth="1"/>
    <col min="13058" max="13058" width="61.7109375" customWidth="1"/>
    <col min="13059" max="13059" width="8.7109375" customWidth="1"/>
    <col min="13060" max="13060" width="14.7109375" customWidth="1"/>
    <col min="13313" max="13313" width="16.7109375" customWidth="1"/>
    <col min="13314" max="13314" width="61.7109375" customWidth="1"/>
    <col min="13315" max="13315" width="8.7109375" customWidth="1"/>
    <col min="13316" max="13316" width="14.7109375" customWidth="1"/>
    <col min="13569" max="13569" width="16.7109375" customWidth="1"/>
    <col min="13570" max="13570" width="61.7109375" customWidth="1"/>
    <col min="13571" max="13571" width="8.7109375" customWidth="1"/>
    <col min="13572" max="13572" width="14.7109375" customWidth="1"/>
    <col min="13825" max="13825" width="16.7109375" customWidth="1"/>
    <col min="13826" max="13826" width="61.7109375" customWidth="1"/>
    <col min="13827" max="13827" width="8.7109375" customWidth="1"/>
    <col min="13828" max="13828" width="14.7109375" customWidth="1"/>
    <col min="14081" max="14081" width="16.7109375" customWidth="1"/>
    <col min="14082" max="14082" width="61.7109375" customWidth="1"/>
    <col min="14083" max="14083" width="8.7109375" customWidth="1"/>
    <col min="14084" max="14084" width="14.7109375" customWidth="1"/>
    <col min="14337" max="14337" width="16.7109375" customWidth="1"/>
    <col min="14338" max="14338" width="61.7109375" customWidth="1"/>
    <col min="14339" max="14339" width="8.7109375" customWidth="1"/>
    <col min="14340" max="14340" width="14.7109375" customWidth="1"/>
    <col min="14593" max="14593" width="16.7109375" customWidth="1"/>
    <col min="14594" max="14594" width="61.7109375" customWidth="1"/>
    <col min="14595" max="14595" width="8.7109375" customWidth="1"/>
    <col min="14596" max="14596" width="14.7109375" customWidth="1"/>
    <col min="14849" max="14849" width="16.7109375" customWidth="1"/>
    <col min="14850" max="14850" width="61.7109375" customWidth="1"/>
    <col min="14851" max="14851" width="8.7109375" customWidth="1"/>
    <col min="14852" max="14852" width="14.7109375" customWidth="1"/>
    <col min="15105" max="15105" width="16.7109375" customWidth="1"/>
    <col min="15106" max="15106" width="61.7109375" customWidth="1"/>
    <col min="15107" max="15107" width="8.7109375" customWidth="1"/>
    <col min="15108" max="15108" width="14.7109375" customWidth="1"/>
    <col min="15361" max="15361" width="16.7109375" customWidth="1"/>
    <col min="15362" max="15362" width="61.7109375" customWidth="1"/>
    <col min="15363" max="15363" width="8.7109375" customWidth="1"/>
    <col min="15364" max="15364" width="14.7109375" customWidth="1"/>
    <col min="15617" max="15617" width="16.7109375" customWidth="1"/>
    <col min="15618" max="15618" width="61.7109375" customWidth="1"/>
    <col min="15619" max="15619" width="8.7109375" customWidth="1"/>
    <col min="15620" max="15620" width="14.7109375" customWidth="1"/>
    <col min="15873" max="15873" width="16.7109375" customWidth="1"/>
    <col min="15874" max="15874" width="61.7109375" customWidth="1"/>
    <col min="15875" max="15875" width="8.7109375" customWidth="1"/>
    <col min="15876" max="15876" width="14.7109375" customWidth="1"/>
    <col min="16129" max="16129" width="16.7109375" customWidth="1"/>
    <col min="16130" max="16130" width="61.7109375" customWidth="1"/>
    <col min="16131" max="16131" width="8.7109375" customWidth="1"/>
    <col min="16132" max="16132" width="14.7109375" customWidth="1"/>
  </cols>
  <sheetData>
    <row r="1" spans="1:7">
      <c r="A1" s="1102" t="s">
        <v>481</v>
      </c>
      <c r="B1" s="1102"/>
      <c r="C1" s="1102"/>
      <c r="D1" s="1102"/>
    </row>
    <row r="2" spans="1:7">
      <c r="A2" s="1103" t="s">
        <v>482</v>
      </c>
      <c r="B2" s="1103"/>
      <c r="C2" s="1103"/>
      <c r="D2" s="1103"/>
    </row>
    <row r="4" spans="1:7" ht="15.75">
      <c r="A4" s="1104" t="s">
        <v>4668</v>
      </c>
      <c r="B4" s="1104"/>
      <c r="C4" s="1104"/>
      <c r="D4" s="1104"/>
      <c r="F4" s="958" t="str">
        <f>IFERROR(IF(SEARCH("NÃO DESONERADO =",A4,1),"BDI NÃO DESONERADO",""),"BDI DESONERADO =")</f>
        <v>BDI DESONERADO =</v>
      </c>
      <c r="G4" s="958" t="str">
        <f>IFERROR(IF(SEARCH("NÃO DESONERADO",A4,1),"BDI NÃO DESONERADO =35,00%",""),"41,79%")</f>
        <v>41,79%</v>
      </c>
    </row>
    <row r="5" spans="1:7">
      <c r="A5" s="1105" t="s">
        <v>483</v>
      </c>
      <c r="B5" s="1105"/>
      <c r="C5" s="1105"/>
      <c r="D5" s="1105"/>
    </row>
    <row r="6" spans="1:7">
      <c r="A6" s="1103" t="s">
        <v>4669</v>
      </c>
      <c r="B6" s="1103"/>
      <c r="C6" s="1103"/>
    </row>
    <row r="8" spans="1:7">
      <c r="A8" s="645" t="s">
        <v>484</v>
      </c>
      <c r="B8" s="645" t="s">
        <v>485</v>
      </c>
      <c r="C8" s="645" t="s">
        <v>0</v>
      </c>
      <c r="D8" s="645" t="s">
        <v>1</v>
      </c>
    </row>
    <row r="9" spans="1:7" hidden="1">
      <c r="A9" s="13"/>
      <c r="B9" s="646"/>
      <c r="C9" s="13"/>
      <c r="D9" s="647"/>
    </row>
    <row r="10" spans="1:7" hidden="1">
      <c r="A10" s="13" t="s">
        <v>2727</v>
      </c>
      <c r="B10" s="646" t="s">
        <v>486</v>
      </c>
      <c r="C10" s="13" t="s">
        <v>2</v>
      </c>
      <c r="D10" s="833">
        <v>185.28</v>
      </c>
    </row>
    <row r="11" spans="1:7" hidden="1">
      <c r="A11" s="13" t="s">
        <v>2728</v>
      </c>
      <c r="B11" s="646" t="s">
        <v>487</v>
      </c>
      <c r="C11" s="13" t="s">
        <v>2</v>
      </c>
      <c r="D11" s="833">
        <v>204.29</v>
      </c>
    </row>
    <row r="12" spans="1:7" hidden="1">
      <c r="A12" s="13" t="s">
        <v>2729</v>
      </c>
      <c r="B12" s="646" t="s">
        <v>488</v>
      </c>
      <c r="C12" s="13" t="s">
        <v>2</v>
      </c>
      <c r="D12" s="833">
        <v>176.4</v>
      </c>
    </row>
    <row r="13" spans="1:7" hidden="1">
      <c r="A13" s="13" t="s">
        <v>2730</v>
      </c>
      <c r="B13" s="646" t="s">
        <v>489</v>
      </c>
      <c r="C13" s="13" t="s">
        <v>2</v>
      </c>
      <c r="D13" s="833">
        <v>240.73</v>
      </c>
    </row>
    <row r="14" spans="1:7" hidden="1">
      <c r="A14" s="13" t="s">
        <v>2731</v>
      </c>
      <c r="B14" s="646" t="s">
        <v>490</v>
      </c>
      <c r="C14" s="13" t="s">
        <v>2</v>
      </c>
      <c r="D14" s="833">
        <v>199.91</v>
      </c>
    </row>
    <row r="15" spans="1:7" hidden="1">
      <c r="A15" s="13" t="s">
        <v>2732</v>
      </c>
      <c r="B15" s="646" t="s">
        <v>491</v>
      </c>
      <c r="C15" s="13" t="s">
        <v>2</v>
      </c>
      <c r="D15" s="833">
        <v>272.75</v>
      </c>
    </row>
    <row r="16" spans="1:7" hidden="1">
      <c r="A16" s="13" t="s">
        <v>2733</v>
      </c>
      <c r="B16" s="646" t="s">
        <v>492</v>
      </c>
      <c r="C16" s="13" t="s">
        <v>3</v>
      </c>
      <c r="D16" s="833">
        <v>1579.92</v>
      </c>
    </row>
    <row r="17" spans="1:4" hidden="1">
      <c r="A17" s="13" t="s">
        <v>2734</v>
      </c>
      <c r="B17" s="646" t="s">
        <v>493</v>
      </c>
      <c r="C17" s="13" t="s">
        <v>3</v>
      </c>
      <c r="D17" s="833">
        <v>5366.44</v>
      </c>
    </row>
    <row r="18" spans="1:4" hidden="1">
      <c r="A18" s="13" t="s">
        <v>2735</v>
      </c>
      <c r="B18" s="646" t="s">
        <v>494</v>
      </c>
      <c r="C18" s="13" t="s">
        <v>495</v>
      </c>
      <c r="D18" s="833">
        <v>16.059999999999999</v>
      </c>
    </row>
    <row r="19" spans="1:4" hidden="1">
      <c r="A19" s="13" t="s">
        <v>2736</v>
      </c>
      <c r="B19" s="646" t="s">
        <v>496</v>
      </c>
      <c r="C19" s="13" t="s">
        <v>2</v>
      </c>
      <c r="D19" s="833">
        <v>11.46</v>
      </c>
    </row>
    <row r="20" spans="1:4" hidden="1">
      <c r="A20" s="13" t="s">
        <v>2737</v>
      </c>
      <c r="B20" s="646" t="s">
        <v>497</v>
      </c>
      <c r="C20" s="13" t="s">
        <v>498</v>
      </c>
      <c r="D20" s="833">
        <v>2490.7399999999998</v>
      </c>
    </row>
    <row r="21" spans="1:4" hidden="1">
      <c r="A21" s="13" t="s">
        <v>2738</v>
      </c>
      <c r="B21" s="646" t="s">
        <v>499</v>
      </c>
      <c r="C21" s="13" t="s">
        <v>498</v>
      </c>
      <c r="D21" s="833">
        <v>2744.63</v>
      </c>
    </row>
    <row r="22" spans="1:4" hidden="1">
      <c r="A22" s="13" t="s">
        <v>2739</v>
      </c>
      <c r="B22" s="646" t="s">
        <v>500</v>
      </c>
      <c r="C22" s="13" t="s">
        <v>501</v>
      </c>
      <c r="D22" s="833">
        <v>16137.42</v>
      </c>
    </row>
    <row r="23" spans="1:4" hidden="1">
      <c r="A23" s="13" t="s">
        <v>2740</v>
      </c>
      <c r="B23" s="646" t="s">
        <v>502</v>
      </c>
      <c r="C23" s="13" t="s">
        <v>503</v>
      </c>
      <c r="D23" s="833">
        <v>1879.26</v>
      </c>
    </row>
    <row r="24" spans="1:4" hidden="1">
      <c r="A24" s="13" t="s">
        <v>2741</v>
      </c>
      <c r="B24" s="646" t="s">
        <v>504</v>
      </c>
      <c r="C24" s="13" t="s">
        <v>503</v>
      </c>
      <c r="D24" s="833">
        <v>4904.46</v>
      </c>
    </row>
    <row r="25" spans="1:4" hidden="1">
      <c r="A25" s="13" t="s">
        <v>2742</v>
      </c>
      <c r="B25" s="646" t="s">
        <v>505</v>
      </c>
      <c r="C25" s="13" t="s">
        <v>2</v>
      </c>
      <c r="D25" s="833">
        <v>453.93</v>
      </c>
    </row>
    <row r="26" spans="1:4" hidden="1">
      <c r="A26" s="13" t="s">
        <v>2743</v>
      </c>
      <c r="B26" s="646" t="s">
        <v>506</v>
      </c>
      <c r="C26" s="13" t="s">
        <v>2</v>
      </c>
      <c r="D26" s="833">
        <v>462.33</v>
      </c>
    </row>
    <row r="27" spans="1:4" hidden="1">
      <c r="A27" s="13" t="s">
        <v>2744</v>
      </c>
      <c r="B27" s="646" t="s">
        <v>507</v>
      </c>
      <c r="C27" s="13" t="s">
        <v>2</v>
      </c>
      <c r="D27" s="833">
        <v>622.04999999999995</v>
      </c>
    </row>
    <row r="28" spans="1:4" hidden="1">
      <c r="A28" s="13" t="s">
        <v>2745</v>
      </c>
      <c r="B28" s="646" t="s">
        <v>508</v>
      </c>
      <c r="C28" s="13" t="s">
        <v>2</v>
      </c>
      <c r="D28" s="833">
        <v>672.51</v>
      </c>
    </row>
    <row r="29" spans="1:4" hidden="1">
      <c r="A29" s="13" t="s">
        <v>2746</v>
      </c>
      <c r="B29" s="646" t="s">
        <v>509</v>
      </c>
      <c r="C29" s="13" t="s">
        <v>2</v>
      </c>
      <c r="D29" s="833">
        <v>909.41</v>
      </c>
    </row>
    <row r="30" spans="1:4" hidden="1">
      <c r="A30" s="13" t="s">
        <v>2747</v>
      </c>
      <c r="B30" s="646" t="s">
        <v>510</v>
      </c>
      <c r="C30" s="13" t="s">
        <v>2</v>
      </c>
      <c r="D30" s="833">
        <v>968.94</v>
      </c>
    </row>
    <row r="31" spans="1:4" hidden="1">
      <c r="A31" s="13" t="s">
        <v>2748</v>
      </c>
      <c r="B31" s="646" t="s">
        <v>511</v>
      </c>
      <c r="C31" s="13" t="s">
        <v>2</v>
      </c>
      <c r="D31" s="833">
        <v>1050.79</v>
      </c>
    </row>
    <row r="32" spans="1:4" hidden="1">
      <c r="A32" s="13" t="s">
        <v>2749</v>
      </c>
      <c r="B32" s="646" t="s">
        <v>512</v>
      </c>
      <c r="C32" s="13" t="s">
        <v>2</v>
      </c>
      <c r="D32" s="833">
        <v>1202.08</v>
      </c>
    </row>
    <row r="33" spans="1:4" hidden="1">
      <c r="A33" s="13" t="s">
        <v>2750</v>
      </c>
      <c r="B33" s="646" t="s">
        <v>513</v>
      </c>
      <c r="C33" s="13" t="s">
        <v>2</v>
      </c>
      <c r="D33" s="833">
        <v>1160.05</v>
      </c>
    </row>
    <row r="34" spans="1:4" hidden="1">
      <c r="A34" s="13" t="s">
        <v>2751</v>
      </c>
      <c r="B34" s="646" t="s">
        <v>514</v>
      </c>
      <c r="C34" s="13" t="s">
        <v>2</v>
      </c>
      <c r="D34" s="833">
        <v>1193.69</v>
      </c>
    </row>
    <row r="35" spans="1:4" hidden="1">
      <c r="A35" s="13" t="s">
        <v>2752</v>
      </c>
      <c r="B35" s="646" t="s">
        <v>515</v>
      </c>
      <c r="C35" s="13" t="s">
        <v>2</v>
      </c>
      <c r="D35" s="833">
        <v>1378.62</v>
      </c>
    </row>
    <row r="36" spans="1:4" hidden="1">
      <c r="A36" s="13" t="s">
        <v>2753</v>
      </c>
      <c r="B36" s="646" t="s">
        <v>516</v>
      </c>
      <c r="C36" s="13" t="s">
        <v>2</v>
      </c>
      <c r="D36" s="833">
        <v>1840.96</v>
      </c>
    </row>
    <row r="37" spans="1:4" hidden="1">
      <c r="A37" s="13" t="s">
        <v>2754</v>
      </c>
      <c r="B37" s="646" t="s">
        <v>517</v>
      </c>
      <c r="C37" s="13" t="s">
        <v>2</v>
      </c>
      <c r="D37" s="833">
        <v>102.95</v>
      </c>
    </row>
    <row r="38" spans="1:4" hidden="1">
      <c r="A38" s="13" t="s">
        <v>2755</v>
      </c>
      <c r="B38" s="646" t="s">
        <v>518</v>
      </c>
      <c r="C38" s="13" t="s">
        <v>2</v>
      </c>
      <c r="D38" s="833">
        <v>126.22</v>
      </c>
    </row>
    <row r="39" spans="1:4" ht="30" hidden="1">
      <c r="A39" s="13" t="s">
        <v>2756</v>
      </c>
      <c r="B39" s="646" t="s">
        <v>519</v>
      </c>
      <c r="C39" s="13" t="s">
        <v>3</v>
      </c>
      <c r="D39" s="833">
        <v>3431.69</v>
      </c>
    </row>
    <row r="40" spans="1:4" ht="30" hidden="1">
      <c r="A40" s="13" t="s">
        <v>2757</v>
      </c>
      <c r="B40" s="646" t="s">
        <v>520</v>
      </c>
      <c r="C40" s="13" t="s">
        <v>3</v>
      </c>
      <c r="D40" s="833">
        <v>3445.37</v>
      </c>
    </row>
    <row r="41" spans="1:4" ht="30" hidden="1">
      <c r="A41" s="13" t="s">
        <v>2758</v>
      </c>
      <c r="B41" s="646" t="s">
        <v>521</v>
      </c>
      <c r="C41" s="13" t="s">
        <v>522</v>
      </c>
      <c r="D41" s="833">
        <v>3220.65</v>
      </c>
    </row>
    <row r="42" spans="1:4" hidden="1">
      <c r="A42" s="13" t="s">
        <v>2759</v>
      </c>
      <c r="B42" s="646" t="s">
        <v>523</v>
      </c>
      <c r="C42" s="13" t="s">
        <v>522</v>
      </c>
      <c r="D42" s="833">
        <v>2566.5500000000002</v>
      </c>
    </row>
    <row r="43" spans="1:4" ht="30" hidden="1">
      <c r="A43" s="13" t="s">
        <v>2760</v>
      </c>
      <c r="B43" s="646" t="s">
        <v>524</v>
      </c>
      <c r="C43" s="13" t="s">
        <v>522</v>
      </c>
      <c r="D43" s="833">
        <v>2646.68</v>
      </c>
    </row>
    <row r="44" spans="1:4" ht="30" hidden="1">
      <c r="A44" s="13" t="s">
        <v>2761</v>
      </c>
      <c r="B44" s="646" t="s">
        <v>525</v>
      </c>
      <c r="C44" s="13" t="s">
        <v>522</v>
      </c>
      <c r="D44" s="833">
        <v>1989.44</v>
      </c>
    </row>
    <row r="45" spans="1:4" ht="30" hidden="1">
      <c r="A45" s="13" t="s">
        <v>2762</v>
      </c>
      <c r="B45" s="646" t="s">
        <v>526</v>
      </c>
      <c r="C45" s="13" t="s">
        <v>3</v>
      </c>
      <c r="D45" s="833">
        <v>7242.8</v>
      </c>
    </row>
    <row r="46" spans="1:4" ht="30" hidden="1">
      <c r="A46" s="13" t="s">
        <v>2763</v>
      </c>
      <c r="B46" s="646" t="s">
        <v>527</v>
      </c>
      <c r="C46" s="13" t="s">
        <v>3</v>
      </c>
      <c r="D46" s="833">
        <v>6709.93</v>
      </c>
    </row>
    <row r="47" spans="1:4" ht="30" hidden="1">
      <c r="A47" s="13" t="s">
        <v>2764</v>
      </c>
      <c r="B47" s="646" t="s">
        <v>528</v>
      </c>
      <c r="C47" s="13" t="s">
        <v>529</v>
      </c>
      <c r="D47" s="833">
        <v>6463.57</v>
      </c>
    </row>
    <row r="48" spans="1:4" ht="30" hidden="1">
      <c r="A48" s="13" t="s">
        <v>2765</v>
      </c>
      <c r="B48" s="646" t="s">
        <v>530</v>
      </c>
      <c r="C48" s="13" t="s">
        <v>529</v>
      </c>
      <c r="D48" s="833">
        <v>5868.11</v>
      </c>
    </row>
    <row r="49" spans="1:4" ht="30" hidden="1">
      <c r="A49" s="13" t="s">
        <v>2766</v>
      </c>
      <c r="B49" s="646" t="s">
        <v>531</v>
      </c>
      <c r="C49" s="13" t="s">
        <v>3</v>
      </c>
      <c r="D49" s="833">
        <v>5.64</v>
      </c>
    </row>
    <row r="50" spans="1:4" ht="30" hidden="1">
      <c r="A50" s="13" t="s">
        <v>2767</v>
      </c>
      <c r="B50" s="646" t="s">
        <v>532</v>
      </c>
      <c r="C50" s="13" t="s">
        <v>44</v>
      </c>
      <c r="D50" s="833">
        <v>4</v>
      </c>
    </row>
    <row r="51" spans="1:4" ht="30" hidden="1">
      <c r="A51" s="13" t="s">
        <v>2768</v>
      </c>
      <c r="B51" s="646" t="s">
        <v>533</v>
      </c>
      <c r="C51" s="13" t="s">
        <v>2</v>
      </c>
      <c r="D51" s="833">
        <v>7.5</v>
      </c>
    </row>
    <row r="52" spans="1:4" ht="30" hidden="1">
      <c r="A52" s="13" t="s">
        <v>2769</v>
      </c>
      <c r="B52" s="646" t="s">
        <v>534</v>
      </c>
      <c r="C52" s="13" t="s">
        <v>522</v>
      </c>
      <c r="D52" s="833">
        <v>13162.15</v>
      </c>
    </row>
    <row r="53" spans="1:4" ht="30" hidden="1">
      <c r="A53" s="13" t="s">
        <v>2770</v>
      </c>
      <c r="B53" s="646" t="s">
        <v>535</v>
      </c>
      <c r="C53" s="13" t="s">
        <v>522</v>
      </c>
      <c r="D53" s="833">
        <v>18129.48</v>
      </c>
    </row>
    <row r="54" spans="1:4" ht="30" hidden="1">
      <c r="A54" s="13" t="s">
        <v>2771</v>
      </c>
      <c r="B54" s="646" t="s">
        <v>536</v>
      </c>
      <c r="C54" s="13" t="s">
        <v>529</v>
      </c>
      <c r="D54" s="833">
        <v>4928.95</v>
      </c>
    </row>
    <row r="55" spans="1:4" ht="30" hidden="1">
      <c r="A55" s="13" t="s">
        <v>2772</v>
      </c>
      <c r="B55" s="646" t="s">
        <v>537</v>
      </c>
      <c r="C55" s="13" t="s">
        <v>2</v>
      </c>
      <c r="D55" s="833">
        <v>7.03</v>
      </c>
    </row>
    <row r="56" spans="1:4" ht="30" hidden="1">
      <c r="A56" s="13" t="s">
        <v>2773</v>
      </c>
      <c r="B56" s="646" t="s">
        <v>538</v>
      </c>
      <c r="C56" s="13" t="s">
        <v>522</v>
      </c>
      <c r="D56" s="833">
        <v>4103.5</v>
      </c>
    </row>
    <row r="57" spans="1:4" hidden="1">
      <c r="A57" s="13" t="s">
        <v>2774</v>
      </c>
      <c r="B57" s="646" t="s">
        <v>539</v>
      </c>
      <c r="C57" s="13" t="s">
        <v>3</v>
      </c>
      <c r="D57" s="833">
        <v>340.4</v>
      </c>
    </row>
    <row r="58" spans="1:4" ht="30" hidden="1">
      <c r="A58" s="13" t="s">
        <v>2775</v>
      </c>
      <c r="B58" s="646" t="s">
        <v>540</v>
      </c>
      <c r="C58" s="13" t="s">
        <v>2</v>
      </c>
      <c r="D58" s="833">
        <v>11.66</v>
      </c>
    </row>
    <row r="59" spans="1:4" ht="30" hidden="1">
      <c r="A59" s="13" t="s">
        <v>2776</v>
      </c>
      <c r="B59" s="646" t="s">
        <v>541</v>
      </c>
      <c r="C59" s="13" t="s">
        <v>542</v>
      </c>
      <c r="D59" s="833">
        <v>3270.2</v>
      </c>
    </row>
    <row r="60" spans="1:4" hidden="1">
      <c r="A60" s="13" t="s">
        <v>2777</v>
      </c>
      <c r="B60" s="646" t="s">
        <v>543</v>
      </c>
      <c r="C60" s="13" t="s">
        <v>3</v>
      </c>
      <c r="D60" s="833">
        <v>3358</v>
      </c>
    </row>
    <row r="61" spans="1:4" ht="30" hidden="1">
      <c r="A61" s="13" t="s">
        <v>2778</v>
      </c>
      <c r="B61" s="646" t="s">
        <v>544</v>
      </c>
      <c r="C61" s="13" t="s">
        <v>3</v>
      </c>
      <c r="D61" s="833">
        <v>4032.32</v>
      </c>
    </row>
    <row r="62" spans="1:4" ht="30" hidden="1">
      <c r="A62" s="13" t="s">
        <v>2779</v>
      </c>
      <c r="B62" s="646" t="s">
        <v>545</v>
      </c>
      <c r="C62" s="13" t="s">
        <v>3</v>
      </c>
      <c r="D62" s="833">
        <v>14449.63</v>
      </c>
    </row>
    <row r="63" spans="1:4" ht="30" hidden="1">
      <c r="A63" s="13" t="s">
        <v>2780</v>
      </c>
      <c r="B63" s="646" t="s">
        <v>546</v>
      </c>
      <c r="C63" s="13" t="s">
        <v>2</v>
      </c>
      <c r="D63" s="833">
        <v>4.58</v>
      </c>
    </row>
    <row r="64" spans="1:4" hidden="1">
      <c r="A64" s="13" t="s">
        <v>2781</v>
      </c>
      <c r="B64" s="646" t="s">
        <v>547</v>
      </c>
      <c r="C64" s="13" t="s">
        <v>2</v>
      </c>
      <c r="D64" s="833">
        <v>13.7</v>
      </c>
    </row>
    <row r="65" spans="1:4" ht="30" hidden="1">
      <c r="A65" s="13" t="s">
        <v>2782</v>
      </c>
      <c r="B65" s="646" t="s">
        <v>548</v>
      </c>
      <c r="C65" s="13" t="s">
        <v>2</v>
      </c>
      <c r="D65" s="833">
        <v>9.77</v>
      </c>
    </row>
    <row r="66" spans="1:4" hidden="1">
      <c r="A66" s="13" t="s">
        <v>2783</v>
      </c>
      <c r="B66" s="646" t="s">
        <v>549</v>
      </c>
      <c r="C66" s="13" t="s">
        <v>550</v>
      </c>
      <c r="D66" s="833">
        <v>7091.95</v>
      </c>
    </row>
    <row r="67" spans="1:4" ht="30" hidden="1">
      <c r="A67" s="13" t="s">
        <v>2784</v>
      </c>
      <c r="B67" s="646" t="s">
        <v>551</v>
      </c>
      <c r="C67" s="13" t="s">
        <v>552</v>
      </c>
      <c r="D67" s="833">
        <v>77380.490000000005</v>
      </c>
    </row>
    <row r="68" spans="1:4" ht="30" hidden="1">
      <c r="A68" s="13" t="s">
        <v>2785</v>
      </c>
      <c r="B68" s="646" t="s">
        <v>553</v>
      </c>
      <c r="C68" s="13" t="s">
        <v>3</v>
      </c>
      <c r="D68" s="833">
        <v>187.39</v>
      </c>
    </row>
    <row r="69" spans="1:4" ht="30" hidden="1">
      <c r="A69" s="13" t="s">
        <v>2786</v>
      </c>
      <c r="B69" s="646" t="s">
        <v>554</v>
      </c>
      <c r="C69" s="13" t="s">
        <v>3</v>
      </c>
      <c r="D69" s="833">
        <v>1652.28</v>
      </c>
    </row>
    <row r="70" spans="1:4" ht="30" hidden="1">
      <c r="A70" s="13" t="s">
        <v>2787</v>
      </c>
      <c r="B70" s="646" t="s">
        <v>555</v>
      </c>
      <c r="C70" s="13" t="s">
        <v>3</v>
      </c>
      <c r="D70" s="833">
        <v>2280.5500000000002</v>
      </c>
    </row>
    <row r="71" spans="1:4" ht="30" hidden="1">
      <c r="A71" s="13" t="s">
        <v>2788</v>
      </c>
      <c r="B71" s="646" t="s">
        <v>556</v>
      </c>
      <c r="C71" s="13" t="s">
        <v>3</v>
      </c>
      <c r="D71" s="833">
        <v>3752.2</v>
      </c>
    </row>
    <row r="72" spans="1:4" hidden="1">
      <c r="A72" s="13" t="s">
        <v>2789</v>
      </c>
      <c r="B72" s="646" t="s">
        <v>557</v>
      </c>
      <c r="C72" s="13" t="s">
        <v>558</v>
      </c>
      <c r="D72" s="833">
        <v>42782.75</v>
      </c>
    </row>
    <row r="73" spans="1:4" ht="30" hidden="1">
      <c r="A73" s="13" t="s">
        <v>2790</v>
      </c>
      <c r="B73" s="646" t="s">
        <v>559</v>
      </c>
      <c r="C73" s="13" t="s">
        <v>2791</v>
      </c>
      <c r="D73" s="833">
        <v>1488.51</v>
      </c>
    </row>
    <row r="74" spans="1:4" ht="30" hidden="1">
      <c r="A74" s="13" t="s">
        <v>2792</v>
      </c>
      <c r="B74" s="646" t="s">
        <v>2569</v>
      </c>
      <c r="C74" s="13" t="s">
        <v>2791</v>
      </c>
      <c r="D74" s="833">
        <v>4258</v>
      </c>
    </row>
    <row r="75" spans="1:4" ht="30" hidden="1">
      <c r="A75" s="13" t="s">
        <v>2793</v>
      </c>
      <c r="B75" s="646" t="s">
        <v>560</v>
      </c>
      <c r="C75" s="13" t="s">
        <v>3</v>
      </c>
      <c r="D75" s="833">
        <v>273.26</v>
      </c>
    </row>
    <row r="76" spans="1:4" ht="30" hidden="1">
      <c r="A76" s="13" t="s">
        <v>2794</v>
      </c>
      <c r="B76" s="646" t="s">
        <v>561</v>
      </c>
      <c r="C76" s="13" t="s">
        <v>2791</v>
      </c>
      <c r="D76" s="833">
        <v>9486.49</v>
      </c>
    </row>
    <row r="77" spans="1:4" ht="30" hidden="1">
      <c r="A77" s="13" t="s">
        <v>2795</v>
      </c>
      <c r="B77" s="646" t="s">
        <v>2570</v>
      </c>
      <c r="C77" s="13" t="s">
        <v>2791</v>
      </c>
      <c r="D77" s="833">
        <v>45468.11</v>
      </c>
    </row>
    <row r="78" spans="1:4" ht="30" hidden="1">
      <c r="A78" s="13" t="s">
        <v>2796</v>
      </c>
      <c r="B78" s="646" t="s">
        <v>562</v>
      </c>
      <c r="C78" s="13" t="s">
        <v>2791</v>
      </c>
      <c r="D78" s="833">
        <v>1924.18</v>
      </c>
    </row>
    <row r="79" spans="1:4" ht="30" hidden="1">
      <c r="A79" s="13" t="s">
        <v>2797</v>
      </c>
      <c r="B79" s="646" t="s">
        <v>563</v>
      </c>
      <c r="C79" s="13" t="s">
        <v>2791</v>
      </c>
      <c r="D79" s="833">
        <v>22047.86</v>
      </c>
    </row>
    <row r="80" spans="1:4" ht="30" hidden="1">
      <c r="A80" s="13" t="s">
        <v>2798</v>
      </c>
      <c r="B80" s="646" t="s">
        <v>564</v>
      </c>
      <c r="C80" s="13" t="s">
        <v>2791</v>
      </c>
      <c r="D80" s="833">
        <v>3165.19</v>
      </c>
    </row>
    <row r="81" spans="1:4" hidden="1">
      <c r="A81" s="13" t="s">
        <v>565</v>
      </c>
      <c r="B81" s="646" t="s">
        <v>566</v>
      </c>
      <c r="C81" s="13" t="s">
        <v>2</v>
      </c>
      <c r="D81" s="833">
        <v>22.73</v>
      </c>
    </row>
    <row r="82" spans="1:4" hidden="1">
      <c r="A82" s="13" t="s">
        <v>567</v>
      </c>
      <c r="B82" s="646" t="s">
        <v>568</v>
      </c>
      <c r="C82" s="13" t="s">
        <v>2</v>
      </c>
      <c r="D82" s="833">
        <v>81.72</v>
      </c>
    </row>
    <row r="83" spans="1:4" hidden="1">
      <c r="A83" s="13" t="s">
        <v>569</v>
      </c>
      <c r="B83" s="646" t="s">
        <v>570</v>
      </c>
      <c r="C83" s="13" t="s">
        <v>2</v>
      </c>
      <c r="D83" s="833">
        <v>114.41</v>
      </c>
    </row>
    <row r="84" spans="1:4" hidden="1">
      <c r="A84" s="13" t="s">
        <v>571</v>
      </c>
      <c r="B84" s="646" t="s">
        <v>572</v>
      </c>
      <c r="C84" s="13" t="s">
        <v>2</v>
      </c>
      <c r="D84" s="833">
        <v>209.92</v>
      </c>
    </row>
    <row r="85" spans="1:4" hidden="1">
      <c r="A85" s="13" t="s">
        <v>573</v>
      </c>
      <c r="B85" s="646" t="s">
        <v>574</v>
      </c>
      <c r="C85" s="13" t="s">
        <v>2</v>
      </c>
      <c r="D85" s="833">
        <v>251.9</v>
      </c>
    </row>
    <row r="86" spans="1:4" hidden="1">
      <c r="A86" s="13" t="s">
        <v>575</v>
      </c>
      <c r="B86" s="646" t="s">
        <v>576</v>
      </c>
      <c r="C86" s="13" t="s">
        <v>2</v>
      </c>
      <c r="D86" s="833">
        <v>170.68</v>
      </c>
    </row>
    <row r="87" spans="1:4" hidden="1">
      <c r="A87" s="13" t="s">
        <v>577</v>
      </c>
      <c r="B87" s="646" t="s">
        <v>578</v>
      </c>
      <c r="C87" s="13" t="s">
        <v>2</v>
      </c>
      <c r="D87" s="833">
        <v>146.30000000000001</v>
      </c>
    </row>
    <row r="88" spans="1:4" hidden="1">
      <c r="A88" s="13" t="s">
        <v>579</v>
      </c>
      <c r="B88" s="646" t="s">
        <v>580</v>
      </c>
      <c r="C88" s="13" t="s">
        <v>2</v>
      </c>
      <c r="D88" s="833">
        <v>35.450000000000003</v>
      </c>
    </row>
    <row r="89" spans="1:4" hidden="1">
      <c r="A89" s="13" t="s">
        <v>581</v>
      </c>
      <c r="B89" s="646" t="s">
        <v>582</v>
      </c>
      <c r="C89" s="13" t="s">
        <v>2</v>
      </c>
      <c r="D89" s="833">
        <v>21.22</v>
      </c>
    </row>
    <row r="90" spans="1:4" hidden="1">
      <c r="A90" s="13" t="s">
        <v>583</v>
      </c>
      <c r="B90" s="646" t="s">
        <v>584</v>
      </c>
      <c r="C90" s="13" t="s">
        <v>3</v>
      </c>
      <c r="D90" s="833">
        <v>14.35</v>
      </c>
    </row>
    <row r="91" spans="1:4" hidden="1">
      <c r="A91" s="13" t="s">
        <v>585</v>
      </c>
      <c r="B91" s="646" t="s">
        <v>586</v>
      </c>
      <c r="C91" s="13" t="s">
        <v>44</v>
      </c>
      <c r="D91" s="833">
        <v>124.9</v>
      </c>
    </row>
    <row r="92" spans="1:4" ht="30" hidden="1">
      <c r="A92" s="13" t="s">
        <v>587</v>
      </c>
      <c r="B92" s="646" t="s">
        <v>588</v>
      </c>
      <c r="C92" s="13" t="s">
        <v>44</v>
      </c>
      <c r="D92" s="833">
        <v>123.51</v>
      </c>
    </row>
    <row r="93" spans="1:4" hidden="1">
      <c r="A93" s="13" t="s">
        <v>2799</v>
      </c>
      <c r="B93" s="646" t="s">
        <v>589</v>
      </c>
      <c r="C93" s="13" t="s">
        <v>44</v>
      </c>
      <c r="D93" s="833">
        <v>62.59</v>
      </c>
    </row>
    <row r="94" spans="1:4" hidden="1">
      <c r="A94" s="13" t="s">
        <v>2800</v>
      </c>
      <c r="B94" s="646" t="s">
        <v>2571</v>
      </c>
      <c r="C94" s="13" t="s">
        <v>43</v>
      </c>
      <c r="D94" s="833">
        <v>300.02999999999997</v>
      </c>
    </row>
    <row r="95" spans="1:4" ht="30" hidden="1">
      <c r="A95" s="13" t="s">
        <v>2801</v>
      </c>
      <c r="B95" s="646" t="s">
        <v>2572</v>
      </c>
      <c r="C95" s="13" t="s">
        <v>3</v>
      </c>
      <c r="D95" s="833">
        <v>98.25</v>
      </c>
    </row>
    <row r="96" spans="1:4" hidden="1">
      <c r="A96" s="13" t="s">
        <v>590</v>
      </c>
      <c r="B96" s="646" t="s">
        <v>591</v>
      </c>
      <c r="C96" s="13" t="s">
        <v>2</v>
      </c>
      <c r="D96" s="833">
        <v>87.88</v>
      </c>
    </row>
    <row r="97" spans="1:4" hidden="1">
      <c r="A97" s="13" t="s">
        <v>592</v>
      </c>
      <c r="B97" s="646" t="s">
        <v>593</v>
      </c>
      <c r="C97" s="13" t="s">
        <v>2</v>
      </c>
      <c r="D97" s="833">
        <v>98.38</v>
      </c>
    </row>
    <row r="98" spans="1:4" hidden="1">
      <c r="A98" s="13" t="s">
        <v>594</v>
      </c>
      <c r="B98" s="646" t="s">
        <v>595</v>
      </c>
      <c r="C98" s="13" t="s">
        <v>2</v>
      </c>
      <c r="D98" s="833">
        <v>41.95</v>
      </c>
    </row>
    <row r="99" spans="1:4" hidden="1">
      <c r="A99" s="13" t="s">
        <v>15</v>
      </c>
      <c r="B99" s="646" t="s">
        <v>4</v>
      </c>
      <c r="C99" s="13" t="s">
        <v>43</v>
      </c>
      <c r="D99" s="833">
        <v>582.21</v>
      </c>
    </row>
    <row r="100" spans="1:4" hidden="1">
      <c r="A100" s="13" t="s">
        <v>596</v>
      </c>
      <c r="B100" s="646" t="s">
        <v>597</v>
      </c>
      <c r="C100" s="13" t="s">
        <v>43</v>
      </c>
      <c r="D100" s="833">
        <v>321.5</v>
      </c>
    </row>
    <row r="101" spans="1:4" hidden="1">
      <c r="A101" s="13" t="s">
        <v>598</v>
      </c>
      <c r="B101" s="646" t="s">
        <v>599</v>
      </c>
      <c r="C101" s="13" t="s">
        <v>43</v>
      </c>
      <c r="D101" s="833">
        <v>335.98</v>
      </c>
    </row>
    <row r="102" spans="1:4" hidden="1">
      <c r="A102" s="13" t="s">
        <v>600</v>
      </c>
      <c r="B102" s="646" t="s">
        <v>601</v>
      </c>
      <c r="C102" s="13" t="s">
        <v>44</v>
      </c>
      <c r="D102" s="833">
        <v>83.77</v>
      </c>
    </row>
    <row r="103" spans="1:4" hidden="1">
      <c r="A103" s="13" t="s">
        <v>602</v>
      </c>
      <c r="B103" s="646" t="s">
        <v>603</v>
      </c>
      <c r="C103" s="13" t="s">
        <v>44</v>
      </c>
      <c r="D103" s="833">
        <v>32.020000000000003</v>
      </c>
    </row>
    <row r="104" spans="1:4" hidden="1">
      <c r="A104" s="13" t="s">
        <v>604</v>
      </c>
      <c r="B104" s="646" t="s">
        <v>605</v>
      </c>
      <c r="C104" s="13" t="s">
        <v>43</v>
      </c>
      <c r="D104" s="833">
        <v>60.31</v>
      </c>
    </row>
    <row r="105" spans="1:4" hidden="1">
      <c r="A105" s="13" t="s">
        <v>606</v>
      </c>
      <c r="B105" s="646" t="s">
        <v>607</v>
      </c>
      <c r="C105" s="13" t="s">
        <v>2</v>
      </c>
      <c r="D105" s="833">
        <v>1070.9000000000001</v>
      </c>
    </row>
    <row r="106" spans="1:4" hidden="1">
      <c r="A106" s="13" t="s">
        <v>608</v>
      </c>
      <c r="B106" s="646" t="s">
        <v>609</v>
      </c>
      <c r="C106" s="13" t="s">
        <v>3</v>
      </c>
      <c r="D106" s="833">
        <v>49.96</v>
      </c>
    </row>
    <row r="107" spans="1:4" hidden="1">
      <c r="A107" s="13" t="s">
        <v>610</v>
      </c>
      <c r="B107" s="646" t="s">
        <v>611</v>
      </c>
      <c r="C107" s="13" t="s">
        <v>3</v>
      </c>
      <c r="D107" s="833">
        <v>107.07</v>
      </c>
    </row>
    <row r="108" spans="1:4" ht="30" hidden="1">
      <c r="A108" s="13" t="s">
        <v>612</v>
      </c>
      <c r="B108" s="646" t="s">
        <v>613</v>
      </c>
      <c r="C108" s="13" t="s">
        <v>3</v>
      </c>
      <c r="D108" s="833">
        <v>278.44</v>
      </c>
    </row>
    <row r="109" spans="1:4" hidden="1">
      <c r="A109" s="13" t="s">
        <v>614</v>
      </c>
      <c r="B109" s="646" t="s">
        <v>615</v>
      </c>
      <c r="C109" s="13" t="s">
        <v>3</v>
      </c>
      <c r="D109" s="833">
        <v>385.5</v>
      </c>
    </row>
    <row r="110" spans="1:4" hidden="1">
      <c r="A110" s="13" t="s">
        <v>616</v>
      </c>
      <c r="B110" s="646" t="s">
        <v>617</v>
      </c>
      <c r="C110" s="13" t="s">
        <v>3</v>
      </c>
      <c r="D110" s="833">
        <v>428.35</v>
      </c>
    </row>
    <row r="111" spans="1:4" hidden="1">
      <c r="A111" s="13" t="s">
        <v>618</v>
      </c>
      <c r="B111" s="646" t="s">
        <v>619</v>
      </c>
      <c r="C111" s="13" t="s">
        <v>5</v>
      </c>
      <c r="D111" s="833">
        <v>542.58000000000004</v>
      </c>
    </row>
    <row r="112" spans="1:4" hidden="1">
      <c r="A112" s="13" t="s">
        <v>620</v>
      </c>
      <c r="B112" s="646" t="s">
        <v>621</v>
      </c>
      <c r="C112" s="13" t="s">
        <v>3</v>
      </c>
      <c r="D112" s="833">
        <v>192.76</v>
      </c>
    </row>
    <row r="113" spans="1:4" ht="30" hidden="1">
      <c r="A113" s="13" t="s">
        <v>622</v>
      </c>
      <c r="B113" s="646" t="s">
        <v>623</v>
      </c>
      <c r="C113" s="13" t="s">
        <v>3</v>
      </c>
      <c r="D113" s="833">
        <v>314.13</v>
      </c>
    </row>
    <row r="114" spans="1:4" hidden="1">
      <c r="A114" s="13" t="s">
        <v>624</v>
      </c>
      <c r="B114" s="646" t="s">
        <v>625</v>
      </c>
      <c r="C114" s="13" t="s">
        <v>3</v>
      </c>
      <c r="D114" s="833">
        <v>185.6</v>
      </c>
    </row>
    <row r="115" spans="1:4" ht="30" hidden="1">
      <c r="A115" s="13" t="s">
        <v>626</v>
      </c>
      <c r="B115" s="646" t="s">
        <v>627</v>
      </c>
      <c r="C115" s="13" t="s">
        <v>3</v>
      </c>
      <c r="D115" s="833">
        <v>142.77000000000001</v>
      </c>
    </row>
    <row r="116" spans="1:4" hidden="1">
      <c r="A116" s="13" t="s">
        <v>2802</v>
      </c>
      <c r="B116" s="646" t="s">
        <v>628</v>
      </c>
      <c r="C116" s="13" t="s">
        <v>2</v>
      </c>
      <c r="D116" s="833">
        <v>1.76</v>
      </c>
    </row>
    <row r="117" spans="1:4" hidden="1">
      <c r="A117" s="13" t="s">
        <v>2803</v>
      </c>
      <c r="B117" s="646" t="s">
        <v>629</v>
      </c>
      <c r="C117" s="13" t="s">
        <v>2</v>
      </c>
      <c r="D117" s="833">
        <v>78.989999999999995</v>
      </c>
    </row>
    <row r="118" spans="1:4" hidden="1">
      <c r="A118" s="13" t="s">
        <v>2804</v>
      </c>
      <c r="B118" s="646" t="s">
        <v>630</v>
      </c>
      <c r="C118" s="13" t="s">
        <v>2</v>
      </c>
      <c r="D118" s="833">
        <v>82.14</v>
      </c>
    </row>
    <row r="119" spans="1:4" hidden="1">
      <c r="A119" s="13" t="s">
        <v>2805</v>
      </c>
      <c r="B119" s="646" t="s">
        <v>631</v>
      </c>
      <c r="C119" s="13" t="s">
        <v>2</v>
      </c>
      <c r="D119" s="833">
        <v>86.99</v>
      </c>
    </row>
    <row r="120" spans="1:4" hidden="1">
      <c r="A120" s="13" t="s">
        <v>2806</v>
      </c>
      <c r="B120" s="646" t="s">
        <v>632</v>
      </c>
      <c r="C120" s="13" t="s">
        <v>2</v>
      </c>
      <c r="D120" s="833">
        <v>91.66</v>
      </c>
    </row>
    <row r="121" spans="1:4" hidden="1">
      <c r="A121" s="13" t="s">
        <v>2807</v>
      </c>
      <c r="B121" s="646" t="s">
        <v>633</v>
      </c>
      <c r="C121" s="13" t="s">
        <v>2</v>
      </c>
      <c r="D121" s="833">
        <v>78.56</v>
      </c>
    </row>
    <row r="122" spans="1:4" hidden="1">
      <c r="A122" s="13" t="s">
        <v>2808</v>
      </c>
      <c r="B122" s="646" t="s">
        <v>634</v>
      </c>
      <c r="C122" s="13" t="s">
        <v>43</v>
      </c>
      <c r="D122" s="833">
        <v>472.51</v>
      </c>
    </row>
    <row r="123" spans="1:4" hidden="1">
      <c r="A123" s="13" t="s">
        <v>2809</v>
      </c>
      <c r="B123" s="646" t="s">
        <v>635</v>
      </c>
      <c r="C123" s="13" t="s">
        <v>2</v>
      </c>
      <c r="D123" s="833">
        <v>63.92</v>
      </c>
    </row>
    <row r="124" spans="1:4" hidden="1">
      <c r="A124" s="13" t="s">
        <v>2810</v>
      </c>
      <c r="B124" s="646" t="s">
        <v>636</v>
      </c>
      <c r="C124" s="13" t="s">
        <v>2</v>
      </c>
      <c r="D124" s="833">
        <v>2.11</v>
      </c>
    </row>
    <row r="125" spans="1:4" ht="30" hidden="1">
      <c r="A125" s="13" t="s">
        <v>2811</v>
      </c>
      <c r="B125" s="646" t="s">
        <v>2573</v>
      </c>
      <c r="C125" s="13" t="s">
        <v>2</v>
      </c>
      <c r="D125" s="833">
        <v>135.05000000000001</v>
      </c>
    </row>
    <row r="126" spans="1:4" ht="30" hidden="1">
      <c r="A126" s="13" t="s">
        <v>2812</v>
      </c>
      <c r="B126" s="646" t="s">
        <v>2574</v>
      </c>
      <c r="C126" s="13" t="s">
        <v>2</v>
      </c>
      <c r="D126" s="833">
        <v>71.52</v>
      </c>
    </row>
    <row r="127" spans="1:4" ht="30" hidden="1">
      <c r="A127" s="13" t="s">
        <v>2813</v>
      </c>
      <c r="B127" s="646" t="s">
        <v>2575</v>
      </c>
      <c r="C127" s="13" t="s">
        <v>3</v>
      </c>
      <c r="D127" s="833">
        <v>479</v>
      </c>
    </row>
    <row r="128" spans="1:4" hidden="1">
      <c r="A128" s="13" t="s">
        <v>2814</v>
      </c>
      <c r="B128" s="646" t="s">
        <v>637</v>
      </c>
      <c r="C128" s="13" t="s">
        <v>44</v>
      </c>
      <c r="D128" s="833">
        <v>0.57999999999999996</v>
      </c>
    </row>
    <row r="129" spans="1:4" hidden="1">
      <c r="A129" s="13" t="s">
        <v>2815</v>
      </c>
      <c r="B129" s="646" t="s">
        <v>638</v>
      </c>
      <c r="C129" s="13" t="s">
        <v>44</v>
      </c>
      <c r="D129" s="833">
        <v>1.1299999999999999</v>
      </c>
    </row>
    <row r="130" spans="1:4" hidden="1">
      <c r="A130" s="13" t="s">
        <v>2816</v>
      </c>
      <c r="B130" s="646" t="s">
        <v>639</v>
      </c>
      <c r="C130" s="13" t="s">
        <v>44</v>
      </c>
      <c r="D130" s="833">
        <v>4.3</v>
      </c>
    </row>
    <row r="131" spans="1:4" hidden="1">
      <c r="A131" s="13" t="s">
        <v>2817</v>
      </c>
      <c r="B131" s="646" t="s">
        <v>640</v>
      </c>
      <c r="C131" s="13" t="s">
        <v>3</v>
      </c>
      <c r="D131" s="833">
        <v>104.73</v>
      </c>
    </row>
    <row r="132" spans="1:4" hidden="1">
      <c r="A132" s="13" t="s">
        <v>2818</v>
      </c>
      <c r="B132" s="646" t="s">
        <v>641</v>
      </c>
      <c r="C132" s="13" t="s">
        <v>3</v>
      </c>
      <c r="D132" s="833">
        <v>34.94</v>
      </c>
    </row>
    <row r="133" spans="1:4" hidden="1">
      <c r="A133" s="13" t="s">
        <v>2819</v>
      </c>
      <c r="B133" s="646" t="s">
        <v>642</v>
      </c>
      <c r="C133" s="13" t="s">
        <v>44</v>
      </c>
      <c r="D133" s="833">
        <v>1.02</v>
      </c>
    </row>
    <row r="134" spans="1:4" hidden="1">
      <c r="A134" s="13" t="s">
        <v>2820</v>
      </c>
      <c r="B134" s="646" t="s">
        <v>2576</v>
      </c>
      <c r="C134" s="13" t="s">
        <v>43</v>
      </c>
      <c r="D134" s="833">
        <v>4.45</v>
      </c>
    </row>
    <row r="135" spans="1:4" hidden="1">
      <c r="A135" s="13" t="s">
        <v>2821</v>
      </c>
      <c r="B135" s="646" t="s">
        <v>643</v>
      </c>
      <c r="C135" s="13" t="s">
        <v>43</v>
      </c>
      <c r="D135" s="833">
        <v>11.38</v>
      </c>
    </row>
    <row r="136" spans="1:4" hidden="1">
      <c r="A136" s="13" t="s">
        <v>2822</v>
      </c>
      <c r="B136" s="646" t="s">
        <v>644</v>
      </c>
      <c r="C136" s="13" t="s">
        <v>43</v>
      </c>
      <c r="D136" s="833">
        <v>38.35</v>
      </c>
    </row>
    <row r="137" spans="1:4" hidden="1">
      <c r="A137" s="13" t="s">
        <v>2823</v>
      </c>
      <c r="B137" s="646" t="s">
        <v>645</v>
      </c>
      <c r="C137" s="13" t="s">
        <v>43</v>
      </c>
      <c r="D137" s="833">
        <v>60.64</v>
      </c>
    </row>
    <row r="138" spans="1:4" hidden="1">
      <c r="A138" s="13" t="s">
        <v>2824</v>
      </c>
      <c r="B138" s="646" t="s">
        <v>646</v>
      </c>
      <c r="C138" s="13" t="s">
        <v>43</v>
      </c>
      <c r="D138" s="833">
        <v>24.68</v>
      </c>
    </row>
    <row r="139" spans="1:4" hidden="1">
      <c r="A139" s="13" t="s">
        <v>2825</v>
      </c>
      <c r="B139" s="646" t="s">
        <v>647</v>
      </c>
      <c r="C139" s="13" t="s">
        <v>43</v>
      </c>
      <c r="D139" s="833">
        <v>4.45</v>
      </c>
    </row>
    <row r="140" spans="1:4" hidden="1">
      <c r="A140" s="13" t="s">
        <v>2826</v>
      </c>
      <c r="B140" s="646" t="s">
        <v>648</v>
      </c>
      <c r="C140" s="13" t="s">
        <v>43</v>
      </c>
      <c r="D140" s="833">
        <v>10.8</v>
      </c>
    </row>
    <row r="141" spans="1:4" hidden="1">
      <c r="A141" s="13" t="s">
        <v>2827</v>
      </c>
      <c r="B141" s="646" t="s">
        <v>649</v>
      </c>
      <c r="C141" s="13" t="s">
        <v>43</v>
      </c>
      <c r="D141" s="833">
        <v>9.2899999999999991</v>
      </c>
    </row>
    <row r="142" spans="1:4" ht="30" hidden="1">
      <c r="A142" s="13" t="s">
        <v>2828</v>
      </c>
      <c r="B142" s="646" t="s">
        <v>650</v>
      </c>
      <c r="C142" s="13" t="s">
        <v>43</v>
      </c>
      <c r="D142" s="833">
        <v>4.4800000000000004</v>
      </c>
    </row>
    <row r="143" spans="1:4" ht="30" hidden="1">
      <c r="A143" s="13" t="s">
        <v>2829</v>
      </c>
      <c r="B143" s="646" t="s">
        <v>651</v>
      </c>
      <c r="C143" s="13" t="s">
        <v>43</v>
      </c>
      <c r="D143" s="833">
        <v>35.68</v>
      </c>
    </row>
    <row r="144" spans="1:4" hidden="1">
      <c r="A144" s="13" t="s">
        <v>2830</v>
      </c>
      <c r="B144" s="646" t="s">
        <v>652</v>
      </c>
      <c r="C144" s="13" t="s">
        <v>2831</v>
      </c>
      <c r="D144" s="833">
        <v>9.27</v>
      </c>
    </row>
    <row r="145" spans="1:4" hidden="1">
      <c r="A145" s="13" t="s">
        <v>2832</v>
      </c>
      <c r="B145" s="646" t="s">
        <v>653</v>
      </c>
      <c r="C145" s="13" t="s">
        <v>2831</v>
      </c>
      <c r="D145" s="833">
        <v>5.45</v>
      </c>
    </row>
    <row r="146" spans="1:4" hidden="1">
      <c r="A146" s="13" t="s">
        <v>2833</v>
      </c>
      <c r="B146" s="646" t="s">
        <v>654</v>
      </c>
      <c r="C146" s="13" t="s">
        <v>2831</v>
      </c>
      <c r="D146" s="833">
        <v>4.24</v>
      </c>
    </row>
    <row r="147" spans="1:4" hidden="1">
      <c r="A147" s="13" t="s">
        <v>2834</v>
      </c>
      <c r="B147" s="646" t="s">
        <v>655</v>
      </c>
      <c r="C147" s="13" t="s">
        <v>2831</v>
      </c>
      <c r="D147" s="833">
        <v>3.54</v>
      </c>
    </row>
    <row r="148" spans="1:4" hidden="1">
      <c r="A148" s="13" t="s">
        <v>2835</v>
      </c>
      <c r="B148" s="646" t="s">
        <v>656</v>
      </c>
      <c r="C148" s="13" t="s">
        <v>2831</v>
      </c>
      <c r="D148" s="833">
        <v>3.12</v>
      </c>
    </row>
    <row r="149" spans="1:4" hidden="1">
      <c r="A149" s="13" t="s">
        <v>2836</v>
      </c>
      <c r="B149" s="646" t="s">
        <v>657</v>
      </c>
      <c r="C149" s="13" t="s">
        <v>2831</v>
      </c>
      <c r="D149" s="833">
        <v>2.46</v>
      </c>
    </row>
    <row r="150" spans="1:4" hidden="1">
      <c r="A150" s="13" t="s">
        <v>2837</v>
      </c>
      <c r="B150" s="646" t="s">
        <v>658</v>
      </c>
      <c r="C150" s="13" t="s">
        <v>2831</v>
      </c>
      <c r="D150" s="833">
        <v>11.49</v>
      </c>
    </row>
    <row r="151" spans="1:4" hidden="1">
      <c r="A151" s="13" t="s">
        <v>2838</v>
      </c>
      <c r="B151" s="646" t="s">
        <v>659</v>
      </c>
      <c r="C151" s="13" t="s">
        <v>2831</v>
      </c>
      <c r="D151" s="833">
        <v>8.39</v>
      </c>
    </row>
    <row r="152" spans="1:4" hidden="1">
      <c r="A152" s="13" t="s">
        <v>2839</v>
      </c>
      <c r="B152" s="646" t="s">
        <v>660</v>
      </c>
      <c r="C152" s="13" t="s">
        <v>2831</v>
      </c>
      <c r="D152" s="833">
        <v>8.68</v>
      </c>
    </row>
    <row r="153" spans="1:4" hidden="1">
      <c r="A153" s="13" t="s">
        <v>2840</v>
      </c>
      <c r="B153" s="646" t="s">
        <v>661</v>
      </c>
      <c r="C153" s="13" t="s">
        <v>2831</v>
      </c>
      <c r="D153" s="833">
        <v>5.97</v>
      </c>
    </row>
    <row r="154" spans="1:4" hidden="1">
      <c r="A154" s="13" t="s">
        <v>2841</v>
      </c>
      <c r="B154" s="646" t="s">
        <v>662</v>
      </c>
      <c r="C154" s="13" t="s">
        <v>2831</v>
      </c>
      <c r="D154" s="833">
        <v>9.92</v>
      </c>
    </row>
    <row r="155" spans="1:4" hidden="1">
      <c r="A155" s="13" t="s">
        <v>2842</v>
      </c>
      <c r="B155" s="646" t="s">
        <v>663</v>
      </c>
      <c r="C155" s="13" t="s">
        <v>2831</v>
      </c>
      <c r="D155" s="833">
        <v>6.2</v>
      </c>
    </row>
    <row r="156" spans="1:4" hidden="1">
      <c r="A156" s="13" t="s">
        <v>2843</v>
      </c>
      <c r="B156" s="646" t="s">
        <v>664</v>
      </c>
      <c r="C156" s="13" t="s">
        <v>43</v>
      </c>
      <c r="D156" s="833">
        <v>6.52</v>
      </c>
    </row>
    <row r="157" spans="1:4" hidden="1">
      <c r="A157" s="13" t="s">
        <v>2844</v>
      </c>
      <c r="B157" s="646" t="s">
        <v>665</v>
      </c>
      <c r="C157" s="13" t="s">
        <v>43</v>
      </c>
      <c r="D157" s="833">
        <v>207.7</v>
      </c>
    </row>
    <row r="158" spans="1:4" hidden="1">
      <c r="A158" s="13" t="s">
        <v>2845</v>
      </c>
      <c r="B158" s="646" t="s">
        <v>666</v>
      </c>
      <c r="C158" s="13" t="s">
        <v>43</v>
      </c>
      <c r="D158" s="833">
        <v>236.27</v>
      </c>
    </row>
    <row r="159" spans="1:4">
      <c r="A159" s="13" t="s">
        <v>2846</v>
      </c>
      <c r="B159" s="646" t="s">
        <v>667</v>
      </c>
      <c r="C159" s="13" t="s">
        <v>43</v>
      </c>
      <c r="D159" s="833">
        <v>146.05000000000001</v>
      </c>
    </row>
    <row r="160" spans="1:4" hidden="1">
      <c r="A160" s="13" t="s">
        <v>2847</v>
      </c>
      <c r="B160" s="646" t="s">
        <v>668</v>
      </c>
      <c r="C160" s="13" t="s">
        <v>43</v>
      </c>
      <c r="D160" s="833">
        <v>4.4800000000000004</v>
      </c>
    </row>
    <row r="161" spans="1:4" hidden="1">
      <c r="A161" s="13" t="s">
        <v>2848</v>
      </c>
      <c r="B161" s="646" t="s">
        <v>669</v>
      </c>
      <c r="C161" s="13" t="s">
        <v>2</v>
      </c>
      <c r="D161" s="833">
        <v>10.130000000000001</v>
      </c>
    </row>
    <row r="162" spans="1:4" ht="30" hidden="1">
      <c r="A162" s="13" t="s">
        <v>2849</v>
      </c>
      <c r="B162" s="646" t="s">
        <v>670</v>
      </c>
      <c r="C162" s="13" t="s">
        <v>44</v>
      </c>
      <c r="D162" s="833">
        <v>32.79</v>
      </c>
    </row>
    <row r="163" spans="1:4" ht="30" hidden="1">
      <c r="A163" s="13" t="s">
        <v>2850</v>
      </c>
      <c r="B163" s="646" t="s">
        <v>671</v>
      </c>
      <c r="C163" s="13" t="s">
        <v>44</v>
      </c>
      <c r="D163" s="833">
        <v>37.619999999999997</v>
      </c>
    </row>
    <row r="164" spans="1:4" ht="30" hidden="1">
      <c r="A164" s="13" t="s">
        <v>2851</v>
      </c>
      <c r="B164" s="646" t="s">
        <v>672</v>
      </c>
      <c r="C164" s="13" t="s">
        <v>44</v>
      </c>
      <c r="D164" s="833">
        <v>42.47</v>
      </c>
    </row>
    <row r="165" spans="1:4" ht="30" hidden="1">
      <c r="A165" s="13" t="s">
        <v>2852</v>
      </c>
      <c r="B165" s="646" t="s">
        <v>673</v>
      </c>
      <c r="C165" s="13" t="s">
        <v>44</v>
      </c>
      <c r="D165" s="833">
        <v>47.28</v>
      </c>
    </row>
    <row r="166" spans="1:4" ht="30" hidden="1">
      <c r="A166" s="13" t="s">
        <v>2853</v>
      </c>
      <c r="B166" s="646" t="s">
        <v>674</v>
      </c>
      <c r="C166" s="13" t="s">
        <v>44</v>
      </c>
      <c r="D166" s="833">
        <v>54.53</v>
      </c>
    </row>
    <row r="167" spans="1:4" ht="30" hidden="1">
      <c r="A167" s="13" t="s">
        <v>2854</v>
      </c>
      <c r="B167" s="646" t="s">
        <v>675</v>
      </c>
      <c r="C167" s="13" t="s">
        <v>44</v>
      </c>
      <c r="D167" s="833">
        <v>60.61</v>
      </c>
    </row>
    <row r="168" spans="1:4" ht="30" hidden="1">
      <c r="A168" s="13" t="s">
        <v>2855</v>
      </c>
      <c r="B168" s="646" t="s">
        <v>676</v>
      </c>
      <c r="C168" s="13" t="s">
        <v>44</v>
      </c>
      <c r="D168" s="833">
        <v>34.65</v>
      </c>
    </row>
    <row r="169" spans="1:4" ht="30" hidden="1">
      <c r="A169" s="13" t="s">
        <v>2856</v>
      </c>
      <c r="B169" s="646" t="s">
        <v>677</v>
      </c>
      <c r="C169" s="13" t="s">
        <v>44</v>
      </c>
      <c r="D169" s="833">
        <v>39.78</v>
      </c>
    </row>
    <row r="170" spans="1:4" ht="30" hidden="1">
      <c r="A170" s="13" t="s">
        <v>2857</v>
      </c>
      <c r="B170" s="646" t="s">
        <v>678</v>
      </c>
      <c r="C170" s="13" t="s">
        <v>44</v>
      </c>
      <c r="D170" s="833">
        <v>44.86</v>
      </c>
    </row>
    <row r="171" spans="1:4" ht="30" hidden="1">
      <c r="A171" s="13" t="s">
        <v>2858</v>
      </c>
      <c r="B171" s="646" t="s">
        <v>679</v>
      </c>
      <c r="C171" s="13" t="s">
        <v>44</v>
      </c>
      <c r="D171" s="833">
        <v>49.99</v>
      </c>
    </row>
    <row r="172" spans="1:4" ht="30" hidden="1">
      <c r="A172" s="13" t="s">
        <v>2859</v>
      </c>
      <c r="B172" s="646" t="s">
        <v>680</v>
      </c>
      <c r="C172" s="13" t="s">
        <v>44</v>
      </c>
      <c r="D172" s="833">
        <v>57.66</v>
      </c>
    </row>
    <row r="173" spans="1:4" ht="30" hidden="1">
      <c r="A173" s="13" t="s">
        <v>2860</v>
      </c>
      <c r="B173" s="646" t="s">
        <v>681</v>
      </c>
      <c r="C173" s="13" t="s">
        <v>44</v>
      </c>
      <c r="D173" s="833">
        <v>64.03</v>
      </c>
    </row>
    <row r="174" spans="1:4" ht="30" hidden="1">
      <c r="A174" s="13" t="s">
        <v>2861</v>
      </c>
      <c r="B174" s="646" t="s">
        <v>682</v>
      </c>
      <c r="C174" s="13" t="s">
        <v>44</v>
      </c>
      <c r="D174" s="833">
        <v>36.5</v>
      </c>
    </row>
    <row r="175" spans="1:4" ht="30" hidden="1">
      <c r="A175" s="13" t="s">
        <v>2862</v>
      </c>
      <c r="B175" s="646" t="s">
        <v>683</v>
      </c>
      <c r="C175" s="13" t="s">
        <v>44</v>
      </c>
      <c r="D175" s="833">
        <v>41.91</v>
      </c>
    </row>
    <row r="176" spans="1:4" ht="30" hidden="1">
      <c r="A176" s="13" t="s">
        <v>2863</v>
      </c>
      <c r="B176" s="646" t="s">
        <v>684</v>
      </c>
      <c r="C176" s="13" t="s">
        <v>44</v>
      </c>
      <c r="D176" s="833">
        <v>47.28</v>
      </c>
    </row>
    <row r="177" spans="1:4" ht="30" hidden="1">
      <c r="A177" s="13" t="s">
        <v>2864</v>
      </c>
      <c r="B177" s="646" t="s">
        <v>685</v>
      </c>
      <c r="C177" s="13" t="s">
        <v>44</v>
      </c>
      <c r="D177" s="833">
        <v>52.68</v>
      </c>
    </row>
    <row r="178" spans="1:4" ht="30" hidden="1">
      <c r="A178" s="13" t="s">
        <v>2865</v>
      </c>
      <c r="B178" s="646" t="s">
        <v>686</v>
      </c>
      <c r="C178" s="13" t="s">
        <v>44</v>
      </c>
      <c r="D178" s="833">
        <v>60.78</v>
      </c>
    </row>
    <row r="179" spans="1:4" ht="30" hidden="1">
      <c r="A179" s="13" t="s">
        <v>2866</v>
      </c>
      <c r="B179" s="646" t="s">
        <v>687</v>
      </c>
      <c r="C179" s="13" t="s">
        <v>44</v>
      </c>
      <c r="D179" s="833">
        <v>67.569999999999993</v>
      </c>
    </row>
    <row r="180" spans="1:4" ht="30" hidden="1">
      <c r="A180" s="13" t="s">
        <v>2867</v>
      </c>
      <c r="B180" s="646" t="s">
        <v>688</v>
      </c>
      <c r="C180" s="13" t="s">
        <v>44</v>
      </c>
      <c r="D180" s="833">
        <v>38.33</v>
      </c>
    </row>
    <row r="181" spans="1:4" ht="30" hidden="1">
      <c r="A181" s="13" t="s">
        <v>2868</v>
      </c>
      <c r="B181" s="646" t="s">
        <v>689</v>
      </c>
      <c r="C181" s="13" t="s">
        <v>44</v>
      </c>
      <c r="D181" s="833">
        <v>44.03</v>
      </c>
    </row>
    <row r="182" spans="1:4" ht="30" hidden="1">
      <c r="A182" s="13" t="s">
        <v>2869</v>
      </c>
      <c r="B182" s="646" t="s">
        <v>690</v>
      </c>
      <c r="C182" s="13" t="s">
        <v>44</v>
      </c>
      <c r="D182" s="833">
        <v>49.69</v>
      </c>
    </row>
    <row r="183" spans="1:4" ht="30" hidden="1">
      <c r="A183" s="13" t="s">
        <v>2870</v>
      </c>
      <c r="B183" s="646" t="s">
        <v>691</v>
      </c>
      <c r="C183" s="13" t="s">
        <v>44</v>
      </c>
      <c r="D183" s="833">
        <v>55.36</v>
      </c>
    </row>
    <row r="184" spans="1:4" ht="30" hidden="1">
      <c r="A184" s="13" t="s">
        <v>2871</v>
      </c>
      <c r="B184" s="646" t="s">
        <v>692</v>
      </c>
      <c r="C184" s="13" t="s">
        <v>44</v>
      </c>
      <c r="D184" s="833">
        <v>63.88</v>
      </c>
    </row>
    <row r="185" spans="1:4" ht="30" hidden="1">
      <c r="A185" s="13" t="s">
        <v>2872</v>
      </c>
      <c r="B185" s="646" t="s">
        <v>693</v>
      </c>
      <c r="C185" s="13" t="s">
        <v>44</v>
      </c>
      <c r="D185" s="833">
        <v>70.989999999999995</v>
      </c>
    </row>
    <row r="186" spans="1:4" ht="30" hidden="1">
      <c r="A186" s="13" t="s">
        <v>2873</v>
      </c>
      <c r="B186" s="646" t="s">
        <v>694</v>
      </c>
      <c r="C186" s="13" t="s">
        <v>44</v>
      </c>
      <c r="D186" s="833">
        <v>50.4</v>
      </c>
    </row>
    <row r="187" spans="1:4" ht="30" hidden="1">
      <c r="A187" s="13" t="s">
        <v>2874</v>
      </c>
      <c r="B187" s="646" t="s">
        <v>695</v>
      </c>
      <c r="C187" s="13" t="s">
        <v>44</v>
      </c>
      <c r="D187" s="833">
        <v>56.92</v>
      </c>
    </row>
    <row r="188" spans="1:4" ht="30" hidden="1">
      <c r="A188" s="13" t="s">
        <v>2875</v>
      </c>
      <c r="B188" s="646" t="s">
        <v>696</v>
      </c>
      <c r="C188" s="13" t="s">
        <v>44</v>
      </c>
      <c r="D188" s="833">
        <v>63.46</v>
      </c>
    </row>
    <row r="189" spans="1:4" ht="30" hidden="1">
      <c r="A189" s="13" t="s">
        <v>2876</v>
      </c>
      <c r="B189" s="646" t="s">
        <v>697</v>
      </c>
      <c r="C189" s="13" t="s">
        <v>44</v>
      </c>
      <c r="D189" s="833">
        <v>73.260000000000005</v>
      </c>
    </row>
    <row r="190" spans="1:4" ht="30" hidden="1">
      <c r="A190" s="13" t="s">
        <v>2877</v>
      </c>
      <c r="B190" s="646" t="s">
        <v>698</v>
      </c>
      <c r="C190" s="13" t="s">
        <v>44</v>
      </c>
      <c r="D190" s="833">
        <v>81.489999999999995</v>
      </c>
    </row>
    <row r="191" spans="1:4" ht="30" hidden="1">
      <c r="A191" s="13" t="s">
        <v>2878</v>
      </c>
      <c r="B191" s="646" t="s">
        <v>699</v>
      </c>
      <c r="C191" s="13" t="s">
        <v>44</v>
      </c>
      <c r="D191" s="833">
        <v>109.33</v>
      </c>
    </row>
    <row r="192" spans="1:4" ht="30" hidden="1">
      <c r="A192" s="13" t="s">
        <v>2879</v>
      </c>
      <c r="B192" s="646" t="s">
        <v>700</v>
      </c>
      <c r="C192" s="13" t="s">
        <v>44</v>
      </c>
      <c r="D192" s="833">
        <v>120.66</v>
      </c>
    </row>
    <row r="193" spans="1:4" ht="30" hidden="1">
      <c r="A193" s="13" t="s">
        <v>2880</v>
      </c>
      <c r="B193" s="646" t="s">
        <v>701</v>
      </c>
      <c r="C193" s="13" t="s">
        <v>44</v>
      </c>
      <c r="D193" s="833">
        <v>129.18</v>
      </c>
    </row>
    <row r="194" spans="1:4" ht="30" hidden="1">
      <c r="A194" s="13" t="s">
        <v>2881</v>
      </c>
      <c r="B194" s="646" t="s">
        <v>702</v>
      </c>
      <c r="C194" s="13" t="s">
        <v>44</v>
      </c>
      <c r="D194" s="833">
        <v>126.33</v>
      </c>
    </row>
    <row r="195" spans="1:4" ht="30" hidden="1">
      <c r="A195" s="13" t="s">
        <v>2882</v>
      </c>
      <c r="B195" s="646" t="s">
        <v>703</v>
      </c>
      <c r="C195" s="13" t="s">
        <v>44</v>
      </c>
      <c r="D195" s="833">
        <v>137.66999999999999</v>
      </c>
    </row>
    <row r="196" spans="1:4" ht="30" hidden="1">
      <c r="A196" s="13" t="s">
        <v>2883</v>
      </c>
      <c r="B196" s="646" t="s">
        <v>704</v>
      </c>
      <c r="C196" s="13" t="s">
        <v>44</v>
      </c>
      <c r="D196" s="833">
        <v>143.37</v>
      </c>
    </row>
    <row r="197" spans="1:4" ht="30" hidden="1">
      <c r="A197" s="13" t="s">
        <v>2884</v>
      </c>
      <c r="B197" s="646" t="s">
        <v>705</v>
      </c>
      <c r="C197" s="13" t="s">
        <v>44</v>
      </c>
      <c r="D197" s="833">
        <v>36.5</v>
      </c>
    </row>
    <row r="198" spans="1:4" ht="30" hidden="1">
      <c r="A198" s="13" t="s">
        <v>2885</v>
      </c>
      <c r="B198" s="646" t="s">
        <v>706</v>
      </c>
      <c r="C198" s="13" t="s">
        <v>44</v>
      </c>
      <c r="D198" s="833">
        <v>41.91</v>
      </c>
    </row>
    <row r="199" spans="1:4" ht="30" hidden="1">
      <c r="A199" s="13" t="s">
        <v>2886</v>
      </c>
      <c r="B199" s="646" t="s">
        <v>707</v>
      </c>
      <c r="C199" s="13" t="s">
        <v>44</v>
      </c>
      <c r="D199" s="833">
        <v>47.28</v>
      </c>
    </row>
    <row r="200" spans="1:4" ht="30" hidden="1">
      <c r="A200" s="13" t="s">
        <v>2887</v>
      </c>
      <c r="B200" s="646" t="s">
        <v>708</v>
      </c>
      <c r="C200" s="13" t="s">
        <v>44</v>
      </c>
      <c r="D200" s="833">
        <v>52.68</v>
      </c>
    </row>
    <row r="201" spans="1:4" ht="30" hidden="1">
      <c r="A201" s="13" t="s">
        <v>2888</v>
      </c>
      <c r="B201" s="646" t="s">
        <v>709</v>
      </c>
      <c r="C201" s="13" t="s">
        <v>44</v>
      </c>
      <c r="D201" s="833">
        <v>38.33</v>
      </c>
    </row>
    <row r="202" spans="1:4" ht="30" hidden="1">
      <c r="A202" s="13" t="s">
        <v>2889</v>
      </c>
      <c r="B202" s="646" t="s">
        <v>710</v>
      </c>
      <c r="C202" s="13" t="s">
        <v>44</v>
      </c>
      <c r="D202" s="833">
        <v>44.03</v>
      </c>
    </row>
    <row r="203" spans="1:4" ht="30" hidden="1">
      <c r="A203" s="13" t="s">
        <v>2890</v>
      </c>
      <c r="B203" s="646" t="s">
        <v>711</v>
      </c>
      <c r="C203" s="13" t="s">
        <v>44</v>
      </c>
      <c r="D203" s="833">
        <v>49.69</v>
      </c>
    </row>
    <row r="204" spans="1:4" ht="30" hidden="1">
      <c r="A204" s="13" t="s">
        <v>2891</v>
      </c>
      <c r="B204" s="646" t="s">
        <v>712</v>
      </c>
      <c r="C204" s="13" t="s">
        <v>44</v>
      </c>
      <c r="D204" s="833">
        <v>55.36</v>
      </c>
    </row>
    <row r="205" spans="1:4" hidden="1">
      <c r="A205" s="13" t="s">
        <v>2892</v>
      </c>
      <c r="B205" s="646" t="s">
        <v>713</v>
      </c>
      <c r="C205" s="13" t="s">
        <v>44</v>
      </c>
      <c r="D205" s="833">
        <v>2.78</v>
      </c>
    </row>
    <row r="206" spans="1:4" hidden="1">
      <c r="A206" s="13" t="s">
        <v>2893</v>
      </c>
      <c r="B206" s="646" t="s">
        <v>714</v>
      </c>
      <c r="C206" s="13" t="s">
        <v>44</v>
      </c>
      <c r="D206" s="833">
        <v>3.33</v>
      </c>
    </row>
    <row r="207" spans="1:4" hidden="1">
      <c r="A207" s="13" t="s">
        <v>2894</v>
      </c>
      <c r="B207" s="646" t="s">
        <v>715</v>
      </c>
      <c r="C207" s="13" t="s">
        <v>43</v>
      </c>
      <c r="D207" s="833">
        <v>11.14</v>
      </c>
    </row>
    <row r="208" spans="1:4" hidden="1">
      <c r="A208" s="13" t="s">
        <v>2895</v>
      </c>
      <c r="B208" s="646" t="s">
        <v>716</v>
      </c>
      <c r="C208" s="13" t="s">
        <v>2831</v>
      </c>
      <c r="D208" s="833">
        <v>9.6999999999999993</v>
      </c>
    </row>
    <row r="209" spans="1:4" hidden="1">
      <c r="A209" s="13" t="s">
        <v>2896</v>
      </c>
      <c r="B209" s="646" t="s">
        <v>717</v>
      </c>
      <c r="C209" s="13" t="s">
        <v>2831</v>
      </c>
      <c r="D209" s="833">
        <v>6.81</v>
      </c>
    </row>
    <row r="210" spans="1:4" hidden="1">
      <c r="A210" s="13" t="s">
        <v>2897</v>
      </c>
      <c r="B210" s="646" t="s">
        <v>718</v>
      </c>
      <c r="C210" s="13" t="s">
        <v>2831</v>
      </c>
      <c r="D210" s="833">
        <v>5.31</v>
      </c>
    </row>
    <row r="211" spans="1:4" hidden="1">
      <c r="A211" s="13" t="s">
        <v>2898</v>
      </c>
      <c r="B211" s="646" t="s">
        <v>719</v>
      </c>
      <c r="C211" s="13" t="s">
        <v>2831</v>
      </c>
      <c r="D211" s="833">
        <v>4.45</v>
      </c>
    </row>
    <row r="212" spans="1:4" hidden="1">
      <c r="A212" s="13" t="s">
        <v>2899</v>
      </c>
      <c r="B212" s="646" t="s">
        <v>720</v>
      </c>
      <c r="C212" s="13" t="s">
        <v>2831</v>
      </c>
      <c r="D212" s="833">
        <v>3.92</v>
      </c>
    </row>
    <row r="213" spans="1:4" hidden="1">
      <c r="A213" s="13" t="s">
        <v>2900</v>
      </c>
      <c r="B213" s="646" t="s">
        <v>721</v>
      </c>
      <c r="C213" s="13" t="s">
        <v>2831</v>
      </c>
      <c r="D213" s="833">
        <v>3.09</v>
      </c>
    </row>
    <row r="214" spans="1:4" hidden="1">
      <c r="A214" s="13" t="s">
        <v>2901</v>
      </c>
      <c r="B214" s="646" t="s">
        <v>722</v>
      </c>
      <c r="C214" s="13" t="s">
        <v>43</v>
      </c>
      <c r="D214" s="833">
        <v>8.91</v>
      </c>
    </row>
    <row r="215" spans="1:4" hidden="1">
      <c r="A215" s="13" t="s">
        <v>2902</v>
      </c>
      <c r="B215" s="646" t="s">
        <v>723</v>
      </c>
      <c r="C215" s="13" t="s">
        <v>43</v>
      </c>
      <c r="D215" s="833">
        <v>8.01</v>
      </c>
    </row>
    <row r="216" spans="1:4" ht="30" hidden="1">
      <c r="A216" s="13" t="s">
        <v>2903</v>
      </c>
      <c r="B216" s="646" t="s">
        <v>724</v>
      </c>
      <c r="C216" s="13" t="s">
        <v>43</v>
      </c>
      <c r="D216" s="833">
        <v>164.81</v>
      </c>
    </row>
    <row r="217" spans="1:4" hidden="1">
      <c r="A217" s="13" t="s">
        <v>2904</v>
      </c>
      <c r="B217" s="646" t="s">
        <v>2577</v>
      </c>
      <c r="C217" s="13" t="s">
        <v>43</v>
      </c>
      <c r="D217" s="833">
        <v>105.95</v>
      </c>
    </row>
    <row r="218" spans="1:4" ht="30" hidden="1">
      <c r="A218" s="13" t="s">
        <v>2905</v>
      </c>
      <c r="B218" s="646" t="s">
        <v>725</v>
      </c>
      <c r="C218" s="13" t="s">
        <v>43</v>
      </c>
      <c r="D218" s="833">
        <v>184.41</v>
      </c>
    </row>
    <row r="219" spans="1:4" ht="30" hidden="1">
      <c r="A219" s="13" t="s">
        <v>2906</v>
      </c>
      <c r="B219" s="646" t="s">
        <v>726</v>
      </c>
      <c r="C219" s="13" t="s">
        <v>43</v>
      </c>
      <c r="D219" s="833">
        <v>204.01</v>
      </c>
    </row>
    <row r="220" spans="1:4" ht="30" hidden="1">
      <c r="A220" s="13" t="s">
        <v>2907</v>
      </c>
      <c r="B220" s="646" t="s">
        <v>727</v>
      </c>
      <c r="C220" s="13" t="s">
        <v>43</v>
      </c>
      <c r="D220" s="833">
        <v>223.61</v>
      </c>
    </row>
    <row r="221" spans="1:4" ht="30" hidden="1">
      <c r="A221" s="13" t="s">
        <v>2908</v>
      </c>
      <c r="B221" s="646" t="s">
        <v>728</v>
      </c>
      <c r="C221" s="13" t="s">
        <v>43</v>
      </c>
      <c r="D221" s="833">
        <v>243.21</v>
      </c>
    </row>
    <row r="222" spans="1:4" ht="30" hidden="1">
      <c r="A222" s="13" t="s">
        <v>2909</v>
      </c>
      <c r="B222" s="646" t="s">
        <v>729</v>
      </c>
      <c r="C222" s="13" t="s">
        <v>43</v>
      </c>
      <c r="D222" s="833">
        <v>262.8</v>
      </c>
    </row>
    <row r="223" spans="1:4" ht="30" hidden="1">
      <c r="A223" s="13" t="s">
        <v>2910</v>
      </c>
      <c r="B223" s="646" t="s">
        <v>730</v>
      </c>
      <c r="C223" s="13" t="s">
        <v>43</v>
      </c>
      <c r="D223" s="833">
        <v>282.39999999999998</v>
      </c>
    </row>
    <row r="224" spans="1:4" ht="30" hidden="1">
      <c r="A224" s="13" t="s">
        <v>2911</v>
      </c>
      <c r="B224" s="646" t="s">
        <v>731</v>
      </c>
      <c r="C224" s="13" t="s">
        <v>43</v>
      </c>
      <c r="D224" s="833">
        <v>302</v>
      </c>
    </row>
    <row r="225" spans="1:4" ht="30" hidden="1">
      <c r="A225" s="13" t="s">
        <v>2912</v>
      </c>
      <c r="B225" s="646" t="s">
        <v>732</v>
      </c>
      <c r="C225" s="13" t="s">
        <v>43</v>
      </c>
      <c r="D225" s="833">
        <v>321.60000000000002</v>
      </c>
    </row>
    <row r="226" spans="1:4" ht="30" hidden="1">
      <c r="A226" s="13" t="s">
        <v>2913</v>
      </c>
      <c r="B226" s="646" t="s">
        <v>733</v>
      </c>
      <c r="C226" s="13" t="s">
        <v>43</v>
      </c>
      <c r="D226" s="833">
        <v>341.2</v>
      </c>
    </row>
    <row r="227" spans="1:4" ht="30" hidden="1">
      <c r="A227" s="13" t="s">
        <v>2914</v>
      </c>
      <c r="B227" s="646" t="s">
        <v>734</v>
      </c>
      <c r="C227" s="13" t="s">
        <v>43</v>
      </c>
      <c r="D227" s="833">
        <v>141.52000000000001</v>
      </c>
    </row>
    <row r="228" spans="1:4" ht="30" hidden="1">
      <c r="A228" s="13" t="s">
        <v>2915</v>
      </c>
      <c r="B228" s="646" t="s">
        <v>735</v>
      </c>
      <c r="C228" s="13" t="s">
        <v>43</v>
      </c>
      <c r="D228" s="833">
        <v>161.11000000000001</v>
      </c>
    </row>
    <row r="229" spans="1:4" ht="30" hidden="1">
      <c r="A229" s="13" t="s">
        <v>2916</v>
      </c>
      <c r="B229" s="646" t="s">
        <v>736</v>
      </c>
      <c r="C229" s="13" t="s">
        <v>43</v>
      </c>
      <c r="D229" s="833">
        <v>180.71</v>
      </c>
    </row>
    <row r="230" spans="1:4" ht="30" hidden="1">
      <c r="A230" s="13" t="s">
        <v>2917</v>
      </c>
      <c r="B230" s="646" t="s">
        <v>737</v>
      </c>
      <c r="C230" s="13" t="s">
        <v>43</v>
      </c>
      <c r="D230" s="833">
        <v>200.31</v>
      </c>
    </row>
    <row r="231" spans="1:4" ht="30" hidden="1">
      <c r="A231" s="13" t="s">
        <v>2918</v>
      </c>
      <c r="B231" s="646" t="s">
        <v>738</v>
      </c>
      <c r="C231" s="13" t="s">
        <v>43</v>
      </c>
      <c r="D231" s="833">
        <v>208.56</v>
      </c>
    </row>
    <row r="232" spans="1:4" ht="30" hidden="1">
      <c r="A232" s="13" t="s">
        <v>2919</v>
      </c>
      <c r="B232" s="646" t="s">
        <v>739</v>
      </c>
      <c r="C232" s="13" t="s">
        <v>43</v>
      </c>
      <c r="D232" s="833">
        <v>215.65</v>
      </c>
    </row>
    <row r="233" spans="1:4" ht="30" hidden="1">
      <c r="A233" s="13" t="s">
        <v>2920</v>
      </c>
      <c r="B233" s="646" t="s">
        <v>740</v>
      </c>
      <c r="C233" s="13" t="s">
        <v>43</v>
      </c>
      <c r="D233" s="833">
        <v>232.66</v>
      </c>
    </row>
    <row r="234" spans="1:4" ht="30" hidden="1">
      <c r="A234" s="13" t="s">
        <v>2921</v>
      </c>
      <c r="B234" s="646" t="s">
        <v>741</v>
      </c>
      <c r="C234" s="13" t="s">
        <v>43</v>
      </c>
      <c r="D234" s="833">
        <v>251.38</v>
      </c>
    </row>
    <row r="235" spans="1:4" ht="30" hidden="1">
      <c r="A235" s="13" t="s">
        <v>2922</v>
      </c>
      <c r="B235" s="646" t="s">
        <v>742</v>
      </c>
      <c r="C235" s="13" t="s">
        <v>43</v>
      </c>
      <c r="D235" s="833">
        <v>268.14999999999998</v>
      </c>
    </row>
    <row r="236" spans="1:4" ht="30" hidden="1">
      <c r="A236" s="13" t="s">
        <v>2923</v>
      </c>
      <c r="B236" s="646" t="s">
        <v>743</v>
      </c>
      <c r="C236" s="13" t="s">
        <v>43</v>
      </c>
      <c r="D236" s="833">
        <v>286.26</v>
      </c>
    </row>
    <row r="237" spans="1:4" ht="30" hidden="1">
      <c r="A237" s="13" t="s">
        <v>2924</v>
      </c>
      <c r="B237" s="646" t="s">
        <v>744</v>
      </c>
      <c r="C237" s="13" t="s">
        <v>43</v>
      </c>
      <c r="D237" s="833">
        <v>174.53</v>
      </c>
    </row>
    <row r="238" spans="1:4" ht="30" hidden="1">
      <c r="A238" s="13" t="s">
        <v>2925</v>
      </c>
      <c r="B238" s="646" t="s">
        <v>745</v>
      </c>
      <c r="C238" s="13" t="s">
        <v>43</v>
      </c>
      <c r="D238" s="833">
        <v>274.25</v>
      </c>
    </row>
    <row r="239" spans="1:4" ht="30" hidden="1">
      <c r="A239" s="13" t="s">
        <v>2926</v>
      </c>
      <c r="B239" s="646" t="s">
        <v>746</v>
      </c>
      <c r="C239" s="13" t="s">
        <v>43</v>
      </c>
      <c r="D239" s="833">
        <v>306.37</v>
      </c>
    </row>
    <row r="240" spans="1:4" ht="30" hidden="1">
      <c r="A240" s="13" t="s">
        <v>2927</v>
      </c>
      <c r="B240" s="646" t="s">
        <v>747</v>
      </c>
      <c r="C240" s="13" t="s">
        <v>43</v>
      </c>
      <c r="D240" s="833">
        <v>322.72000000000003</v>
      </c>
    </row>
    <row r="241" spans="1:4" ht="30" hidden="1">
      <c r="A241" s="13" t="s">
        <v>2928</v>
      </c>
      <c r="B241" s="646" t="s">
        <v>748</v>
      </c>
      <c r="C241" s="13" t="s">
        <v>43</v>
      </c>
      <c r="D241" s="833">
        <v>339.07</v>
      </c>
    </row>
    <row r="242" spans="1:4" ht="30" hidden="1">
      <c r="A242" s="13" t="s">
        <v>2929</v>
      </c>
      <c r="B242" s="646" t="s">
        <v>749</v>
      </c>
      <c r="C242" s="13" t="s">
        <v>43</v>
      </c>
      <c r="D242" s="833">
        <v>198.23</v>
      </c>
    </row>
    <row r="243" spans="1:4" ht="30" hidden="1">
      <c r="A243" s="13" t="s">
        <v>2930</v>
      </c>
      <c r="B243" s="646" t="s">
        <v>750</v>
      </c>
      <c r="C243" s="13" t="s">
        <v>43</v>
      </c>
      <c r="D243" s="833">
        <v>198.23</v>
      </c>
    </row>
    <row r="244" spans="1:4" ht="30" hidden="1">
      <c r="A244" s="13" t="s">
        <v>2931</v>
      </c>
      <c r="B244" s="646" t="s">
        <v>751</v>
      </c>
      <c r="C244" s="13" t="s">
        <v>43</v>
      </c>
      <c r="D244" s="833">
        <v>195.37</v>
      </c>
    </row>
    <row r="245" spans="1:4" ht="30" hidden="1">
      <c r="A245" s="13" t="s">
        <v>2932</v>
      </c>
      <c r="B245" s="646" t="s">
        <v>752</v>
      </c>
      <c r="C245" s="13" t="s">
        <v>43</v>
      </c>
      <c r="D245" s="833">
        <v>236.76</v>
      </c>
    </row>
    <row r="246" spans="1:4" ht="30" hidden="1">
      <c r="A246" s="13" t="s">
        <v>2933</v>
      </c>
      <c r="B246" s="646" t="s">
        <v>753</v>
      </c>
      <c r="C246" s="13" t="s">
        <v>43</v>
      </c>
      <c r="D246" s="833">
        <v>261.64</v>
      </c>
    </row>
    <row r="247" spans="1:4" ht="30" hidden="1">
      <c r="A247" s="13" t="s">
        <v>2934</v>
      </c>
      <c r="B247" s="646" t="s">
        <v>754</v>
      </c>
      <c r="C247" s="13" t="s">
        <v>43</v>
      </c>
      <c r="D247" s="833">
        <v>278.31</v>
      </c>
    </row>
    <row r="248" spans="1:4" hidden="1">
      <c r="A248" s="13" t="s">
        <v>2935</v>
      </c>
      <c r="B248" s="646" t="s">
        <v>755</v>
      </c>
      <c r="C248" s="13" t="s">
        <v>43</v>
      </c>
      <c r="D248" s="833">
        <v>262.33</v>
      </c>
    </row>
    <row r="249" spans="1:4" hidden="1">
      <c r="A249" s="13" t="s">
        <v>2936</v>
      </c>
      <c r="B249" s="646" t="s">
        <v>756</v>
      </c>
      <c r="C249" s="13" t="s">
        <v>43</v>
      </c>
      <c r="D249" s="833">
        <v>198.88</v>
      </c>
    </row>
    <row r="250" spans="1:4" hidden="1">
      <c r="A250" s="13" t="s">
        <v>2937</v>
      </c>
      <c r="B250" s="646" t="s">
        <v>757</v>
      </c>
      <c r="C250" s="13" t="s">
        <v>43</v>
      </c>
      <c r="D250" s="833">
        <v>221.22</v>
      </c>
    </row>
    <row r="251" spans="1:4" ht="30">
      <c r="A251" s="13" t="s">
        <v>2938</v>
      </c>
      <c r="B251" s="646" t="s">
        <v>758</v>
      </c>
      <c r="C251" s="13" t="s">
        <v>43</v>
      </c>
      <c r="D251" s="833">
        <v>247.93</v>
      </c>
    </row>
    <row r="252" spans="1:4" hidden="1">
      <c r="A252" s="13" t="s">
        <v>2939</v>
      </c>
      <c r="B252" s="646" t="s">
        <v>759</v>
      </c>
      <c r="C252" s="13" t="s">
        <v>43</v>
      </c>
      <c r="D252" s="833">
        <v>257.11</v>
      </c>
    </row>
    <row r="253" spans="1:4" hidden="1">
      <c r="A253" s="13" t="s">
        <v>2940</v>
      </c>
      <c r="B253" s="646" t="s">
        <v>760</v>
      </c>
      <c r="C253" s="13" t="s">
        <v>43</v>
      </c>
      <c r="D253" s="833">
        <v>277.60000000000002</v>
      </c>
    </row>
    <row r="254" spans="1:4" hidden="1">
      <c r="A254" s="13" t="s">
        <v>2941</v>
      </c>
      <c r="B254" s="646" t="s">
        <v>761</v>
      </c>
      <c r="C254" s="13" t="s">
        <v>43</v>
      </c>
      <c r="D254" s="833">
        <v>298.08999999999997</v>
      </c>
    </row>
    <row r="255" spans="1:4" hidden="1">
      <c r="A255" s="13" t="s">
        <v>2942</v>
      </c>
      <c r="B255" s="646" t="s">
        <v>762</v>
      </c>
      <c r="C255" s="13" t="s">
        <v>43</v>
      </c>
      <c r="D255" s="833">
        <v>318.58</v>
      </c>
    </row>
    <row r="256" spans="1:4" hidden="1">
      <c r="A256" s="13" t="s">
        <v>2943</v>
      </c>
      <c r="B256" s="646" t="s">
        <v>763</v>
      </c>
      <c r="C256" s="13" t="s">
        <v>43</v>
      </c>
      <c r="D256" s="833">
        <v>355.55</v>
      </c>
    </row>
    <row r="257" spans="1:4" hidden="1">
      <c r="A257" s="13" t="s">
        <v>2944</v>
      </c>
      <c r="B257" s="646" t="s">
        <v>764</v>
      </c>
      <c r="C257" s="13" t="s">
        <v>43</v>
      </c>
      <c r="D257" s="833">
        <v>174.2</v>
      </c>
    </row>
    <row r="258" spans="1:4" hidden="1">
      <c r="A258" s="13" t="s">
        <v>2945</v>
      </c>
      <c r="B258" s="646" t="s">
        <v>765</v>
      </c>
      <c r="C258" s="13" t="s">
        <v>43</v>
      </c>
      <c r="D258" s="833">
        <v>233.9</v>
      </c>
    </row>
    <row r="259" spans="1:4" hidden="1">
      <c r="A259" s="13" t="s">
        <v>2946</v>
      </c>
      <c r="B259" s="646" t="s">
        <v>766</v>
      </c>
      <c r="C259" s="13" t="s">
        <v>43</v>
      </c>
      <c r="D259" s="833">
        <v>1233.94</v>
      </c>
    </row>
    <row r="260" spans="1:4" hidden="1">
      <c r="A260" s="13" t="s">
        <v>2947</v>
      </c>
      <c r="B260" s="646" t="s">
        <v>767</v>
      </c>
      <c r="C260" s="13" t="s">
        <v>43</v>
      </c>
      <c r="D260" s="833">
        <v>243.92</v>
      </c>
    </row>
    <row r="261" spans="1:4" hidden="1">
      <c r="A261" s="13" t="s">
        <v>2948</v>
      </c>
      <c r="B261" s="646" t="s">
        <v>768</v>
      </c>
      <c r="C261" s="13" t="s">
        <v>43</v>
      </c>
      <c r="D261" s="833">
        <v>38.229999999999997</v>
      </c>
    </row>
    <row r="262" spans="1:4" hidden="1">
      <c r="A262" s="13" t="s">
        <v>2949</v>
      </c>
      <c r="B262" s="646" t="s">
        <v>769</v>
      </c>
      <c r="C262" s="13" t="s">
        <v>43</v>
      </c>
      <c r="D262" s="833">
        <v>74.400000000000006</v>
      </c>
    </row>
    <row r="263" spans="1:4" hidden="1">
      <c r="A263" s="13" t="s">
        <v>2950</v>
      </c>
      <c r="B263" s="646" t="s">
        <v>2578</v>
      </c>
      <c r="C263" s="13" t="s">
        <v>43</v>
      </c>
      <c r="D263" s="833">
        <v>47.99</v>
      </c>
    </row>
    <row r="264" spans="1:4" ht="30" hidden="1">
      <c r="A264" s="13" t="s">
        <v>2951</v>
      </c>
      <c r="B264" s="646" t="s">
        <v>771</v>
      </c>
      <c r="C264" s="13" t="s">
        <v>44</v>
      </c>
      <c r="D264" s="833">
        <v>0.44</v>
      </c>
    </row>
    <row r="265" spans="1:4" hidden="1">
      <c r="A265" s="13" t="s">
        <v>2952</v>
      </c>
      <c r="B265" s="646" t="s">
        <v>770</v>
      </c>
      <c r="C265" s="13" t="s">
        <v>44</v>
      </c>
      <c r="D265" s="833">
        <v>13.86</v>
      </c>
    </row>
    <row r="266" spans="1:4" ht="30" hidden="1">
      <c r="A266" s="13" t="s">
        <v>2953</v>
      </c>
      <c r="B266" s="646" t="s">
        <v>773</v>
      </c>
      <c r="C266" s="13" t="s">
        <v>44</v>
      </c>
      <c r="D266" s="833">
        <v>0.32</v>
      </c>
    </row>
    <row r="267" spans="1:4" hidden="1">
      <c r="A267" s="13" t="s">
        <v>2954</v>
      </c>
      <c r="B267" s="646" t="s">
        <v>772</v>
      </c>
      <c r="C267" s="13" t="s">
        <v>44</v>
      </c>
      <c r="D267" s="833">
        <v>5.33</v>
      </c>
    </row>
    <row r="268" spans="1:4" hidden="1">
      <c r="A268" s="13" t="s">
        <v>2955</v>
      </c>
      <c r="B268" s="646" t="s">
        <v>774</v>
      </c>
      <c r="C268" s="13" t="s">
        <v>44</v>
      </c>
      <c r="D268" s="833">
        <v>2.83</v>
      </c>
    </row>
    <row r="269" spans="1:4" hidden="1">
      <c r="A269" s="13" t="s">
        <v>2956</v>
      </c>
      <c r="B269" s="646" t="s">
        <v>775</v>
      </c>
      <c r="C269" s="13" t="s">
        <v>44</v>
      </c>
      <c r="D269" s="833">
        <v>6.51</v>
      </c>
    </row>
    <row r="270" spans="1:4" hidden="1">
      <c r="A270" s="13" t="s">
        <v>2957</v>
      </c>
      <c r="B270" s="646" t="s">
        <v>776</v>
      </c>
      <c r="C270" s="13" t="s">
        <v>44</v>
      </c>
      <c r="D270" s="833">
        <v>12.59</v>
      </c>
    </row>
    <row r="271" spans="1:4" hidden="1">
      <c r="A271" s="13" t="s">
        <v>2958</v>
      </c>
      <c r="B271" s="646" t="s">
        <v>777</v>
      </c>
      <c r="C271" s="13" t="s">
        <v>43</v>
      </c>
      <c r="D271" s="833">
        <v>1123.31</v>
      </c>
    </row>
    <row r="272" spans="1:4" hidden="1">
      <c r="A272" s="13" t="s">
        <v>2959</v>
      </c>
      <c r="B272" s="646" t="s">
        <v>778</v>
      </c>
      <c r="C272" s="13" t="s">
        <v>43</v>
      </c>
      <c r="D272" s="833">
        <v>1435.52</v>
      </c>
    </row>
    <row r="273" spans="1:4" hidden="1">
      <c r="A273" s="13" t="s">
        <v>2960</v>
      </c>
      <c r="B273" s="646" t="s">
        <v>780</v>
      </c>
      <c r="C273" s="13" t="s">
        <v>44</v>
      </c>
      <c r="D273" s="833">
        <v>33.94</v>
      </c>
    </row>
    <row r="274" spans="1:4" ht="30" hidden="1">
      <c r="A274" s="13" t="s">
        <v>2961</v>
      </c>
      <c r="B274" s="646" t="s">
        <v>782</v>
      </c>
      <c r="C274" s="13" t="s">
        <v>44</v>
      </c>
      <c r="D274" s="833">
        <v>32.450000000000003</v>
      </c>
    </row>
    <row r="275" spans="1:4" ht="30" hidden="1">
      <c r="A275" s="13" t="s">
        <v>2962</v>
      </c>
      <c r="B275" s="646" t="s">
        <v>781</v>
      </c>
      <c r="C275" s="13" t="s">
        <v>44</v>
      </c>
      <c r="D275" s="833">
        <v>36.49</v>
      </c>
    </row>
    <row r="276" spans="1:4" hidden="1">
      <c r="A276" s="13" t="s">
        <v>2963</v>
      </c>
      <c r="B276" s="646" t="s">
        <v>779</v>
      </c>
      <c r="C276" s="13" t="s">
        <v>44</v>
      </c>
      <c r="D276" s="833">
        <v>36.49</v>
      </c>
    </row>
    <row r="277" spans="1:4" hidden="1">
      <c r="A277" s="13" t="s">
        <v>2964</v>
      </c>
      <c r="B277" s="646" t="s">
        <v>783</v>
      </c>
      <c r="C277" s="13" t="s">
        <v>44</v>
      </c>
      <c r="D277" s="833">
        <v>14.69</v>
      </c>
    </row>
    <row r="278" spans="1:4" hidden="1">
      <c r="A278" s="13" t="s">
        <v>2965</v>
      </c>
      <c r="B278" s="646" t="s">
        <v>784</v>
      </c>
      <c r="C278" s="13" t="s">
        <v>44</v>
      </c>
      <c r="D278" s="833">
        <v>18.350000000000001</v>
      </c>
    </row>
    <row r="279" spans="1:4" ht="30" hidden="1">
      <c r="A279" s="13" t="s">
        <v>2966</v>
      </c>
      <c r="B279" s="646" t="s">
        <v>785</v>
      </c>
      <c r="C279" s="13" t="s">
        <v>44</v>
      </c>
      <c r="D279" s="833">
        <v>15.06</v>
      </c>
    </row>
    <row r="280" spans="1:4" hidden="1">
      <c r="A280" s="13" t="s">
        <v>2967</v>
      </c>
      <c r="B280" s="646" t="s">
        <v>786</v>
      </c>
      <c r="C280" s="13" t="s">
        <v>43</v>
      </c>
      <c r="D280" s="833">
        <v>1478.45</v>
      </c>
    </row>
    <row r="281" spans="1:4" hidden="1">
      <c r="A281" s="13" t="s">
        <v>2968</v>
      </c>
      <c r="B281" s="646" t="s">
        <v>787</v>
      </c>
      <c r="C281" s="13" t="s">
        <v>43</v>
      </c>
      <c r="D281" s="833">
        <v>1729.2</v>
      </c>
    </row>
    <row r="282" spans="1:4" ht="30" hidden="1">
      <c r="A282" s="13" t="s">
        <v>2969</v>
      </c>
      <c r="B282" s="646" t="s">
        <v>789</v>
      </c>
      <c r="C282" s="13" t="s">
        <v>43</v>
      </c>
      <c r="D282" s="833">
        <v>328.77</v>
      </c>
    </row>
    <row r="283" spans="1:4" ht="30" hidden="1">
      <c r="A283" s="13" t="s">
        <v>2970</v>
      </c>
      <c r="B283" s="646" t="s">
        <v>790</v>
      </c>
      <c r="C283" s="13" t="s">
        <v>43</v>
      </c>
      <c r="D283" s="833">
        <v>167.67</v>
      </c>
    </row>
    <row r="284" spans="1:4" hidden="1">
      <c r="A284" s="13" t="s">
        <v>2971</v>
      </c>
      <c r="B284" s="646" t="s">
        <v>788</v>
      </c>
      <c r="C284" s="13" t="s">
        <v>43</v>
      </c>
      <c r="D284" s="833">
        <v>1366.9</v>
      </c>
    </row>
    <row r="285" spans="1:4" hidden="1">
      <c r="A285" s="13" t="s">
        <v>2972</v>
      </c>
      <c r="B285" s="646" t="s">
        <v>792</v>
      </c>
      <c r="C285" s="13" t="s">
        <v>43</v>
      </c>
      <c r="D285" s="833">
        <v>1503.88</v>
      </c>
    </row>
    <row r="286" spans="1:4" hidden="1">
      <c r="A286" s="13" t="s">
        <v>2973</v>
      </c>
      <c r="B286" s="646" t="s">
        <v>791</v>
      </c>
      <c r="C286" s="13" t="s">
        <v>43</v>
      </c>
      <c r="D286" s="833">
        <v>1587.47</v>
      </c>
    </row>
    <row r="287" spans="1:4" hidden="1">
      <c r="A287" s="13" t="s">
        <v>2974</v>
      </c>
      <c r="B287" s="646" t="s">
        <v>794</v>
      </c>
      <c r="C287" s="13" t="s">
        <v>43</v>
      </c>
      <c r="D287" s="833">
        <v>1656.37</v>
      </c>
    </row>
    <row r="288" spans="1:4" hidden="1">
      <c r="A288" s="13" t="s">
        <v>2975</v>
      </c>
      <c r="B288" s="646" t="s">
        <v>795</v>
      </c>
      <c r="C288" s="13" t="s">
        <v>43</v>
      </c>
      <c r="D288" s="833">
        <v>1748.71</v>
      </c>
    </row>
    <row r="289" spans="1:4" hidden="1">
      <c r="A289" s="13" t="s">
        <v>2976</v>
      </c>
      <c r="B289" s="646" t="s">
        <v>793</v>
      </c>
      <c r="C289" s="13" t="s">
        <v>43</v>
      </c>
      <c r="D289" s="833">
        <v>1753.56</v>
      </c>
    </row>
    <row r="290" spans="1:4" hidden="1">
      <c r="A290" s="13" t="s">
        <v>2977</v>
      </c>
      <c r="B290" s="646" t="s">
        <v>796</v>
      </c>
      <c r="C290" s="13" t="s">
        <v>43</v>
      </c>
      <c r="D290" s="833">
        <v>1787.78</v>
      </c>
    </row>
    <row r="291" spans="1:4" hidden="1">
      <c r="A291" s="13" t="s">
        <v>2978</v>
      </c>
      <c r="B291" s="646" t="s">
        <v>797</v>
      </c>
      <c r="C291" s="13" t="s">
        <v>43</v>
      </c>
      <c r="D291" s="833">
        <v>1892.75</v>
      </c>
    </row>
    <row r="292" spans="1:4" hidden="1">
      <c r="A292" s="13" t="s">
        <v>2979</v>
      </c>
      <c r="B292" s="646" t="s">
        <v>798</v>
      </c>
      <c r="C292" s="13" t="s">
        <v>43</v>
      </c>
      <c r="D292" s="833">
        <v>1824.31</v>
      </c>
    </row>
    <row r="293" spans="1:4" hidden="1">
      <c r="A293" s="13" t="s">
        <v>2980</v>
      </c>
      <c r="B293" s="646" t="s">
        <v>799</v>
      </c>
      <c r="C293" s="13" t="s">
        <v>43</v>
      </c>
      <c r="D293" s="833">
        <v>1937.06</v>
      </c>
    </row>
    <row r="294" spans="1:4" ht="30" hidden="1">
      <c r="A294" s="13" t="s">
        <v>2981</v>
      </c>
      <c r="B294" s="646" t="s">
        <v>800</v>
      </c>
      <c r="C294" s="13" t="s">
        <v>43</v>
      </c>
      <c r="D294" s="833">
        <v>1752.85</v>
      </c>
    </row>
    <row r="295" spans="1:4" hidden="1">
      <c r="A295" s="13" t="s">
        <v>2982</v>
      </c>
      <c r="B295" s="646" t="s">
        <v>802</v>
      </c>
      <c r="C295" s="13" t="s">
        <v>43</v>
      </c>
      <c r="D295" s="833">
        <v>1534.37</v>
      </c>
    </row>
    <row r="296" spans="1:4" hidden="1">
      <c r="A296" s="13" t="s">
        <v>2983</v>
      </c>
      <c r="B296" s="646" t="s">
        <v>801</v>
      </c>
      <c r="C296" s="13" t="s">
        <v>43</v>
      </c>
      <c r="D296" s="833">
        <v>1720.25</v>
      </c>
    </row>
    <row r="297" spans="1:4" ht="30">
      <c r="A297" s="13" t="s">
        <v>2984</v>
      </c>
      <c r="B297" s="646" t="s">
        <v>804</v>
      </c>
      <c r="C297" s="13" t="s">
        <v>43</v>
      </c>
      <c r="D297" s="833">
        <v>1969.69</v>
      </c>
    </row>
    <row r="298" spans="1:4" ht="30">
      <c r="A298" s="13" t="s">
        <v>2985</v>
      </c>
      <c r="B298" s="646" t="s">
        <v>805</v>
      </c>
      <c r="C298" s="13" t="s">
        <v>43</v>
      </c>
      <c r="D298" s="833">
        <v>1823.3</v>
      </c>
    </row>
    <row r="299" spans="1:4" ht="30">
      <c r="A299" s="13" t="s">
        <v>2986</v>
      </c>
      <c r="B299" s="646" t="s">
        <v>806</v>
      </c>
      <c r="C299" s="13" t="s">
        <v>43</v>
      </c>
      <c r="D299" s="833">
        <v>1861.88</v>
      </c>
    </row>
    <row r="300" spans="1:4" ht="30">
      <c r="A300" s="13" t="s">
        <v>2987</v>
      </c>
      <c r="B300" s="646" t="s">
        <v>803</v>
      </c>
      <c r="C300" s="13" t="s">
        <v>43</v>
      </c>
      <c r="D300" s="833">
        <v>1925.16</v>
      </c>
    </row>
    <row r="301" spans="1:4" hidden="1">
      <c r="A301" s="13" t="s">
        <v>2988</v>
      </c>
      <c r="B301" s="646" t="s">
        <v>807</v>
      </c>
      <c r="C301" s="13" t="s">
        <v>44</v>
      </c>
      <c r="D301" s="833">
        <v>9.2200000000000006</v>
      </c>
    </row>
    <row r="302" spans="1:4" hidden="1">
      <c r="A302" s="13" t="s">
        <v>2989</v>
      </c>
      <c r="B302" s="646" t="s">
        <v>808</v>
      </c>
      <c r="C302" s="13" t="s">
        <v>44</v>
      </c>
      <c r="D302" s="833">
        <v>14.49</v>
      </c>
    </row>
    <row r="303" spans="1:4" hidden="1">
      <c r="A303" s="13" t="s">
        <v>2990</v>
      </c>
      <c r="B303" s="646" t="s">
        <v>809</v>
      </c>
      <c r="C303" s="13" t="s">
        <v>43</v>
      </c>
      <c r="D303" s="833">
        <v>355.02</v>
      </c>
    </row>
    <row r="304" spans="1:4" ht="30" hidden="1">
      <c r="A304" s="13" t="s">
        <v>2991</v>
      </c>
      <c r="B304" s="646" t="s">
        <v>810</v>
      </c>
      <c r="C304" s="13" t="s">
        <v>43</v>
      </c>
      <c r="D304" s="833">
        <v>1091.07</v>
      </c>
    </row>
    <row r="305" spans="1:4" ht="30" hidden="1">
      <c r="A305" s="13" t="s">
        <v>2992</v>
      </c>
      <c r="B305" s="646" t="s">
        <v>811</v>
      </c>
      <c r="C305" s="13" t="s">
        <v>43</v>
      </c>
      <c r="D305" s="833">
        <v>1964.8</v>
      </c>
    </row>
    <row r="306" spans="1:4" ht="30" hidden="1">
      <c r="A306" s="13" t="s">
        <v>2993</v>
      </c>
      <c r="B306" s="646" t="s">
        <v>812</v>
      </c>
      <c r="C306" s="13" t="s">
        <v>43</v>
      </c>
      <c r="D306" s="833">
        <v>1154.76</v>
      </c>
    </row>
    <row r="307" spans="1:4" ht="30" hidden="1">
      <c r="A307" s="13" t="s">
        <v>2994</v>
      </c>
      <c r="B307" s="646" t="s">
        <v>813</v>
      </c>
      <c r="C307" s="13" t="s">
        <v>43</v>
      </c>
      <c r="D307" s="833">
        <v>376.03</v>
      </c>
    </row>
    <row r="308" spans="1:4" hidden="1">
      <c r="A308" s="13" t="s">
        <v>2995</v>
      </c>
      <c r="B308" s="646" t="s">
        <v>814</v>
      </c>
      <c r="C308" s="13" t="s">
        <v>44</v>
      </c>
      <c r="D308" s="833">
        <v>116.55</v>
      </c>
    </row>
    <row r="309" spans="1:4" hidden="1">
      <c r="A309" s="13" t="s">
        <v>2996</v>
      </c>
      <c r="B309" s="646" t="s">
        <v>815</v>
      </c>
      <c r="C309" s="13" t="s">
        <v>44</v>
      </c>
      <c r="D309" s="833">
        <v>130.41999999999999</v>
      </c>
    </row>
    <row r="310" spans="1:4" hidden="1">
      <c r="A310" s="13" t="s">
        <v>2997</v>
      </c>
      <c r="B310" s="646" t="s">
        <v>816</v>
      </c>
      <c r="C310" s="13" t="s">
        <v>44</v>
      </c>
      <c r="D310" s="833">
        <v>151.68</v>
      </c>
    </row>
    <row r="311" spans="1:4" hidden="1">
      <c r="A311" s="13" t="s">
        <v>2998</v>
      </c>
      <c r="B311" s="646" t="s">
        <v>817</v>
      </c>
      <c r="C311" s="13" t="s">
        <v>43</v>
      </c>
      <c r="D311" s="833">
        <v>184.38</v>
      </c>
    </row>
    <row r="312" spans="1:4" ht="30" hidden="1">
      <c r="A312" s="13" t="s">
        <v>2999</v>
      </c>
      <c r="B312" s="646" t="s">
        <v>818</v>
      </c>
      <c r="C312" s="13" t="s">
        <v>43</v>
      </c>
      <c r="D312" s="833">
        <v>247.81</v>
      </c>
    </row>
    <row r="313" spans="1:4" ht="30" hidden="1">
      <c r="A313" s="13" t="s">
        <v>3000</v>
      </c>
      <c r="B313" s="646" t="s">
        <v>819</v>
      </c>
      <c r="C313" s="13" t="s">
        <v>43</v>
      </c>
      <c r="D313" s="833">
        <v>229.65</v>
      </c>
    </row>
    <row r="314" spans="1:4" ht="30" hidden="1">
      <c r="A314" s="13" t="s">
        <v>3001</v>
      </c>
      <c r="B314" s="646" t="s">
        <v>820</v>
      </c>
      <c r="C314" s="13" t="s">
        <v>43</v>
      </c>
      <c r="D314" s="833">
        <v>273.41000000000003</v>
      </c>
    </row>
    <row r="315" spans="1:4" hidden="1">
      <c r="A315" s="13" t="s">
        <v>3002</v>
      </c>
      <c r="B315" s="646" t="s">
        <v>821</v>
      </c>
      <c r="C315" s="13" t="s">
        <v>43</v>
      </c>
      <c r="D315" s="833">
        <v>142.12</v>
      </c>
    </row>
    <row r="316" spans="1:4" hidden="1">
      <c r="A316" s="13" t="s">
        <v>3003</v>
      </c>
      <c r="B316" s="646" t="s">
        <v>822</v>
      </c>
      <c r="C316" s="13" t="s">
        <v>43</v>
      </c>
      <c r="D316" s="833">
        <v>186.33</v>
      </c>
    </row>
    <row r="317" spans="1:4" ht="30" hidden="1">
      <c r="A317" s="13" t="s">
        <v>3004</v>
      </c>
      <c r="B317" s="646" t="s">
        <v>823</v>
      </c>
      <c r="C317" s="13" t="s">
        <v>43</v>
      </c>
      <c r="D317" s="833">
        <v>91.2</v>
      </c>
    </row>
    <row r="318" spans="1:4" ht="30" hidden="1">
      <c r="A318" s="13" t="s">
        <v>3005</v>
      </c>
      <c r="B318" s="646" t="s">
        <v>824</v>
      </c>
      <c r="C318" s="13" t="s">
        <v>43</v>
      </c>
      <c r="D318" s="833">
        <v>155.27000000000001</v>
      </c>
    </row>
    <row r="319" spans="1:4" ht="30" hidden="1">
      <c r="A319" s="13" t="s">
        <v>3006</v>
      </c>
      <c r="B319" s="646" t="s">
        <v>825</v>
      </c>
      <c r="C319" s="13" t="s">
        <v>43</v>
      </c>
      <c r="D319" s="833">
        <v>887.54</v>
      </c>
    </row>
    <row r="320" spans="1:4" hidden="1">
      <c r="A320" s="13" t="s">
        <v>3007</v>
      </c>
      <c r="B320" s="646" t="s">
        <v>826</v>
      </c>
      <c r="C320" s="13" t="s">
        <v>43</v>
      </c>
      <c r="D320" s="833">
        <v>1015.6</v>
      </c>
    </row>
    <row r="321" spans="1:4" hidden="1">
      <c r="A321" s="13" t="s">
        <v>3008</v>
      </c>
      <c r="B321" s="646" t="s">
        <v>827</v>
      </c>
      <c r="C321" s="13" t="s">
        <v>43</v>
      </c>
      <c r="D321" s="833">
        <v>19.5</v>
      </c>
    </row>
    <row r="322" spans="1:4" hidden="1">
      <c r="A322" s="13" t="s">
        <v>3009</v>
      </c>
      <c r="B322" s="646" t="s">
        <v>828</v>
      </c>
      <c r="C322" s="13" t="s">
        <v>43</v>
      </c>
      <c r="D322" s="833">
        <v>76.55</v>
      </c>
    </row>
    <row r="323" spans="1:4" hidden="1">
      <c r="A323" s="13" t="s">
        <v>3010</v>
      </c>
      <c r="B323" s="646" t="s">
        <v>829</v>
      </c>
      <c r="C323" s="13" t="s">
        <v>43</v>
      </c>
      <c r="D323" s="833">
        <v>19.52</v>
      </c>
    </row>
    <row r="324" spans="1:4" hidden="1">
      <c r="A324" s="13" t="s">
        <v>3011</v>
      </c>
      <c r="B324" s="646" t="s">
        <v>830</v>
      </c>
      <c r="C324" s="13" t="s">
        <v>43</v>
      </c>
      <c r="D324" s="833">
        <v>91.4</v>
      </c>
    </row>
    <row r="325" spans="1:4" hidden="1">
      <c r="A325" s="13" t="s">
        <v>3012</v>
      </c>
      <c r="B325" s="646" t="s">
        <v>831</v>
      </c>
      <c r="C325" s="13" t="s">
        <v>43</v>
      </c>
      <c r="D325" s="833">
        <v>19.52</v>
      </c>
    </row>
    <row r="326" spans="1:4" hidden="1">
      <c r="A326" s="13" t="s">
        <v>3013</v>
      </c>
      <c r="B326" s="646" t="s">
        <v>832</v>
      </c>
      <c r="C326" s="13" t="s">
        <v>43</v>
      </c>
      <c r="D326" s="833">
        <v>91.4</v>
      </c>
    </row>
    <row r="327" spans="1:4" hidden="1">
      <c r="A327" s="13" t="s">
        <v>3014</v>
      </c>
      <c r="B327" s="646" t="s">
        <v>833</v>
      </c>
      <c r="C327" s="13" t="s">
        <v>43</v>
      </c>
      <c r="D327" s="833">
        <v>90.87</v>
      </c>
    </row>
    <row r="328" spans="1:4" hidden="1">
      <c r="A328" s="13" t="s">
        <v>3015</v>
      </c>
      <c r="B328" s="646" t="s">
        <v>834</v>
      </c>
      <c r="C328" s="13" t="s">
        <v>43</v>
      </c>
      <c r="D328" s="833">
        <v>18.36</v>
      </c>
    </row>
    <row r="329" spans="1:4" hidden="1">
      <c r="A329" s="13" t="s">
        <v>3016</v>
      </c>
      <c r="B329" s="646" t="s">
        <v>835</v>
      </c>
      <c r="C329" s="13" t="s">
        <v>43</v>
      </c>
      <c r="D329" s="833">
        <v>315.69</v>
      </c>
    </row>
    <row r="330" spans="1:4" hidden="1">
      <c r="A330" s="13" t="s">
        <v>3017</v>
      </c>
      <c r="B330" s="646" t="s">
        <v>836</v>
      </c>
      <c r="C330" s="13" t="s">
        <v>43</v>
      </c>
      <c r="D330" s="833">
        <v>27.29</v>
      </c>
    </row>
    <row r="331" spans="1:4" hidden="1">
      <c r="A331" s="13" t="s">
        <v>3018</v>
      </c>
      <c r="B331" s="646" t="s">
        <v>837</v>
      </c>
      <c r="C331" s="13" t="s">
        <v>43</v>
      </c>
      <c r="D331" s="833">
        <v>78.150000000000006</v>
      </c>
    </row>
    <row r="332" spans="1:4" hidden="1">
      <c r="A332" s="13" t="s">
        <v>3019</v>
      </c>
      <c r="B332" s="646" t="s">
        <v>838</v>
      </c>
      <c r="C332" s="13" t="s">
        <v>43</v>
      </c>
      <c r="D332" s="833">
        <v>15.18</v>
      </c>
    </row>
    <row r="333" spans="1:4" hidden="1">
      <c r="A333" s="13" t="s">
        <v>3020</v>
      </c>
      <c r="B333" s="646" t="s">
        <v>839</v>
      </c>
      <c r="C333" s="13" t="s">
        <v>43</v>
      </c>
      <c r="D333" s="833">
        <v>267.77</v>
      </c>
    </row>
    <row r="334" spans="1:4" hidden="1">
      <c r="A334" s="13" t="s">
        <v>3021</v>
      </c>
      <c r="B334" s="646" t="s">
        <v>840</v>
      </c>
      <c r="C334" s="13" t="s">
        <v>43</v>
      </c>
      <c r="D334" s="833">
        <v>27.29</v>
      </c>
    </row>
    <row r="335" spans="1:4" hidden="1">
      <c r="A335" s="13" t="s">
        <v>3022</v>
      </c>
      <c r="B335" s="646" t="s">
        <v>841</v>
      </c>
      <c r="C335" s="13" t="s">
        <v>44</v>
      </c>
      <c r="D335" s="833">
        <v>503.39</v>
      </c>
    </row>
    <row r="336" spans="1:4" hidden="1">
      <c r="A336" s="13" t="s">
        <v>3023</v>
      </c>
      <c r="B336" s="646" t="s">
        <v>842</v>
      </c>
      <c r="C336" s="13" t="s">
        <v>44</v>
      </c>
      <c r="D336" s="833">
        <v>701.4</v>
      </c>
    </row>
    <row r="337" spans="1:4" hidden="1">
      <c r="A337" s="13" t="s">
        <v>3024</v>
      </c>
      <c r="B337" s="646" t="s">
        <v>843</v>
      </c>
      <c r="C337" s="13" t="s">
        <v>44</v>
      </c>
      <c r="D337" s="833">
        <v>1221.06</v>
      </c>
    </row>
    <row r="338" spans="1:4" hidden="1">
      <c r="A338" s="13" t="s">
        <v>3025</v>
      </c>
      <c r="B338" s="646" t="s">
        <v>844</v>
      </c>
      <c r="C338" s="13" t="s">
        <v>43</v>
      </c>
      <c r="D338" s="833">
        <v>74.84</v>
      </c>
    </row>
    <row r="339" spans="1:4" hidden="1">
      <c r="A339" s="13" t="s">
        <v>3026</v>
      </c>
      <c r="B339" s="646" t="s">
        <v>845</v>
      </c>
      <c r="C339" s="13" t="s">
        <v>43</v>
      </c>
      <c r="D339" s="833">
        <v>3.46</v>
      </c>
    </row>
    <row r="340" spans="1:4" hidden="1">
      <c r="A340" s="13" t="s">
        <v>3027</v>
      </c>
      <c r="B340" s="646" t="s">
        <v>846</v>
      </c>
      <c r="C340" s="13" t="s">
        <v>44</v>
      </c>
      <c r="D340" s="833">
        <v>175.56</v>
      </c>
    </row>
    <row r="341" spans="1:4" hidden="1">
      <c r="A341" s="13" t="s">
        <v>3028</v>
      </c>
      <c r="B341" s="646" t="s">
        <v>847</v>
      </c>
      <c r="C341" s="13" t="s">
        <v>44</v>
      </c>
      <c r="D341" s="833">
        <v>120.15</v>
      </c>
    </row>
    <row r="342" spans="1:4" hidden="1">
      <c r="A342" s="13" t="s">
        <v>3029</v>
      </c>
      <c r="B342" s="646" t="s">
        <v>848</v>
      </c>
      <c r="C342" s="13" t="s">
        <v>44</v>
      </c>
      <c r="D342" s="833">
        <v>97.84</v>
      </c>
    </row>
    <row r="343" spans="1:4" hidden="1">
      <c r="A343" s="13" t="s">
        <v>3030</v>
      </c>
      <c r="B343" s="646" t="s">
        <v>849</v>
      </c>
      <c r="C343" s="13" t="s">
        <v>43</v>
      </c>
      <c r="D343" s="833">
        <v>76.790000000000006</v>
      </c>
    </row>
    <row r="344" spans="1:4" hidden="1">
      <c r="A344" s="13" t="s">
        <v>3031</v>
      </c>
      <c r="B344" s="646" t="s">
        <v>850</v>
      </c>
      <c r="C344" s="13" t="s">
        <v>43</v>
      </c>
      <c r="D344" s="833">
        <v>119.34</v>
      </c>
    </row>
    <row r="345" spans="1:4" hidden="1">
      <c r="A345" s="13" t="s">
        <v>3032</v>
      </c>
      <c r="B345" s="646" t="s">
        <v>851</v>
      </c>
      <c r="C345" s="13" t="s">
        <v>43</v>
      </c>
      <c r="D345" s="833">
        <v>33</v>
      </c>
    </row>
    <row r="346" spans="1:4" hidden="1">
      <c r="A346" s="13" t="s">
        <v>3033</v>
      </c>
      <c r="B346" s="646" t="s">
        <v>852</v>
      </c>
      <c r="C346" s="13" t="s">
        <v>43</v>
      </c>
      <c r="D346" s="833">
        <v>37.76</v>
      </c>
    </row>
    <row r="347" spans="1:4" hidden="1">
      <c r="A347" s="13" t="s">
        <v>3034</v>
      </c>
      <c r="B347" s="646" t="s">
        <v>853</v>
      </c>
      <c r="C347" s="13" t="s">
        <v>44</v>
      </c>
      <c r="D347" s="833">
        <v>147.15</v>
      </c>
    </row>
    <row r="348" spans="1:4" hidden="1">
      <c r="A348" s="13" t="s">
        <v>3035</v>
      </c>
      <c r="B348" s="646" t="s">
        <v>854</v>
      </c>
      <c r="C348" s="13" t="s">
        <v>44</v>
      </c>
      <c r="D348" s="833">
        <v>178.96</v>
      </c>
    </row>
    <row r="349" spans="1:4" hidden="1">
      <c r="A349" s="13" t="s">
        <v>3036</v>
      </c>
      <c r="B349" s="646" t="s">
        <v>855</v>
      </c>
      <c r="C349" s="13" t="s">
        <v>6</v>
      </c>
      <c r="D349" s="833">
        <v>20.05</v>
      </c>
    </row>
    <row r="350" spans="1:4" hidden="1">
      <c r="A350" s="13" t="s">
        <v>3037</v>
      </c>
      <c r="B350" s="646" t="s">
        <v>856</v>
      </c>
      <c r="C350" s="13" t="s">
        <v>6</v>
      </c>
      <c r="D350" s="833">
        <v>17.21</v>
      </c>
    </row>
    <row r="351" spans="1:4" hidden="1">
      <c r="A351" s="13" t="s">
        <v>3038</v>
      </c>
      <c r="B351" s="646" t="s">
        <v>857</v>
      </c>
      <c r="C351" s="13" t="s">
        <v>6</v>
      </c>
      <c r="D351" s="833">
        <v>21.19</v>
      </c>
    </row>
    <row r="352" spans="1:4" hidden="1">
      <c r="A352" s="13" t="s">
        <v>3039</v>
      </c>
      <c r="B352" s="646" t="s">
        <v>858</v>
      </c>
      <c r="C352" s="13" t="s">
        <v>6</v>
      </c>
      <c r="D352" s="833">
        <v>18.32</v>
      </c>
    </row>
    <row r="353" spans="1:4" hidden="1">
      <c r="A353" s="13" t="s">
        <v>3040</v>
      </c>
      <c r="B353" s="646" t="s">
        <v>859</v>
      </c>
      <c r="C353" s="13" t="s">
        <v>43</v>
      </c>
      <c r="D353" s="833">
        <v>646.29</v>
      </c>
    </row>
    <row r="354" spans="1:4" hidden="1">
      <c r="A354" s="13" t="s">
        <v>3041</v>
      </c>
      <c r="B354" s="646" t="s">
        <v>860</v>
      </c>
      <c r="C354" s="13" t="s">
        <v>43</v>
      </c>
      <c r="D354" s="833">
        <v>708.45</v>
      </c>
    </row>
    <row r="355" spans="1:4" hidden="1">
      <c r="A355" s="13" t="s">
        <v>3042</v>
      </c>
      <c r="B355" s="646" t="s">
        <v>861</v>
      </c>
      <c r="C355" s="13" t="s">
        <v>43</v>
      </c>
      <c r="D355" s="833">
        <v>726.83</v>
      </c>
    </row>
    <row r="356" spans="1:4" hidden="1">
      <c r="A356" s="13" t="s">
        <v>3043</v>
      </c>
      <c r="B356" s="646" t="s">
        <v>862</v>
      </c>
      <c r="C356" s="13" t="s">
        <v>43</v>
      </c>
      <c r="D356" s="833">
        <v>753.83</v>
      </c>
    </row>
    <row r="357" spans="1:4" hidden="1">
      <c r="A357" s="13" t="s">
        <v>3044</v>
      </c>
      <c r="B357" s="646" t="s">
        <v>863</v>
      </c>
      <c r="C357" s="13" t="s">
        <v>43</v>
      </c>
      <c r="D357" s="833">
        <v>773.28</v>
      </c>
    </row>
    <row r="358" spans="1:4" hidden="1">
      <c r="A358" s="13" t="s">
        <v>3045</v>
      </c>
      <c r="B358" s="646" t="s">
        <v>864</v>
      </c>
      <c r="C358" s="13" t="s">
        <v>43</v>
      </c>
      <c r="D358" s="833">
        <v>798.39</v>
      </c>
    </row>
    <row r="359" spans="1:4" hidden="1">
      <c r="A359" s="13" t="s">
        <v>3046</v>
      </c>
      <c r="B359" s="646" t="s">
        <v>865</v>
      </c>
      <c r="C359" s="13" t="s">
        <v>43</v>
      </c>
      <c r="D359" s="833">
        <v>649.62</v>
      </c>
    </row>
    <row r="360" spans="1:4" ht="30" hidden="1">
      <c r="A360" s="13" t="s">
        <v>3047</v>
      </c>
      <c r="B360" s="646" t="s">
        <v>2579</v>
      </c>
      <c r="C360" s="13" t="s">
        <v>1492</v>
      </c>
      <c r="D360" s="833">
        <v>247.64</v>
      </c>
    </row>
    <row r="361" spans="1:4" hidden="1">
      <c r="A361" s="13" t="s">
        <v>3048</v>
      </c>
      <c r="B361" s="646" t="s">
        <v>866</v>
      </c>
      <c r="C361" s="13" t="s">
        <v>43</v>
      </c>
      <c r="D361" s="833">
        <v>102.11</v>
      </c>
    </row>
    <row r="362" spans="1:4" hidden="1">
      <c r="A362" s="13" t="s">
        <v>3049</v>
      </c>
      <c r="B362" s="646" t="s">
        <v>867</v>
      </c>
      <c r="C362" s="13" t="s">
        <v>43</v>
      </c>
      <c r="D362" s="833">
        <v>812.45</v>
      </c>
    </row>
    <row r="363" spans="1:4" hidden="1">
      <c r="A363" s="13" t="s">
        <v>3050</v>
      </c>
      <c r="B363" s="646" t="s">
        <v>868</v>
      </c>
      <c r="C363" s="13" t="s">
        <v>43</v>
      </c>
      <c r="D363" s="833">
        <v>859.15</v>
      </c>
    </row>
    <row r="364" spans="1:4" hidden="1">
      <c r="A364" s="13" t="s">
        <v>3051</v>
      </c>
      <c r="B364" s="646" t="s">
        <v>869</v>
      </c>
      <c r="C364" s="13" t="s">
        <v>43</v>
      </c>
      <c r="D364" s="833">
        <v>965.68</v>
      </c>
    </row>
    <row r="365" spans="1:4" hidden="1">
      <c r="A365" s="13" t="s">
        <v>3052</v>
      </c>
      <c r="B365" s="646" t="s">
        <v>870</v>
      </c>
      <c r="C365" s="13" t="s">
        <v>43</v>
      </c>
      <c r="D365" s="833">
        <v>1005.39</v>
      </c>
    </row>
    <row r="366" spans="1:4" hidden="1">
      <c r="A366" s="13" t="s">
        <v>3053</v>
      </c>
      <c r="B366" s="646" t="s">
        <v>871</v>
      </c>
      <c r="C366" s="13" t="s">
        <v>2</v>
      </c>
      <c r="D366" s="833">
        <v>112.5</v>
      </c>
    </row>
    <row r="367" spans="1:4" hidden="1">
      <c r="A367" s="13" t="s">
        <v>3054</v>
      </c>
      <c r="B367" s="646" t="s">
        <v>872</v>
      </c>
      <c r="C367" s="13" t="s">
        <v>2</v>
      </c>
      <c r="D367" s="833">
        <v>195.03</v>
      </c>
    </row>
    <row r="368" spans="1:4" hidden="1">
      <c r="A368" s="13" t="s">
        <v>3055</v>
      </c>
      <c r="B368" s="646" t="s">
        <v>873</v>
      </c>
      <c r="C368" s="13" t="s">
        <v>43</v>
      </c>
      <c r="D368" s="833">
        <v>322.55</v>
      </c>
    </row>
    <row r="369" spans="1:4" hidden="1">
      <c r="A369" s="13" t="s">
        <v>3056</v>
      </c>
      <c r="B369" s="646" t="s">
        <v>874</v>
      </c>
      <c r="C369" s="13" t="s">
        <v>43</v>
      </c>
      <c r="D369" s="833">
        <v>483.15</v>
      </c>
    </row>
    <row r="370" spans="1:4" hidden="1">
      <c r="A370" s="13" t="s">
        <v>3057</v>
      </c>
      <c r="B370" s="646" t="s">
        <v>875</v>
      </c>
      <c r="C370" s="13" t="s">
        <v>43</v>
      </c>
      <c r="D370" s="833">
        <v>204.04</v>
      </c>
    </row>
    <row r="371" spans="1:4" hidden="1">
      <c r="A371" s="13" t="s">
        <v>3058</v>
      </c>
      <c r="B371" s="646" t="s">
        <v>876</v>
      </c>
      <c r="C371" s="13" t="s">
        <v>43</v>
      </c>
      <c r="D371" s="833">
        <v>715.52</v>
      </c>
    </row>
    <row r="372" spans="1:4" ht="30" hidden="1">
      <c r="A372" s="13" t="s">
        <v>3059</v>
      </c>
      <c r="B372" s="646" t="s">
        <v>877</v>
      </c>
      <c r="C372" s="13" t="s">
        <v>43</v>
      </c>
      <c r="D372" s="833">
        <v>829.6</v>
      </c>
    </row>
    <row r="373" spans="1:4" ht="30" hidden="1">
      <c r="A373" s="13" t="s">
        <v>3060</v>
      </c>
      <c r="B373" s="646" t="s">
        <v>878</v>
      </c>
      <c r="C373" s="13" t="s">
        <v>43</v>
      </c>
      <c r="D373" s="833">
        <v>1085.04</v>
      </c>
    </row>
    <row r="374" spans="1:4" ht="30" hidden="1">
      <c r="A374" s="13" t="s">
        <v>3061</v>
      </c>
      <c r="B374" s="646" t="s">
        <v>879</v>
      </c>
      <c r="C374" s="13" t="s">
        <v>43</v>
      </c>
      <c r="D374" s="833">
        <v>662.11</v>
      </c>
    </row>
    <row r="375" spans="1:4" ht="30" hidden="1">
      <c r="A375" s="13" t="s">
        <v>3062</v>
      </c>
      <c r="B375" s="646" t="s">
        <v>880</v>
      </c>
      <c r="C375" s="13" t="s">
        <v>43</v>
      </c>
      <c r="D375" s="833">
        <v>842.87</v>
      </c>
    </row>
    <row r="376" spans="1:4" hidden="1">
      <c r="A376" s="13" t="s">
        <v>3063</v>
      </c>
      <c r="B376" s="646" t="s">
        <v>881</v>
      </c>
      <c r="C376" s="13" t="s">
        <v>43</v>
      </c>
      <c r="D376" s="833">
        <v>596.70000000000005</v>
      </c>
    </row>
    <row r="377" spans="1:4" ht="30" hidden="1">
      <c r="A377" s="13" t="s">
        <v>3064</v>
      </c>
      <c r="B377" s="646" t="s">
        <v>882</v>
      </c>
      <c r="C377" s="13" t="s">
        <v>44</v>
      </c>
      <c r="D377" s="833">
        <v>493.61</v>
      </c>
    </row>
    <row r="378" spans="1:4" ht="30" hidden="1">
      <c r="A378" s="13" t="s">
        <v>3065</v>
      </c>
      <c r="B378" s="646" t="s">
        <v>883</v>
      </c>
      <c r="C378" s="13" t="s">
        <v>44</v>
      </c>
      <c r="D378" s="833">
        <v>423.43</v>
      </c>
    </row>
    <row r="379" spans="1:4" ht="30" hidden="1">
      <c r="A379" s="13" t="s">
        <v>3066</v>
      </c>
      <c r="B379" s="646" t="s">
        <v>884</v>
      </c>
      <c r="C379" s="13" t="s">
        <v>44</v>
      </c>
      <c r="D379" s="833">
        <v>514.32000000000005</v>
      </c>
    </row>
    <row r="380" spans="1:4" ht="30" hidden="1">
      <c r="A380" s="13" t="s">
        <v>3067</v>
      </c>
      <c r="B380" s="646" t="s">
        <v>885</v>
      </c>
      <c r="C380" s="13" t="s">
        <v>44</v>
      </c>
      <c r="D380" s="833">
        <v>435.45</v>
      </c>
    </row>
    <row r="381" spans="1:4" ht="30" hidden="1">
      <c r="A381" s="13" t="s">
        <v>3068</v>
      </c>
      <c r="B381" s="646" t="s">
        <v>886</v>
      </c>
      <c r="C381" s="13" t="s">
        <v>44</v>
      </c>
      <c r="D381" s="833">
        <v>535.04999999999995</v>
      </c>
    </row>
    <row r="382" spans="1:4" ht="30" hidden="1">
      <c r="A382" s="13" t="s">
        <v>3069</v>
      </c>
      <c r="B382" s="646" t="s">
        <v>887</v>
      </c>
      <c r="C382" s="13" t="s">
        <v>44</v>
      </c>
      <c r="D382" s="833">
        <v>451.2</v>
      </c>
    </row>
    <row r="383" spans="1:4" ht="30" hidden="1">
      <c r="A383" s="13" t="s">
        <v>3070</v>
      </c>
      <c r="B383" s="646" t="s">
        <v>888</v>
      </c>
      <c r="C383" s="13" t="s">
        <v>43</v>
      </c>
      <c r="D383" s="833">
        <v>882.22</v>
      </c>
    </row>
    <row r="384" spans="1:4" ht="30" hidden="1">
      <c r="A384" s="13" t="s">
        <v>3071</v>
      </c>
      <c r="B384" s="646" t="s">
        <v>889</v>
      </c>
      <c r="C384" s="13" t="s">
        <v>43</v>
      </c>
      <c r="D384" s="833">
        <v>690.33</v>
      </c>
    </row>
    <row r="385" spans="1:4" hidden="1">
      <c r="A385" s="13" t="s">
        <v>3072</v>
      </c>
      <c r="B385" s="646" t="s">
        <v>890</v>
      </c>
      <c r="C385" s="13" t="s">
        <v>43</v>
      </c>
      <c r="D385" s="833">
        <v>174.22</v>
      </c>
    </row>
    <row r="386" spans="1:4" hidden="1">
      <c r="A386" s="13" t="s">
        <v>3073</v>
      </c>
      <c r="B386" s="646" t="s">
        <v>891</v>
      </c>
      <c r="C386" s="13" t="s">
        <v>43</v>
      </c>
      <c r="D386" s="833">
        <v>974.64</v>
      </c>
    </row>
    <row r="387" spans="1:4" hidden="1">
      <c r="A387" s="13" t="s">
        <v>3074</v>
      </c>
      <c r="B387" s="646" t="s">
        <v>892</v>
      </c>
      <c r="C387" s="13" t="s">
        <v>43</v>
      </c>
      <c r="D387" s="833">
        <v>909.37</v>
      </c>
    </row>
    <row r="388" spans="1:4" hidden="1">
      <c r="A388" s="13" t="s">
        <v>3075</v>
      </c>
      <c r="B388" s="646" t="s">
        <v>893</v>
      </c>
      <c r="C388" s="13" t="s">
        <v>43</v>
      </c>
      <c r="D388" s="833">
        <v>1325.18</v>
      </c>
    </row>
    <row r="389" spans="1:4" hidden="1">
      <c r="A389" s="13" t="s">
        <v>3076</v>
      </c>
      <c r="B389" s="646" t="s">
        <v>894</v>
      </c>
      <c r="C389" s="13" t="s">
        <v>43</v>
      </c>
      <c r="D389" s="833">
        <v>432.46</v>
      </c>
    </row>
    <row r="390" spans="1:4" hidden="1">
      <c r="A390" s="13" t="s">
        <v>3077</v>
      </c>
      <c r="B390" s="646" t="s">
        <v>895</v>
      </c>
      <c r="C390" s="13" t="s">
        <v>43</v>
      </c>
      <c r="D390" s="833">
        <v>785.63</v>
      </c>
    </row>
    <row r="391" spans="1:4" hidden="1">
      <c r="A391" s="13" t="s">
        <v>3078</v>
      </c>
      <c r="B391" s="646" t="s">
        <v>896</v>
      </c>
      <c r="C391" s="13" t="s">
        <v>43</v>
      </c>
      <c r="D391" s="833">
        <v>699.07</v>
      </c>
    </row>
    <row r="392" spans="1:4" hidden="1">
      <c r="A392" s="13" t="s">
        <v>3079</v>
      </c>
      <c r="B392" s="646" t="s">
        <v>897</v>
      </c>
      <c r="C392" s="13" t="s">
        <v>44</v>
      </c>
      <c r="D392" s="833">
        <v>50.37</v>
      </c>
    </row>
    <row r="393" spans="1:4" hidden="1">
      <c r="A393" s="13" t="s">
        <v>3080</v>
      </c>
      <c r="B393" s="646" t="s">
        <v>898</v>
      </c>
      <c r="C393" s="13" t="s">
        <v>43</v>
      </c>
      <c r="D393" s="833">
        <v>140.30000000000001</v>
      </c>
    </row>
    <row r="394" spans="1:4" hidden="1">
      <c r="A394" s="13" t="s">
        <v>3081</v>
      </c>
      <c r="B394" s="646" t="s">
        <v>899</v>
      </c>
      <c r="C394" s="13" t="s">
        <v>43</v>
      </c>
      <c r="D394" s="833">
        <v>151.05000000000001</v>
      </c>
    </row>
    <row r="395" spans="1:4" hidden="1">
      <c r="A395" s="13" t="s">
        <v>3082</v>
      </c>
      <c r="B395" s="646" t="s">
        <v>900</v>
      </c>
      <c r="C395" s="13" t="s">
        <v>43</v>
      </c>
      <c r="D395" s="833">
        <v>153.25</v>
      </c>
    </row>
    <row r="396" spans="1:4" hidden="1">
      <c r="A396" s="13" t="s">
        <v>3083</v>
      </c>
      <c r="B396" s="646" t="s">
        <v>901</v>
      </c>
      <c r="C396" s="13" t="s">
        <v>43</v>
      </c>
      <c r="D396" s="833">
        <v>236.27</v>
      </c>
    </row>
    <row r="397" spans="1:4" hidden="1">
      <c r="A397" s="13" t="s">
        <v>3084</v>
      </c>
      <c r="B397" s="646" t="s">
        <v>902</v>
      </c>
      <c r="C397" s="13" t="s">
        <v>43</v>
      </c>
      <c r="D397" s="833">
        <v>133.59</v>
      </c>
    </row>
    <row r="398" spans="1:4" hidden="1">
      <c r="A398" s="13" t="s">
        <v>3085</v>
      </c>
      <c r="B398" s="646" t="s">
        <v>903</v>
      </c>
      <c r="C398" s="13" t="s">
        <v>43</v>
      </c>
      <c r="D398" s="833">
        <v>186.1</v>
      </c>
    </row>
    <row r="399" spans="1:4" hidden="1">
      <c r="A399" s="13" t="s">
        <v>3086</v>
      </c>
      <c r="B399" s="646" t="s">
        <v>904</v>
      </c>
      <c r="C399" s="13" t="s">
        <v>43</v>
      </c>
      <c r="D399" s="833">
        <v>35.5</v>
      </c>
    </row>
    <row r="400" spans="1:4" hidden="1">
      <c r="A400" s="13" t="s">
        <v>3087</v>
      </c>
      <c r="B400" s="646" t="s">
        <v>905</v>
      </c>
      <c r="C400" s="13" t="s">
        <v>44</v>
      </c>
      <c r="D400" s="833">
        <v>17.75</v>
      </c>
    </row>
    <row r="401" spans="1:4" hidden="1">
      <c r="A401" s="13" t="s">
        <v>3088</v>
      </c>
      <c r="B401" s="646" t="s">
        <v>906</v>
      </c>
      <c r="C401" s="13" t="s">
        <v>43</v>
      </c>
      <c r="D401" s="833">
        <v>81.3</v>
      </c>
    </row>
    <row r="402" spans="1:4" hidden="1">
      <c r="A402" s="13" t="s">
        <v>3089</v>
      </c>
      <c r="B402" s="646" t="s">
        <v>907</v>
      </c>
      <c r="C402" s="13" t="s">
        <v>43</v>
      </c>
      <c r="D402" s="833">
        <v>119.28</v>
      </c>
    </row>
    <row r="403" spans="1:4" hidden="1">
      <c r="A403" s="13" t="s">
        <v>3090</v>
      </c>
      <c r="B403" s="646" t="s">
        <v>908</v>
      </c>
      <c r="C403" s="13" t="s">
        <v>43</v>
      </c>
      <c r="D403" s="833">
        <v>276.57</v>
      </c>
    </row>
    <row r="404" spans="1:4" hidden="1">
      <c r="A404" s="13" t="s">
        <v>3091</v>
      </c>
      <c r="B404" s="646" t="s">
        <v>909</v>
      </c>
      <c r="C404" s="13" t="s">
        <v>43</v>
      </c>
      <c r="D404" s="833">
        <v>35.380000000000003</v>
      </c>
    </row>
    <row r="405" spans="1:4" hidden="1">
      <c r="A405" s="13" t="s">
        <v>3092</v>
      </c>
      <c r="B405" s="646" t="s">
        <v>910</v>
      </c>
      <c r="C405" s="13" t="s">
        <v>43</v>
      </c>
      <c r="D405" s="833">
        <v>47.17</v>
      </c>
    </row>
    <row r="406" spans="1:4" hidden="1">
      <c r="A406" s="13" t="s">
        <v>3093</v>
      </c>
      <c r="B406" s="646" t="s">
        <v>911</v>
      </c>
      <c r="C406" s="13" t="s">
        <v>43</v>
      </c>
      <c r="D406" s="833">
        <v>195.83</v>
      </c>
    </row>
    <row r="407" spans="1:4" hidden="1">
      <c r="A407" s="13" t="s">
        <v>3094</v>
      </c>
      <c r="B407" s="646" t="s">
        <v>912</v>
      </c>
      <c r="C407" s="13" t="s">
        <v>43</v>
      </c>
      <c r="D407" s="833">
        <v>184.93</v>
      </c>
    </row>
    <row r="408" spans="1:4" ht="30" hidden="1">
      <c r="A408" s="13" t="s">
        <v>3095</v>
      </c>
      <c r="B408" s="646" t="s">
        <v>913</v>
      </c>
      <c r="C408" s="13" t="s">
        <v>44</v>
      </c>
      <c r="D408" s="833">
        <v>8.09</v>
      </c>
    </row>
    <row r="409" spans="1:4" ht="30" hidden="1">
      <c r="A409" s="13" t="s">
        <v>3096</v>
      </c>
      <c r="B409" s="646" t="s">
        <v>914</v>
      </c>
      <c r="C409" s="13" t="s">
        <v>44</v>
      </c>
      <c r="D409" s="833">
        <v>8.73</v>
      </c>
    </row>
    <row r="410" spans="1:4" ht="30" hidden="1">
      <c r="A410" s="13" t="s">
        <v>3097</v>
      </c>
      <c r="B410" s="646" t="s">
        <v>915</v>
      </c>
      <c r="C410" s="13" t="s">
        <v>44</v>
      </c>
      <c r="D410" s="833">
        <v>10.15</v>
      </c>
    </row>
    <row r="411" spans="1:4" ht="30" hidden="1">
      <c r="A411" s="13" t="s">
        <v>3098</v>
      </c>
      <c r="B411" s="646" t="s">
        <v>916</v>
      </c>
      <c r="C411" s="13" t="s">
        <v>44</v>
      </c>
      <c r="D411" s="833">
        <v>17.75</v>
      </c>
    </row>
    <row r="412" spans="1:4" ht="30" hidden="1">
      <c r="A412" s="13" t="s">
        <v>3099</v>
      </c>
      <c r="B412" s="646" t="s">
        <v>917</v>
      </c>
      <c r="C412" s="13" t="s">
        <v>44</v>
      </c>
      <c r="D412" s="833">
        <v>13.58</v>
      </c>
    </row>
    <row r="413" spans="1:4" ht="30" hidden="1">
      <c r="A413" s="13" t="s">
        <v>3100</v>
      </c>
      <c r="B413" s="646" t="s">
        <v>918</v>
      </c>
      <c r="C413" s="13" t="s">
        <v>44</v>
      </c>
      <c r="D413" s="833">
        <v>15.99</v>
      </c>
    </row>
    <row r="414" spans="1:4" ht="30" hidden="1">
      <c r="A414" s="13" t="s">
        <v>3101</v>
      </c>
      <c r="B414" s="646" t="s">
        <v>919</v>
      </c>
      <c r="C414" s="13" t="s">
        <v>44</v>
      </c>
      <c r="D414" s="833">
        <v>20.82</v>
      </c>
    </row>
    <row r="415" spans="1:4" ht="30" hidden="1">
      <c r="A415" s="13" t="s">
        <v>3102</v>
      </c>
      <c r="B415" s="646" t="s">
        <v>920</v>
      </c>
      <c r="C415" s="13" t="s">
        <v>44</v>
      </c>
      <c r="D415" s="833">
        <v>25.64</v>
      </c>
    </row>
    <row r="416" spans="1:4" ht="30" hidden="1">
      <c r="A416" s="13" t="s">
        <v>3103</v>
      </c>
      <c r="B416" s="646" t="s">
        <v>921</v>
      </c>
      <c r="C416" s="13" t="s">
        <v>44</v>
      </c>
      <c r="D416" s="833">
        <v>30.49</v>
      </c>
    </row>
    <row r="417" spans="1:4" hidden="1">
      <c r="A417" s="13" t="s">
        <v>3104</v>
      </c>
      <c r="B417" s="646" t="s">
        <v>922</v>
      </c>
      <c r="C417" s="13" t="s">
        <v>44</v>
      </c>
      <c r="D417" s="833">
        <v>11.46</v>
      </c>
    </row>
    <row r="418" spans="1:4" hidden="1">
      <c r="A418" s="13" t="s">
        <v>3105</v>
      </c>
      <c r="B418" s="646" t="s">
        <v>923</v>
      </c>
      <c r="C418" s="13" t="s">
        <v>44</v>
      </c>
      <c r="D418" s="833">
        <v>29.59</v>
      </c>
    </row>
    <row r="419" spans="1:4" hidden="1">
      <c r="A419" s="13" t="s">
        <v>3106</v>
      </c>
      <c r="B419" s="646" t="s">
        <v>924</v>
      </c>
      <c r="C419" s="13" t="s">
        <v>44</v>
      </c>
      <c r="D419" s="833">
        <v>65.62</v>
      </c>
    </row>
    <row r="420" spans="1:4" hidden="1">
      <c r="A420" s="13" t="s">
        <v>3107</v>
      </c>
      <c r="B420" s="646" t="s">
        <v>925</v>
      </c>
      <c r="C420" s="13" t="s">
        <v>6</v>
      </c>
      <c r="D420" s="833">
        <v>84.76</v>
      </c>
    </row>
    <row r="421" spans="1:4" hidden="1">
      <c r="A421" s="13" t="s">
        <v>3108</v>
      </c>
      <c r="B421" s="646" t="s">
        <v>926</v>
      </c>
      <c r="C421" s="13" t="s">
        <v>2</v>
      </c>
      <c r="D421" s="833">
        <v>90.83</v>
      </c>
    </row>
    <row r="422" spans="1:4" hidden="1">
      <c r="A422" s="13" t="s">
        <v>3109</v>
      </c>
      <c r="B422" s="646" t="s">
        <v>927</v>
      </c>
      <c r="C422" s="13" t="s">
        <v>2</v>
      </c>
      <c r="D422" s="833">
        <v>87.84</v>
      </c>
    </row>
    <row r="423" spans="1:4" hidden="1">
      <c r="A423" s="13" t="s">
        <v>3110</v>
      </c>
      <c r="B423" s="646" t="s">
        <v>928</v>
      </c>
      <c r="C423" s="13" t="s">
        <v>2</v>
      </c>
      <c r="D423" s="833">
        <v>80.12</v>
      </c>
    </row>
    <row r="424" spans="1:4" hidden="1">
      <c r="A424" s="13" t="s">
        <v>3111</v>
      </c>
      <c r="B424" s="646" t="s">
        <v>929</v>
      </c>
      <c r="C424" s="13" t="s">
        <v>2</v>
      </c>
      <c r="D424" s="833">
        <v>108.41</v>
      </c>
    </row>
    <row r="425" spans="1:4" hidden="1">
      <c r="A425" s="13" t="s">
        <v>3112</v>
      </c>
      <c r="B425" s="646" t="s">
        <v>930</v>
      </c>
      <c r="C425" s="13" t="s">
        <v>2</v>
      </c>
      <c r="D425" s="833">
        <v>24.99</v>
      </c>
    </row>
    <row r="426" spans="1:4" hidden="1">
      <c r="A426" s="13" t="s">
        <v>3113</v>
      </c>
      <c r="B426" s="646" t="s">
        <v>931</v>
      </c>
      <c r="C426" s="13" t="s">
        <v>2</v>
      </c>
      <c r="D426" s="833">
        <v>208.8</v>
      </c>
    </row>
    <row r="427" spans="1:4" hidden="1">
      <c r="A427" s="13" t="s">
        <v>3114</v>
      </c>
      <c r="B427" s="646" t="s">
        <v>932</v>
      </c>
      <c r="C427" s="13" t="s">
        <v>2</v>
      </c>
      <c r="D427" s="833">
        <v>118.58</v>
      </c>
    </row>
    <row r="428" spans="1:4" hidden="1">
      <c r="A428" s="13" t="s">
        <v>3115</v>
      </c>
      <c r="B428" s="646" t="s">
        <v>933</v>
      </c>
      <c r="C428" s="13" t="s">
        <v>2</v>
      </c>
      <c r="D428" s="833">
        <v>150.33000000000001</v>
      </c>
    </row>
    <row r="429" spans="1:4" ht="30" hidden="1">
      <c r="A429" s="13" t="s">
        <v>3116</v>
      </c>
      <c r="B429" s="646" t="s">
        <v>935</v>
      </c>
      <c r="C429" s="13" t="s">
        <v>2</v>
      </c>
      <c r="D429" s="833">
        <v>242.62</v>
      </c>
    </row>
    <row r="430" spans="1:4" ht="30" hidden="1">
      <c r="A430" s="13" t="s">
        <v>3117</v>
      </c>
      <c r="B430" s="646" t="s">
        <v>936</v>
      </c>
      <c r="C430" s="13" t="s">
        <v>2</v>
      </c>
      <c r="D430" s="833">
        <v>44.06</v>
      </c>
    </row>
    <row r="431" spans="1:4" hidden="1">
      <c r="A431" s="13" t="s">
        <v>3118</v>
      </c>
      <c r="B431" s="646" t="s">
        <v>937</v>
      </c>
      <c r="C431" s="13" t="s">
        <v>2</v>
      </c>
      <c r="D431" s="833">
        <v>159.82</v>
      </c>
    </row>
    <row r="432" spans="1:4" hidden="1">
      <c r="A432" s="13" t="s">
        <v>3119</v>
      </c>
      <c r="B432" s="646" t="s">
        <v>938</v>
      </c>
      <c r="C432" s="13" t="s">
        <v>2</v>
      </c>
      <c r="D432" s="833">
        <v>209.88</v>
      </c>
    </row>
    <row r="433" spans="1:4" ht="30" hidden="1">
      <c r="A433" s="13" t="s">
        <v>3120</v>
      </c>
      <c r="B433" s="646" t="s">
        <v>939</v>
      </c>
      <c r="C433" s="13" t="s">
        <v>2</v>
      </c>
      <c r="D433" s="833">
        <v>234.65</v>
      </c>
    </row>
    <row r="434" spans="1:4" hidden="1">
      <c r="A434" s="13" t="s">
        <v>3121</v>
      </c>
      <c r="B434" s="646" t="s">
        <v>934</v>
      </c>
      <c r="C434" s="13" t="s">
        <v>2</v>
      </c>
      <c r="D434" s="833">
        <v>353.09</v>
      </c>
    </row>
    <row r="435" spans="1:4" hidden="1">
      <c r="A435" s="13" t="s">
        <v>3122</v>
      </c>
      <c r="B435" s="646" t="s">
        <v>940</v>
      </c>
      <c r="C435" s="13" t="s">
        <v>2</v>
      </c>
      <c r="D435" s="833">
        <v>45.9</v>
      </c>
    </row>
    <row r="436" spans="1:4" hidden="1">
      <c r="A436" s="13" t="s">
        <v>3123</v>
      </c>
      <c r="B436" s="646" t="s">
        <v>941</v>
      </c>
      <c r="C436" s="13" t="s">
        <v>2</v>
      </c>
      <c r="D436" s="833">
        <v>61.81</v>
      </c>
    </row>
    <row r="437" spans="1:4" hidden="1">
      <c r="A437" s="13" t="s">
        <v>3124</v>
      </c>
      <c r="B437" s="646" t="s">
        <v>942</v>
      </c>
      <c r="C437" s="13" t="s">
        <v>2</v>
      </c>
      <c r="D437" s="833">
        <v>106.51</v>
      </c>
    </row>
    <row r="438" spans="1:4" hidden="1">
      <c r="A438" s="13" t="s">
        <v>3125</v>
      </c>
      <c r="B438" s="646" t="s">
        <v>943</v>
      </c>
      <c r="C438" s="13" t="s">
        <v>2</v>
      </c>
      <c r="D438" s="833">
        <v>29.96</v>
      </c>
    </row>
    <row r="439" spans="1:4" hidden="1">
      <c r="A439" s="13" t="s">
        <v>3126</v>
      </c>
      <c r="B439" s="646" t="s">
        <v>944</v>
      </c>
      <c r="C439" s="13" t="s">
        <v>2</v>
      </c>
      <c r="D439" s="833">
        <v>51.15</v>
      </c>
    </row>
    <row r="440" spans="1:4" hidden="1">
      <c r="A440" s="13" t="s">
        <v>3127</v>
      </c>
      <c r="B440" s="646" t="s">
        <v>945</v>
      </c>
      <c r="C440" s="13" t="s">
        <v>2</v>
      </c>
      <c r="D440" s="833">
        <v>59.91</v>
      </c>
    </row>
    <row r="441" spans="1:4" hidden="1">
      <c r="A441" s="13" t="s">
        <v>3128</v>
      </c>
      <c r="B441" s="646" t="s">
        <v>946</v>
      </c>
      <c r="C441" s="13" t="s">
        <v>2</v>
      </c>
      <c r="D441" s="833">
        <v>121.83</v>
      </c>
    </row>
    <row r="442" spans="1:4" hidden="1">
      <c r="A442" s="13" t="s">
        <v>3129</v>
      </c>
      <c r="B442" s="646" t="s">
        <v>947</v>
      </c>
      <c r="C442" s="13" t="s">
        <v>2</v>
      </c>
      <c r="D442" s="833">
        <v>257.88</v>
      </c>
    </row>
    <row r="443" spans="1:4" hidden="1">
      <c r="A443" s="13" t="s">
        <v>3130</v>
      </c>
      <c r="B443" s="646" t="s">
        <v>948</v>
      </c>
      <c r="C443" s="13" t="s">
        <v>2</v>
      </c>
      <c r="D443" s="833">
        <v>233.08</v>
      </c>
    </row>
    <row r="444" spans="1:4" hidden="1">
      <c r="A444" s="13" t="s">
        <v>3131</v>
      </c>
      <c r="B444" s="646" t="s">
        <v>949</v>
      </c>
      <c r="C444" s="13" t="s">
        <v>2</v>
      </c>
      <c r="D444" s="833">
        <v>339.71</v>
      </c>
    </row>
    <row r="445" spans="1:4" hidden="1">
      <c r="A445" s="13" t="s">
        <v>3132</v>
      </c>
      <c r="B445" s="646" t="s">
        <v>950</v>
      </c>
      <c r="C445" s="13" t="s">
        <v>2</v>
      </c>
      <c r="D445" s="833">
        <v>299.49</v>
      </c>
    </row>
    <row r="446" spans="1:4" hidden="1">
      <c r="A446" s="13" t="s">
        <v>3133</v>
      </c>
      <c r="B446" s="646" t="s">
        <v>951</v>
      </c>
      <c r="C446" s="13" t="s">
        <v>2</v>
      </c>
      <c r="D446" s="833">
        <v>342.15</v>
      </c>
    </row>
    <row r="447" spans="1:4" hidden="1">
      <c r="A447" s="13" t="s">
        <v>3134</v>
      </c>
      <c r="B447" s="646" t="s">
        <v>952</v>
      </c>
      <c r="C447" s="13" t="s">
        <v>2</v>
      </c>
      <c r="D447" s="833">
        <v>367.56</v>
      </c>
    </row>
    <row r="448" spans="1:4" hidden="1">
      <c r="A448" s="13" t="s">
        <v>3135</v>
      </c>
      <c r="B448" s="646" t="s">
        <v>953</v>
      </c>
      <c r="C448" s="13" t="s">
        <v>2</v>
      </c>
      <c r="D448" s="833">
        <v>378.15</v>
      </c>
    </row>
    <row r="449" spans="1:4" hidden="1">
      <c r="A449" s="13" t="s">
        <v>3136</v>
      </c>
      <c r="B449" s="646" t="s">
        <v>954</v>
      </c>
      <c r="C449" s="13" t="s">
        <v>2</v>
      </c>
      <c r="D449" s="833">
        <v>356.29</v>
      </c>
    </row>
    <row r="450" spans="1:4" hidden="1">
      <c r="A450" s="13" t="s">
        <v>3137</v>
      </c>
      <c r="B450" s="646" t="s">
        <v>955</v>
      </c>
      <c r="C450" s="13" t="s">
        <v>2</v>
      </c>
      <c r="D450" s="833">
        <v>431.21</v>
      </c>
    </row>
    <row r="451" spans="1:4" hidden="1">
      <c r="A451" s="13" t="s">
        <v>3138</v>
      </c>
      <c r="B451" s="646" t="s">
        <v>956</v>
      </c>
      <c r="C451" s="13" t="s">
        <v>2</v>
      </c>
      <c r="D451" s="833">
        <v>396.63</v>
      </c>
    </row>
    <row r="452" spans="1:4" hidden="1">
      <c r="A452" s="13" t="s">
        <v>3139</v>
      </c>
      <c r="B452" s="646" t="s">
        <v>957</v>
      </c>
      <c r="C452" s="13" t="s">
        <v>2</v>
      </c>
      <c r="D452" s="833">
        <v>591.94000000000005</v>
      </c>
    </row>
    <row r="453" spans="1:4" hidden="1">
      <c r="A453" s="13" t="s">
        <v>3140</v>
      </c>
      <c r="B453" s="646" t="s">
        <v>958</v>
      </c>
      <c r="C453" s="13" t="s">
        <v>2</v>
      </c>
      <c r="D453" s="833">
        <v>640.03</v>
      </c>
    </row>
    <row r="454" spans="1:4" hidden="1">
      <c r="A454" s="13" t="s">
        <v>3141</v>
      </c>
      <c r="B454" s="646" t="s">
        <v>959</v>
      </c>
      <c r="C454" s="13" t="s">
        <v>2</v>
      </c>
      <c r="D454" s="833">
        <v>695.41</v>
      </c>
    </row>
    <row r="455" spans="1:4" hidden="1">
      <c r="A455" s="13" t="s">
        <v>3142</v>
      </c>
      <c r="B455" s="646" t="s">
        <v>960</v>
      </c>
      <c r="C455" s="13" t="s">
        <v>2</v>
      </c>
      <c r="D455" s="833">
        <v>639.37</v>
      </c>
    </row>
    <row r="456" spans="1:4" hidden="1">
      <c r="A456" s="13" t="s">
        <v>3143</v>
      </c>
      <c r="B456" s="646" t="s">
        <v>961</v>
      </c>
      <c r="C456" s="13" t="s">
        <v>2</v>
      </c>
      <c r="D456" s="833">
        <v>773.69</v>
      </c>
    </row>
    <row r="457" spans="1:4" hidden="1">
      <c r="A457" s="13" t="s">
        <v>3144</v>
      </c>
      <c r="B457" s="646" t="s">
        <v>962</v>
      </c>
      <c r="C457" s="13" t="s">
        <v>2</v>
      </c>
      <c r="D457" s="833">
        <v>841.88</v>
      </c>
    </row>
    <row r="458" spans="1:4" hidden="1">
      <c r="A458" s="13" t="s">
        <v>3145</v>
      </c>
      <c r="B458" s="646" t="s">
        <v>963</v>
      </c>
      <c r="C458" s="13" t="s">
        <v>2</v>
      </c>
      <c r="D458" s="833">
        <v>957.16</v>
      </c>
    </row>
    <row r="459" spans="1:4" hidden="1">
      <c r="A459" s="13" t="s">
        <v>3146</v>
      </c>
      <c r="B459" s="646" t="s">
        <v>964</v>
      </c>
      <c r="C459" s="13" t="s">
        <v>2</v>
      </c>
      <c r="D459" s="833">
        <v>891.09</v>
      </c>
    </row>
    <row r="460" spans="1:4" hidden="1">
      <c r="A460" s="13" t="s">
        <v>3147</v>
      </c>
      <c r="B460" s="646" t="s">
        <v>965</v>
      </c>
      <c r="C460" s="13" t="s">
        <v>2</v>
      </c>
      <c r="D460" s="833">
        <v>1216.5</v>
      </c>
    </row>
    <row r="461" spans="1:4" hidden="1">
      <c r="A461" s="13" t="s">
        <v>3148</v>
      </c>
      <c r="B461" s="646" t="s">
        <v>966</v>
      </c>
      <c r="C461" s="13" t="s">
        <v>2</v>
      </c>
      <c r="D461" s="833">
        <v>1243.68</v>
      </c>
    </row>
    <row r="462" spans="1:4" hidden="1">
      <c r="A462" s="13" t="s">
        <v>3149</v>
      </c>
      <c r="B462" s="646" t="s">
        <v>967</v>
      </c>
      <c r="C462" s="13" t="s">
        <v>2</v>
      </c>
      <c r="D462" s="833">
        <v>1427.81</v>
      </c>
    </row>
    <row r="463" spans="1:4" hidden="1">
      <c r="A463" s="13" t="s">
        <v>3150</v>
      </c>
      <c r="B463" s="646" t="s">
        <v>968</v>
      </c>
      <c r="C463" s="13" t="s">
        <v>2</v>
      </c>
      <c r="D463" s="833">
        <v>1347.87</v>
      </c>
    </row>
    <row r="464" spans="1:4" hidden="1">
      <c r="A464" s="13" t="s">
        <v>3151</v>
      </c>
      <c r="B464" s="646" t="s">
        <v>969</v>
      </c>
      <c r="C464" s="13" t="s">
        <v>2</v>
      </c>
      <c r="D464" s="833">
        <v>1683.89</v>
      </c>
    </row>
    <row r="465" spans="1:4" hidden="1">
      <c r="A465" s="13" t="s">
        <v>3152</v>
      </c>
      <c r="B465" s="646" t="s">
        <v>970</v>
      </c>
      <c r="C465" s="13" t="s">
        <v>2</v>
      </c>
      <c r="D465" s="833">
        <v>1866.09</v>
      </c>
    </row>
    <row r="466" spans="1:4" hidden="1">
      <c r="A466" s="13" t="s">
        <v>3153</v>
      </c>
      <c r="B466" s="646" t="s">
        <v>971</v>
      </c>
      <c r="C466" s="13" t="s">
        <v>2</v>
      </c>
      <c r="D466" s="833">
        <v>2107.0100000000002</v>
      </c>
    </row>
    <row r="467" spans="1:4" hidden="1">
      <c r="A467" s="13" t="s">
        <v>3154</v>
      </c>
      <c r="B467" s="646" t="s">
        <v>972</v>
      </c>
      <c r="C467" s="13" t="s">
        <v>2</v>
      </c>
      <c r="D467" s="833">
        <v>2001.49</v>
      </c>
    </row>
    <row r="468" spans="1:4" hidden="1">
      <c r="A468" s="13" t="s">
        <v>3155</v>
      </c>
      <c r="B468" s="646" t="s">
        <v>973</v>
      </c>
      <c r="C468" s="13" t="s">
        <v>2</v>
      </c>
      <c r="D468" s="833">
        <v>135.29</v>
      </c>
    </row>
    <row r="469" spans="1:4" hidden="1">
      <c r="A469" s="13" t="s">
        <v>3156</v>
      </c>
      <c r="B469" s="646" t="s">
        <v>974</v>
      </c>
      <c r="C469" s="13" t="s">
        <v>2</v>
      </c>
      <c r="D469" s="833">
        <v>209.89</v>
      </c>
    </row>
    <row r="470" spans="1:4" hidden="1">
      <c r="A470" s="13" t="s">
        <v>3157</v>
      </c>
      <c r="B470" s="646" t="s">
        <v>976</v>
      </c>
      <c r="C470" s="13" t="s">
        <v>2</v>
      </c>
      <c r="D470" s="833">
        <v>124.23</v>
      </c>
    </row>
    <row r="471" spans="1:4" hidden="1">
      <c r="A471" s="13" t="s">
        <v>3158</v>
      </c>
      <c r="B471" s="646" t="s">
        <v>977</v>
      </c>
      <c r="C471" s="13" t="s">
        <v>2</v>
      </c>
      <c r="D471" s="833">
        <v>209.08</v>
      </c>
    </row>
    <row r="472" spans="1:4" hidden="1">
      <c r="A472" s="13" t="s">
        <v>3159</v>
      </c>
      <c r="B472" s="646" t="s">
        <v>978</v>
      </c>
      <c r="C472" s="13" t="s">
        <v>2</v>
      </c>
      <c r="D472" s="833">
        <v>62.32</v>
      </c>
    </row>
    <row r="473" spans="1:4" hidden="1">
      <c r="A473" s="13" t="s">
        <v>3160</v>
      </c>
      <c r="B473" s="646" t="s">
        <v>979</v>
      </c>
      <c r="C473" s="13" t="s">
        <v>43</v>
      </c>
      <c r="D473" s="833">
        <v>965.17</v>
      </c>
    </row>
    <row r="474" spans="1:4" hidden="1">
      <c r="A474" s="13" t="s">
        <v>3161</v>
      </c>
      <c r="B474" s="646" t="s">
        <v>980</v>
      </c>
      <c r="C474" s="13" t="s">
        <v>43</v>
      </c>
      <c r="D474" s="833">
        <v>1192.03</v>
      </c>
    </row>
    <row r="475" spans="1:4" hidden="1">
      <c r="A475" s="13" t="s">
        <v>3162</v>
      </c>
      <c r="B475" s="646" t="s">
        <v>981</v>
      </c>
      <c r="C475" s="13" t="s">
        <v>3</v>
      </c>
      <c r="D475" s="833">
        <v>626.62</v>
      </c>
    </row>
    <row r="476" spans="1:4" hidden="1">
      <c r="A476" s="13" t="s">
        <v>3163</v>
      </c>
      <c r="B476" s="646" t="s">
        <v>982</v>
      </c>
      <c r="C476" s="13" t="s">
        <v>3</v>
      </c>
      <c r="D476" s="833">
        <v>317.85000000000002</v>
      </c>
    </row>
    <row r="477" spans="1:4" hidden="1">
      <c r="A477" s="13" t="s">
        <v>3164</v>
      </c>
      <c r="B477" s="646" t="s">
        <v>983</v>
      </c>
      <c r="C477" s="13" t="s">
        <v>3</v>
      </c>
      <c r="D477" s="833">
        <v>519.92999999999995</v>
      </c>
    </row>
    <row r="478" spans="1:4" hidden="1">
      <c r="A478" s="13" t="s">
        <v>3165</v>
      </c>
      <c r="B478" s="646" t="s">
        <v>984</v>
      </c>
      <c r="C478" s="13" t="s">
        <v>6</v>
      </c>
      <c r="D478" s="833">
        <v>83.17</v>
      </c>
    </row>
    <row r="479" spans="1:4" hidden="1">
      <c r="A479" s="13" t="s">
        <v>3166</v>
      </c>
      <c r="B479" s="646" t="s">
        <v>985</v>
      </c>
      <c r="C479" s="13" t="s">
        <v>6</v>
      </c>
      <c r="D479" s="833">
        <v>84.82</v>
      </c>
    </row>
    <row r="480" spans="1:4" hidden="1">
      <c r="A480" s="13" t="s">
        <v>3167</v>
      </c>
      <c r="B480" s="646" t="s">
        <v>986</v>
      </c>
      <c r="C480" s="13" t="s">
        <v>6</v>
      </c>
      <c r="D480" s="833">
        <v>55.93</v>
      </c>
    </row>
    <row r="481" spans="1:4" hidden="1">
      <c r="A481" s="13" t="s">
        <v>3168</v>
      </c>
      <c r="B481" s="646" t="s">
        <v>987</v>
      </c>
      <c r="C481" s="13" t="s">
        <v>6</v>
      </c>
      <c r="D481" s="833">
        <v>56.53</v>
      </c>
    </row>
    <row r="482" spans="1:4" hidden="1">
      <c r="A482" s="13" t="s">
        <v>3169</v>
      </c>
      <c r="B482" s="646" t="s">
        <v>988</v>
      </c>
      <c r="C482" s="13" t="s">
        <v>2</v>
      </c>
      <c r="D482" s="833">
        <v>73.67</v>
      </c>
    </row>
    <row r="483" spans="1:4" hidden="1">
      <c r="A483" s="13" t="s">
        <v>3170</v>
      </c>
      <c r="B483" s="646" t="s">
        <v>989</v>
      </c>
      <c r="C483" s="13" t="s">
        <v>2</v>
      </c>
      <c r="D483" s="833">
        <v>112.66</v>
      </c>
    </row>
    <row r="484" spans="1:4" hidden="1">
      <c r="A484" s="13" t="s">
        <v>3171</v>
      </c>
      <c r="B484" s="646" t="s">
        <v>990</v>
      </c>
      <c r="C484" s="13" t="s">
        <v>2</v>
      </c>
      <c r="D484" s="833">
        <v>43.11</v>
      </c>
    </row>
    <row r="485" spans="1:4" ht="30" hidden="1">
      <c r="A485" s="13" t="s">
        <v>3172</v>
      </c>
      <c r="B485" s="646" t="s">
        <v>991</v>
      </c>
      <c r="C485" s="13" t="s">
        <v>44</v>
      </c>
      <c r="D485" s="833">
        <v>306.87</v>
      </c>
    </row>
    <row r="486" spans="1:4" ht="30" hidden="1">
      <c r="A486" s="13" t="s">
        <v>3173</v>
      </c>
      <c r="B486" s="646" t="s">
        <v>992</v>
      </c>
      <c r="C486" s="13" t="s">
        <v>43</v>
      </c>
      <c r="D486" s="833">
        <v>1034.3499999999999</v>
      </c>
    </row>
    <row r="487" spans="1:4" ht="30" hidden="1">
      <c r="A487" s="13" t="s">
        <v>3174</v>
      </c>
      <c r="B487" s="646" t="s">
        <v>993</v>
      </c>
      <c r="C487" s="13" t="s">
        <v>2</v>
      </c>
      <c r="D487" s="833">
        <v>68.48</v>
      </c>
    </row>
    <row r="488" spans="1:4" ht="30" hidden="1">
      <c r="A488" s="13" t="s">
        <v>3175</v>
      </c>
      <c r="B488" s="646" t="s">
        <v>994</v>
      </c>
      <c r="C488" s="13" t="s">
        <v>2</v>
      </c>
      <c r="D488" s="833">
        <v>69.569999999999993</v>
      </c>
    </row>
    <row r="489" spans="1:4" ht="30" hidden="1">
      <c r="A489" s="13" t="s">
        <v>3176</v>
      </c>
      <c r="B489" s="646" t="s">
        <v>995</v>
      </c>
      <c r="C489" s="13" t="s">
        <v>2</v>
      </c>
      <c r="D489" s="833">
        <v>73.930000000000007</v>
      </c>
    </row>
    <row r="490" spans="1:4" ht="30" hidden="1">
      <c r="A490" s="13" t="s">
        <v>3177</v>
      </c>
      <c r="B490" s="646" t="s">
        <v>996</v>
      </c>
      <c r="C490" s="13" t="s">
        <v>2</v>
      </c>
      <c r="D490" s="833">
        <v>77.2</v>
      </c>
    </row>
    <row r="491" spans="1:4" ht="30" hidden="1">
      <c r="A491" s="13" t="s">
        <v>3178</v>
      </c>
      <c r="B491" s="646" t="s">
        <v>997</v>
      </c>
      <c r="C491" s="13" t="s">
        <v>2</v>
      </c>
      <c r="D491" s="833">
        <v>66.84</v>
      </c>
    </row>
    <row r="492" spans="1:4" ht="30" hidden="1">
      <c r="A492" s="13" t="s">
        <v>3179</v>
      </c>
      <c r="B492" s="646" t="s">
        <v>998</v>
      </c>
      <c r="C492" s="13" t="s">
        <v>2</v>
      </c>
      <c r="D492" s="833">
        <v>70.97</v>
      </c>
    </row>
    <row r="493" spans="1:4" ht="30" hidden="1">
      <c r="A493" s="13" t="s">
        <v>3180</v>
      </c>
      <c r="B493" s="646" t="s">
        <v>999</v>
      </c>
      <c r="C493" s="13" t="s">
        <v>2</v>
      </c>
      <c r="D493" s="833">
        <v>81.760000000000005</v>
      </c>
    </row>
    <row r="494" spans="1:4" ht="30" hidden="1">
      <c r="A494" s="13" t="s">
        <v>3181</v>
      </c>
      <c r="B494" s="646" t="s">
        <v>1000</v>
      </c>
      <c r="C494" s="13" t="s">
        <v>2</v>
      </c>
      <c r="D494" s="833">
        <v>89.86</v>
      </c>
    </row>
    <row r="495" spans="1:4" ht="30" hidden="1">
      <c r="A495" s="13" t="s">
        <v>3182</v>
      </c>
      <c r="B495" s="646" t="s">
        <v>1001</v>
      </c>
      <c r="C495" s="13" t="s">
        <v>2</v>
      </c>
      <c r="D495" s="833">
        <v>73.930000000000007</v>
      </c>
    </row>
    <row r="496" spans="1:4" ht="30" hidden="1">
      <c r="A496" s="13" t="s">
        <v>3183</v>
      </c>
      <c r="B496" s="646" t="s">
        <v>2580</v>
      </c>
      <c r="C496" s="13" t="s">
        <v>2</v>
      </c>
      <c r="D496" s="833">
        <v>7257.38</v>
      </c>
    </row>
    <row r="497" spans="1:4" ht="30" hidden="1">
      <c r="A497" s="13" t="s">
        <v>3184</v>
      </c>
      <c r="B497" s="646" t="s">
        <v>2581</v>
      </c>
      <c r="C497" s="13" t="s">
        <v>2</v>
      </c>
      <c r="D497" s="833">
        <v>11352.32</v>
      </c>
    </row>
    <row r="498" spans="1:4" ht="30" hidden="1">
      <c r="A498" s="13" t="s">
        <v>3185</v>
      </c>
      <c r="B498" s="646" t="s">
        <v>2582</v>
      </c>
      <c r="C498" s="13" t="s">
        <v>2</v>
      </c>
      <c r="D498" s="833">
        <v>17105.43</v>
      </c>
    </row>
    <row r="499" spans="1:4" ht="30" hidden="1">
      <c r="A499" s="13" t="s">
        <v>3186</v>
      </c>
      <c r="B499" s="646" t="s">
        <v>2583</v>
      </c>
      <c r="C499" s="13" t="s">
        <v>2</v>
      </c>
      <c r="D499" s="833">
        <v>24488.77</v>
      </c>
    </row>
    <row r="500" spans="1:4" ht="30" hidden="1">
      <c r="A500" s="13" t="s">
        <v>3187</v>
      </c>
      <c r="B500" s="646" t="s">
        <v>2584</v>
      </c>
      <c r="C500" s="13" t="s">
        <v>2</v>
      </c>
      <c r="D500" s="833">
        <v>29254</v>
      </c>
    </row>
    <row r="501" spans="1:4" ht="30" hidden="1">
      <c r="A501" s="13" t="s">
        <v>3188</v>
      </c>
      <c r="B501" s="646" t="s">
        <v>2585</v>
      </c>
      <c r="C501" s="13" t="s">
        <v>2</v>
      </c>
      <c r="D501" s="833">
        <v>40779.81</v>
      </c>
    </row>
    <row r="502" spans="1:4" ht="30" hidden="1">
      <c r="A502" s="13" t="s">
        <v>3189</v>
      </c>
      <c r="B502" s="646" t="s">
        <v>2586</v>
      </c>
      <c r="C502" s="13" t="s">
        <v>3</v>
      </c>
      <c r="D502" s="833">
        <v>22441.72</v>
      </c>
    </row>
    <row r="503" spans="1:4" hidden="1">
      <c r="A503" s="13" t="s">
        <v>3190</v>
      </c>
      <c r="B503" s="646" t="s">
        <v>827</v>
      </c>
      <c r="C503" s="13" t="s">
        <v>43</v>
      </c>
      <c r="D503" s="833">
        <v>19.5</v>
      </c>
    </row>
    <row r="504" spans="1:4" hidden="1">
      <c r="A504" s="13" t="s">
        <v>3191</v>
      </c>
      <c r="B504" s="646" t="s">
        <v>1002</v>
      </c>
      <c r="C504" s="13" t="s">
        <v>43</v>
      </c>
      <c r="D504" s="833">
        <v>92.18</v>
      </c>
    </row>
    <row r="505" spans="1:4" hidden="1">
      <c r="A505" s="13" t="s">
        <v>3192</v>
      </c>
      <c r="B505" s="646" t="s">
        <v>1004</v>
      </c>
      <c r="C505" s="13" t="s">
        <v>43</v>
      </c>
      <c r="D505" s="833">
        <v>149.41</v>
      </c>
    </row>
    <row r="506" spans="1:4" hidden="1">
      <c r="A506" s="13" t="s">
        <v>3193</v>
      </c>
      <c r="B506" s="646" t="s">
        <v>1003</v>
      </c>
      <c r="C506" s="13" t="s">
        <v>43</v>
      </c>
      <c r="D506" s="833">
        <v>82.65</v>
      </c>
    </row>
    <row r="507" spans="1:4" hidden="1">
      <c r="A507" s="13" t="s">
        <v>3194</v>
      </c>
      <c r="B507" s="646" t="s">
        <v>1005</v>
      </c>
      <c r="C507" s="13" t="s">
        <v>43</v>
      </c>
      <c r="D507" s="833">
        <v>76.55</v>
      </c>
    </row>
    <row r="508" spans="1:4" hidden="1">
      <c r="A508" s="13" t="s">
        <v>3195</v>
      </c>
      <c r="B508" s="646" t="s">
        <v>829</v>
      </c>
      <c r="C508" s="13" t="s">
        <v>43</v>
      </c>
      <c r="D508" s="833">
        <v>19.52</v>
      </c>
    </row>
    <row r="509" spans="1:4" hidden="1">
      <c r="A509" s="13" t="s">
        <v>3196</v>
      </c>
      <c r="B509" s="646" t="s">
        <v>830</v>
      </c>
      <c r="C509" s="13" t="s">
        <v>43</v>
      </c>
      <c r="D509" s="833">
        <v>91.4</v>
      </c>
    </row>
    <row r="510" spans="1:4" hidden="1">
      <c r="A510" s="13" t="s">
        <v>3197</v>
      </c>
      <c r="B510" s="646" t="s">
        <v>831</v>
      </c>
      <c r="C510" s="13" t="s">
        <v>43</v>
      </c>
      <c r="D510" s="833">
        <v>19.52</v>
      </c>
    </row>
    <row r="511" spans="1:4" hidden="1">
      <c r="A511" s="13" t="s">
        <v>3198</v>
      </c>
      <c r="B511" s="646" t="s">
        <v>832</v>
      </c>
      <c r="C511" s="13" t="s">
        <v>43</v>
      </c>
      <c r="D511" s="833">
        <v>91.4</v>
      </c>
    </row>
    <row r="512" spans="1:4" hidden="1">
      <c r="A512" s="13" t="s">
        <v>3199</v>
      </c>
      <c r="B512" s="646" t="s">
        <v>833</v>
      </c>
      <c r="C512" s="13" t="s">
        <v>43</v>
      </c>
      <c r="D512" s="833">
        <v>90.87</v>
      </c>
    </row>
    <row r="513" spans="1:4" hidden="1">
      <c r="A513" s="13" t="s">
        <v>3200</v>
      </c>
      <c r="B513" s="646" t="s">
        <v>834</v>
      </c>
      <c r="C513" s="13" t="s">
        <v>43</v>
      </c>
      <c r="D513" s="833">
        <v>18.36</v>
      </c>
    </row>
    <row r="514" spans="1:4" hidden="1">
      <c r="A514" s="13" t="s">
        <v>3201</v>
      </c>
      <c r="B514" s="646" t="s">
        <v>835</v>
      </c>
      <c r="C514" s="13" t="s">
        <v>43</v>
      </c>
      <c r="D514" s="833">
        <v>315.69</v>
      </c>
    </row>
    <row r="515" spans="1:4" hidden="1">
      <c r="A515" s="13" t="s">
        <v>3202</v>
      </c>
      <c r="B515" s="646" t="s">
        <v>836</v>
      </c>
      <c r="C515" s="13" t="s">
        <v>43</v>
      </c>
      <c r="D515" s="833">
        <v>27.29</v>
      </c>
    </row>
    <row r="516" spans="1:4" hidden="1">
      <c r="A516" s="13" t="s">
        <v>3203</v>
      </c>
      <c r="B516" s="646" t="s">
        <v>1006</v>
      </c>
      <c r="C516" s="13" t="s">
        <v>43</v>
      </c>
      <c r="D516" s="833">
        <v>78.150000000000006</v>
      </c>
    </row>
    <row r="517" spans="1:4" hidden="1">
      <c r="A517" s="13" t="s">
        <v>3204</v>
      </c>
      <c r="B517" s="646" t="s">
        <v>1007</v>
      </c>
      <c r="C517" s="13" t="s">
        <v>43</v>
      </c>
      <c r="D517" s="833">
        <v>15.18</v>
      </c>
    </row>
    <row r="518" spans="1:4" hidden="1">
      <c r="A518" s="13" t="s">
        <v>3205</v>
      </c>
      <c r="B518" s="646" t="s">
        <v>1008</v>
      </c>
      <c r="C518" s="13" t="s">
        <v>43</v>
      </c>
      <c r="D518" s="833">
        <v>267.77</v>
      </c>
    </row>
    <row r="519" spans="1:4" hidden="1">
      <c r="A519" s="13" t="s">
        <v>3206</v>
      </c>
      <c r="B519" s="646" t="s">
        <v>840</v>
      </c>
      <c r="C519" s="13" t="s">
        <v>43</v>
      </c>
      <c r="D519" s="833">
        <v>27.29</v>
      </c>
    </row>
    <row r="520" spans="1:4" hidden="1">
      <c r="A520" s="13" t="s">
        <v>3207</v>
      </c>
      <c r="B520" s="646" t="s">
        <v>841</v>
      </c>
      <c r="C520" s="13" t="s">
        <v>44</v>
      </c>
      <c r="D520" s="833">
        <v>503.39</v>
      </c>
    </row>
    <row r="521" spans="1:4" hidden="1">
      <c r="A521" s="13" t="s">
        <v>3208</v>
      </c>
      <c r="B521" s="646" t="s">
        <v>842</v>
      </c>
      <c r="C521" s="13" t="s">
        <v>44</v>
      </c>
      <c r="D521" s="833">
        <v>701.4</v>
      </c>
    </row>
    <row r="522" spans="1:4" hidden="1">
      <c r="A522" s="13" t="s">
        <v>3209</v>
      </c>
      <c r="B522" s="646" t="s">
        <v>843</v>
      </c>
      <c r="C522" s="13" t="s">
        <v>44</v>
      </c>
      <c r="D522" s="833">
        <v>1221.06</v>
      </c>
    </row>
    <row r="523" spans="1:4" hidden="1">
      <c r="A523" s="13" t="s">
        <v>3210</v>
      </c>
      <c r="B523" s="646" t="s">
        <v>1009</v>
      </c>
      <c r="C523" s="13" t="s">
        <v>43</v>
      </c>
      <c r="D523" s="833">
        <v>551.82000000000005</v>
      </c>
    </row>
    <row r="524" spans="1:4" hidden="1">
      <c r="A524" s="13" t="s">
        <v>3211</v>
      </c>
      <c r="B524" s="646" t="s">
        <v>1010</v>
      </c>
      <c r="C524" s="13" t="s">
        <v>43</v>
      </c>
      <c r="D524" s="833">
        <v>237.65</v>
      </c>
    </row>
    <row r="525" spans="1:4" hidden="1">
      <c r="A525" s="13" t="s">
        <v>3212</v>
      </c>
      <c r="B525" s="646" t="s">
        <v>1011</v>
      </c>
      <c r="C525" s="13" t="s">
        <v>43</v>
      </c>
      <c r="D525" s="833">
        <v>268.79000000000002</v>
      </c>
    </row>
    <row r="526" spans="1:4" hidden="1">
      <c r="A526" s="13" t="s">
        <v>3213</v>
      </c>
      <c r="B526" s="646" t="s">
        <v>1012</v>
      </c>
      <c r="C526" s="13" t="s">
        <v>43</v>
      </c>
      <c r="D526" s="833">
        <v>299.92</v>
      </c>
    </row>
    <row r="527" spans="1:4" hidden="1">
      <c r="A527" s="13" t="s">
        <v>3214</v>
      </c>
      <c r="B527" s="646" t="s">
        <v>844</v>
      </c>
      <c r="C527" s="13" t="s">
        <v>43</v>
      </c>
      <c r="D527" s="833">
        <v>74.84</v>
      </c>
    </row>
    <row r="528" spans="1:4" hidden="1">
      <c r="A528" s="13" t="s">
        <v>3215</v>
      </c>
      <c r="B528" s="646" t="s">
        <v>845</v>
      </c>
      <c r="C528" s="13" t="s">
        <v>43</v>
      </c>
      <c r="D528" s="833">
        <v>3.46</v>
      </c>
    </row>
    <row r="529" spans="1:4" hidden="1">
      <c r="A529" s="13" t="s">
        <v>3216</v>
      </c>
      <c r="B529" s="646" t="s">
        <v>846</v>
      </c>
      <c r="C529" s="13" t="s">
        <v>44</v>
      </c>
      <c r="D529" s="833">
        <v>175.56</v>
      </c>
    </row>
    <row r="530" spans="1:4" hidden="1">
      <c r="A530" s="13" t="s">
        <v>3217</v>
      </c>
      <c r="B530" s="646" t="s">
        <v>847</v>
      </c>
      <c r="C530" s="13" t="s">
        <v>44</v>
      </c>
      <c r="D530" s="833">
        <v>120.15</v>
      </c>
    </row>
    <row r="531" spans="1:4" hidden="1">
      <c r="A531" s="13" t="s">
        <v>3218</v>
      </c>
      <c r="B531" s="646" t="s">
        <v>848</v>
      </c>
      <c r="C531" s="13" t="s">
        <v>44</v>
      </c>
      <c r="D531" s="833">
        <v>97.84</v>
      </c>
    </row>
    <row r="532" spans="1:4" hidden="1">
      <c r="A532" s="13" t="s">
        <v>3219</v>
      </c>
      <c r="B532" s="646" t="s">
        <v>2587</v>
      </c>
      <c r="C532" s="13" t="s">
        <v>2831</v>
      </c>
      <c r="D532" s="833">
        <v>5.51</v>
      </c>
    </row>
    <row r="533" spans="1:4" hidden="1">
      <c r="A533" s="13" t="s">
        <v>3220</v>
      </c>
      <c r="B533" s="646" t="s">
        <v>1013</v>
      </c>
      <c r="C533" s="13" t="s">
        <v>2</v>
      </c>
      <c r="D533" s="833">
        <v>164.73</v>
      </c>
    </row>
    <row r="534" spans="1:4" hidden="1">
      <c r="A534" s="13" t="s">
        <v>3221</v>
      </c>
      <c r="B534" s="646" t="s">
        <v>1014</v>
      </c>
      <c r="C534" s="13" t="s">
        <v>2</v>
      </c>
      <c r="D534" s="833">
        <v>170.32</v>
      </c>
    </row>
    <row r="535" spans="1:4" hidden="1">
      <c r="A535" s="13" t="s">
        <v>3222</v>
      </c>
      <c r="B535" s="646" t="s">
        <v>1015</v>
      </c>
      <c r="C535" s="13" t="s">
        <v>2</v>
      </c>
      <c r="D535" s="833">
        <v>202.38</v>
      </c>
    </row>
    <row r="536" spans="1:4" hidden="1">
      <c r="A536" s="13" t="s">
        <v>3223</v>
      </c>
      <c r="B536" s="646" t="s">
        <v>1016</v>
      </c>
      <c r="C536" s="13" t="s">
        <v>2</v>
      </c>
      <c r="D536" s="833">
        <v>222.69</v>
      </c>
    </row>
    <row r="537" spans="1:4" hidden="1">
      <c r="A537" s="13" t="s">
        <v>3224</v>
      </c>
      <c r="B537" s="646" t="s">
        <v>1017</v>
      </c>
      <c r="C537" s="13" t="s">
        <v>2</v>
      </c>
      <c r="D537" s="833">
        <v>281.02</v>
      </c>
    </row>
    <row r="538" spans="1:4" hidden="1">
      <c r="A538" s="13" t="s">
        <v>3225</v>
      </c>
      <c r="B538" s="646" t="s">
        <v>1018</v>
      </c>
      <c r="C538" s="13" t="s">
        <v>6</v>
      </c>
      <c r="D538" s="833">
        <v>35.130000000000003</v>
      </c>
    </row>
    <row r="539" spans="1:4" hidden="1">
      <c r="A539" s="13" t="s">
        <v>3226</v>
      </c>
      <c r="B539" s="646" t="s">
        <v>1019</v>
      </c>
      <c r="C539" s="13" t="s">
        <v>2</v>
      </c>
      <c r="D539" s="833">
        <v>179.06</v>
      </c>
    </row>
    <row r="540" spans="1:4" hidden="1">
      <c r="A540" s="13" t="s">
        <v>3227</v>
      </c>
      <c r="B540" s="646" t="s">
        <v>1020</v>
      </c>
      <c r="C540" s="13" t="s">
        <v>2</v>
      </c>
      <c r="D540" s="833">
        <v>189.5</v>
      </c>
    </row>
    <row r="541" spans="1:4" hidden="1">
      <c r="A541" s="13" t="s">
        <v>3228</v>
      </c>
      <c r="B541" s="646" t="s">
        <v>1021</v>
      </c>
      <c r="C541" s="13" t="s">
        <v>2</v>
      </c>
      <c r="D541" s="833">
        <v>336.45</v>
      </c>
    </row>
    <row r="542" spans="1:4" hidden="1">
      <c r="A542" s="13" t="s">
        <v>3229</v>
      </c>
      <c r="B542" s="646" t="s">
        <v>1022</v>
      </c>
      <c r="C542" s="13" t="s">
        <v>2</v>
      </c>
      <c r="D542" s="833">
        <v>350.31</v>
      </c>
    </row>
    <row r="543" spans="1:4" hidden="1">
      <c r="A543" s="13" t="s">
        <v>3230</v>
      </c>
      <c r="B543" s="646" t="s">
        <v>1023</v>
      </c>
      <c r="C543" s="13" t="s">
        <v>2</v>
      </c>
      <c r="D543" s="833">
        <v>445.7</v>
      </c>
    </row>
    <row r="544" spans="1:4" hidden="1">
      <c r="A544" s="13" t="s">
        <v>3231</v>
      </c>
      <c r="B544" s="646" t="s">
        <v>1024</v>
      </c>
      <c r="C544" s="13" t="s">
        <v>2</v>
      </c>
      <c r="D544" s="833">
        <v>564.26</v>
      </c>
    </row>
    <row r="545" spans="1:4" hidden="1">
      <c r="A545" s="13" t="s">
        <v>3232</v>
      </c>
      <c r="B545" s="646" t="s">
        <v>1025</v>
      </c>
      <c r="C545" s="13" t="s">
        <v>2</v>
      </c>
      <c r="D545" s="833">
        <v>713.15</v>
      </c>
    </row>
    <row r="546" spans="1:4" hidden="1">
      <c r="A546" s="13" t="s">
        <v>3233</v>
      </c>
      <c r="B546" s="646" t="s">
        <v>1026</v>
      </c>
      <c r="C546" s="13" t="s">
        <v>2</v>
      </c>
      <c r="D546" s="833">
        <v>987.99</v>
      </c>
    </row>
    <row r="547" spans="1:4" hidden="1">
      <c r="A547" s="13" t="s">
        <v>3234</v>
      </c>
      <c r="B547" s="646" t="s">
        <v>1027</v>
      </c>
      <c r="C547" s="13" t="s">
        <v>2</v>
      </c>
      <c r="D547" s="833">
        <v>605.34</v>
      </c>
    </row>
    <row r="548" spans="1:4" hidden="1">
      <c r="A548" s="13" t="s">
        <v>3235</v>
      </c>
      <c r="B548" s="646" t="s">
        <v>1028</v>
      </c>
      <c r="C548" s="13" t="s">
        <v>2</v>
      </c>
      <c r="D548" s="833">
        <v>639.96</v>
      </c>
    </row>
    <row r="549" spans="1:4" hidden="1">
      <c r="A549" s="13" t="s">
        <v>3236</v>
      </c>
      <c r="B549" s="646" t="s">
        <v>1029</v>
      </c>
      <c r="C549" s="13" t="s">
        <v>2</v>
      </c>
      <c r="D549" s="833">
        <v>746.14</v>
      </c>
    </row>
    <row r="550" spans="1:4" hidden="1">
      <c r="A550" s="13" t="s">
        <v>3237</v>
      </c>
      <c r="B550" s="646" t="s">
        <v>1030</v>
      </c>
      <c r="C550" s="13" t="s">
        <v>2</v>
      </c>
      <c r="D550" s="833">
        <v>909.68</v>
      </c>
    </row>
    <row r="551" spans="1:4" hidden="1">
      <c r="A551" s="13" t="s">
        <v>3238</v>
      </c>
      <c r="B551" s="646" t="s">
        <v>1031</v>
      </c>
      <c r="C551" s="13" t="s">
        <v>2</v>
      </c>
      <c r="D551" s="833">
        <v>1217.93</v>
      </c>
    </row>
    <row r="552" spans="1:4" hidden="1">
      <c r="A552" s="13" t="s">
        <v>3239</v>
      </c>
      <c r="B552" s="646" t="s">
        <v>1032</v>
      </c>
      <c r="C552" s="13" t="s">
        <v>2</v>
      </c>
      <c r="D552" s="833">
        <v>1573.55</v>
      </c>
    </row>
    <row r="553" spans="1:4" hidden="1">
      <c r="A553" s="13" t="s">
        <v>3240</v>
      </c>
      <c r="B553" s="646" t="s">
        <v>1033</v>
      </c>
      <c r="C553" s="13" t="s">
        <v>3</v>
      </c>
      <c r="D553" s="833">
        <v>23631.67</v>
      </c>
    </row>
    <row r="554" spans="1:4" hidden="1">
      <c r="A554" s="13" t="s">
        <v>3241</v>
      </c>
      <c r="B554" s="646" t="s">
        <v>1034</v>
      </c>
      <c r="C554" s="13" t="s">
        <v>2</v>
      </c>
      <c r="D554" s="833">
        <v>118.98</v>
      </c>
    </row>
    <row r="555" spans="1:4" hidden="1">
      <c r="A555" s="13" t="s">
        <v>3242</v>
      </c>
      <c r="B555" s="646" t="s">
        <v>1035</v>
      </c>
      <c r="C555" s="13" t="s">
        <v>3</v>
      </c>
      <c r="D555" s="833">
        <v>11740.7</v>
      </c>
    </row>
    <row r="556" spans="1:4" hidden="1">
      <c r="A556" s="13" t="s">
        <v>3243</v>
      </c>
      <c r="B556" s="646" t="s">
        <v>1036</v>
      </c>
      <c r="C556" s="13" t="s">
        <v>2</v>
      </c>
      <c r="D556" s="833">
        <v>4667.75</v>
      </c>
    </row>
    <row r="557" spans="1:4" hidden="1">
      <c r="A557" s="13" t="s">
        <v>3244</v>
      </c>
      <c r="B557" s="646" t="s">
        <v>1037</v>
      </c>
      <c r="C557" s="13" t="s">
        <v>2</v>
      </c>
      <c r="D557" s="833">
        <v>2166.44</v>
      </c>
    </row>
    <row r="558" spans="1:4" hidden="1">
      <c r="A558" s="13" t="s">
        <v>3245</v>
      </c>
      <c r="B558" s="646" t="s">
        <v>1038</v>
      </c>
      <c r="C558" s="13" t="s">
        <v>2</v>
      </c>
      <c r="D558" s="833">
        <v>4058.02</v>
      </c>
    </row>
    <row r="559" spans="1:4" hidden="1">
      <c r="A559" s="13" t="s">
        <v>3246</v>
      </c>
      <c r="B559" s="646" t="s">
        <v>1039</v>
      </c>
      <c r="C559" s="13" t="s">
        <v>2</v>
      </c>
      <c r="D559" s="833">
        <v>1913.32</v>
      </c>
    </row>
    <row r="560" spans="1:4" hidden="1">
      <c r="A560" s="13" t="s">
        <v>3247</v>
      </c>
      <c r="B560" s="646" t="s">
        <v>851</v>
      </c>
      <c r="C560" s="13" t="s">
        <v>43</v>
      </c>
      <c r="D560" s="833">
        <v>33</v>
      </c>
    </row>
    <row r="561" spans="1:7" hidden="1">
      <c r="A561" s="13" t="s">
        <v>3248</v>
      </c>
      <c r="B561" s="646" t="s">
        <v>852</v>
      </c>
      <c r="C561" s="13" t="s">
        <v>43</v>
      </c>
      <c r="D561" s="833">
        <v>37.76</v>
      </c>
    </row>
    <row r="562" spans="1:7" hidden="1">
      <c r="A562" s="13" t="s">
        <v>3249</v>
      </c>
      <c r="B562" s="646" t="s">
        <v>1040</v>
      </c>
      <c r="C562" s="13" t="s">
        <v>44</v>
      </c>
      <c r="D562" s="833">
        <v>147.15</v>
      </c>
      <c r="F562">
        <f>D562/(1.4179)</f>
        <v>103.78023838070386</v>
      </c>
      <c r="G562">
        <f>F562*1.25</f>
        <v>129.72529797587984</v>
      </c>
    </row>
    <row r="563" spans="1:7" hidden="1">
      <c r="A563" s="13" t="s">
        <v>3250</v>
      </c>
      <c r="B563" s="646" t="s">
        <v>1041</v>
      </c>
      <c r="C563" s="13" t="s">
        <v>44</v>
      </c>
      <c r="D563" s="833">
        <v>178.96</v>
      </c>
    </row>
    <row r="564" spans="1:7" hidden="1">
      <c r="A564" s="13" t="s">
        <v>3251</v>
      </c>
      <c r="B564" s="646" t="s">
        <v>855</v>
      </c>
      <c r="C564" s="13" t="s">
        <v>6</v>
      </c>
      <c r="D564" s="833">
        <v>20.05</v>
      </c>
    </row>
    <row r="565" spans="1:7" hidden="1">
      <c r="A565" s="13" t="s">
        <v>3252</v>
      </c>
      <c r="B565" s="646" t="s">
        <v>856</v>
      </c>
      <c r="C565" s="13" t="s">
        <v>6</v>
      </c>
      <c r="D565" s="833">
        <v>17.21</v>
      </c>
    </row>
    <row r="566" spans="1:7" hidden="1">
      <c r="A566" s="13" t="s">
        <v>3253</v>
      </c>
      <c r="B566" s="646" t="s">
        <v>857</v>
      </c>
      <c r="C566" s="13" t="s">
        <v>6</v>
      </c>
      <c r="D566" s="833">
        <v>21.19</v>
      </c>
    </row>
    <row r="567" spans="1:7" hidden="1">
      <c r="A567" s="13" t="s">
        <v>3254</v>
      </c>
      <c r="B567" s="646" t="s">
        <v>1042</v>
      </c>
      <c r="C567" s="13" t="s">
        <v>6</v>
      </c>
      <c r="D567" s="833">
        <v>37.880000000000003</v>
      </c>
    </row>
    <row r="568" spans="1:7" hidden="1">
      <c r="A568" s="13" t="s">
        <v>3255</v>
      </c>
      <c r="B568" s="646" t="s">
        <v>858</v>
      </c>
      <c r="C568" s="13" t="s">
        <v>6</v>
      </c>
      <c r="D568" s="833">
        <v>18.32</v>
      </c>
    </row>
    <row r="569" spans="1:7" hidden="1">
      <c r="A569" s="13" t="s">
        <v>3256</v>
      </c>
      <c r="B569" s="646" t="s">
        <v>1043</v>
      </c>
      <c r="C569" s="13" t="s">
        <v>6</v>
      </c>
      <c r="D569" s="833">
        <v>96.86</v>
      </c>
    </row>
    <row r="570" spans="1:7" hidden="1">
      <c r="A570" s="13" t="s">
        <v>3257</v>
      </c>
      <c r="B570" s="646" t="s">
        <v>1044</v>
      </c>
      <c r="C570" s="13" t="s">
        <v>3</v>
      </c>
      <c r="D570" s="833">
        <v>864.92</v>
      </c>
    </row>
    <row r="571" spans="1:7" hidden="1">
      <c r="A571" s="13" t="s">
        <v>3258</v>
      </c>
      <c r="B571" s="646" t="s">
        <v>1045</v>
      </c>
      <c r="C571" s="13" t="s">
        <v>3</v>
      </c>
      <c r="D571" s="833">
        <v>711.66</v>
      </c>
    </row>
    <row r="572" spans="1:7" hidden="1">
      <c r="A572" s="13" t="s">
        <v>3259</v>
      </c>
      <c r="B572" s="646" t="s">
        <v>1046</v>
      </c>
      <c r="C572" s="13" t="s">
        <v>3</v>
      </c>
      <c r="D572" s="833">
        <v>1163.9100000000001</v>
      </c>
    </row>
    <row r="573" spans="1:7" hidden="1">
      <c r="A573" s="13" t="s">
        <v>3260</v>
      </c>
      <c r="B573" s="646" t="s">
        <v>1047</v>
      </c>
      <c r="C573" s="13" t="s">
        <v>3</v>
      </c>
      <c r="D573" s="833">
        <v>1968.77</v>
      </c>
    </row>
    <row r="574" spans="1:7" hidden="1">
      <c r="A574" s="13" t="s">
        <v>3261</v>
      </c>
      <c r="B574" s="646" t="s">
        <v>1048</v>
      </c>
      <c r="C574" s="13" t="s">
        <v>3</v>
      </c>
      <c r="D574" s="833">
        <v>4251.34</v>
      </c>
    </row>
    <row r="575" spans="1:7" hidden="1">
      <c r="A575" s="13" t="s">
        <v>3262</v>
      </c>
      <c r="B575" s="646" t="s">
        <v>1049</v>
      </c>
      <c r="C575" s="13" t="s">
        <v>3</v>
      </c>
      <c r="D575" s="833">
        <v>5641.17</v>
      </c>
    </row>
    <row r="576" spans="1:7" hidden="1">
      <c r="A576" s="13" t="s">
        <v>3263</v>
      </c>
      <c r="B576" s="646" t="s">
        <v>1050</v>
      </c>
      <c r="C576" s="13" t="s">
        <v>3</v>
      </c>
      <c r="D576" s="833">
        <v>126.17</v>
      </c>
    </row>
    <row r="577" spans="1:4" hidden="1">
      <c r="A577" s="13" t="s">
        <v>3264</v>
      </c>
      <c r="B577" s="646" t="s">
        <v>1051</v>
      </c>
      <c r="C577" s="13" t="s">
        <v>3</v>
      </c>
      <c r="D577" s="833">
        <v>176.24</v>
      </c>
    </row>
    <row r="578" spans="1:4" hidden="1">
      <c r="A578" s="13" t="s">
        <v>3265</v>
      </c>
      <c r="B578" s="646" t="s">
        <v>1052</v>
      </c>
      <c r="C578" s="13" t="s">
        <v>3</v>
      </c>
      <c r="D578" s="833">
        <v>3392.52</v>
      </c>
    </row>
    <row r="579" spans="1:4" hidden="1">
      <c r="A579" s="13" t="s">
        <v>3266</v>
      </c>
      <c r="B579" s="646" t="s">
        <v>1053</v>
      </c>
      <c r="C579" s="13" t="s">
        <v>3</v>
      </c>
      <c r="D579" s="833">
        <v>400.42</v>
      </c>
    </row>
    <row r="580" spans="1:4" hidden="1">
      <c r="A580" s="13" t="s">
        <v>3267</v>
      </c>
      <c r="B580" s="646" t="s">
        <v>1054</v>
      </c>
      <c r="C580" s="13" t="s">
        <v>3</v>
      </c>
      <c r="D580" s="833">
        <v>1089.43</v>
      </c>
    </row>
    <row r="581" spans="1:4" hidden="1">
      <c r="A581" s="13" t="s">
        <v>3268</v>
      </c>
      <c r="B581" s="646" t="s">
        <v>1055</v>
      </c>
      <c r="C581" s="13" t="s">
        <v>3</v>
      </c>
      <c r="D581" s="833">
        <v>3731.03</v>
      </c>
    </row>
    <row r="582" spans="1:4" hidden="1">
      <c r="A582" s="13" t="s">
        <v>3269</v>
      </c>
      <c r="B582" s="646" t="s">
        <v>1056</v>
      </c>
      <c r="C582" s="13" t="s">
        <v>3</v>
      </c>
      <c r="D582" s="833">
        <v>4893.3100000000004</v>
      </c>
    </row>
    <row r="583" spans="1:4" hidden="1">
      <c r="A583" s="13" t="s">
        <v>3270</v>
      </c>
      <c r="B583" s="646" t="s">
        <v>1057</v>
      </c>
      <c r="C583" s="13" t="s">
        <v>3</v>
      </c>
      <c r="D583" s="833">
        <v>5536.85</v>
      </c>
    </row>
    <row r="584" spans="1:4" hidden="1">
      <c r="A584" s="13" t="s">
        <v>3271</v>
      </c>
      <c r="B584" s="646" t="s">
        <v>1058</v>
      </c>
      <c r="C584" s="13" t="s">
        <v>2</v>
      </c>
      <c r="D584" s="833">
        <v>406.48</v>
      </c>
    </row>
    <row r="585" spans="1:4" hidden="1">
      <c r="A585" s="13" t="s">
        <v>3272</v>
      </c>
      <c r="B585" s="646" t="s">
        <v>1059</v>
      </c>
      <c r="C585" s="13" t="s">
        <v>2</v>
      </c>
      <c r="D585" s="833">
        <v>485.5</v>
      </c>
    </row>
    <row r="586" spans="1:4" hidden="1">
      <c r="A586" s="13" t="s">
        <v>3273</v>
      </c>
      <c r="B586" s="646" t="s">
        <v>1060</v>
      </c>
      <c r="C586" s="13" t="s">
        <v>2</v>
      </c>
      <c r="D586" s="833">
        <v>570.20000000000005</v>
      </c>
    </row>
    <row r="587" spans="1:4" hidden="1">
      <c r="A587" s="13" t="s">
        <v>3274</v>
      </c>
      <c r="B587" s="646" t="s">
        <v>1061</v>
      </c>
      <c r="C587" s="13" t="s">
        <v>2</v>
      </c>
      <c r="D587" s="833">
        <v>636.26</v>
      </c>
    </row>
    <row r="588" spans="1:4" hidden="1">
      <c r="A588" s="13" t="s">
        <v>3275</v>
      </c>
      <c r="B588" s="646" t="s">
        <v>1062</v>
      </c>
      <c r="C588" s="13" t="s">
        <v>3</v>
      </c>
      <c r="D588" s="833">
        <v>2086.52</v>
      </c>
    </row>
    <row r="589" spans="1:4" hidden="1">
      <c r="A589" s="13" t="s">
        <v>3276</v>
      </c>
      <c r="B589" s="646" t="s">
        <v>1063</v>
      </c>
      <c r="C589" s="13" t="s">
        <v>3</v>
      </c>
      <c r="D589" s="833">
        <v>2630.27</v>
      </c>
    </row>
    <row r="590" spans="1:4" hidden="1">
      <c r="A590" s="13" t="s">
        <v>3277</v>
      </c>
      <c r="B590" s="646" t="s">
        <v>1064</v>
      </c>
      <c r="C590" s="13" t="s">
        <v>3</v>
      </c>
      <c r="D590" s="833">
        <v>3086.44</v>
      </c>
    </row>
    <row r="591" spans="1:4" hidden="1">
      <c r="A591" s="13" t="s">
        <v>3278</v>
      </c>
      <c r="B591" s="646" t="s">
        <v>1065</v>
      </c>
      <c r="C591" s="13" t="s">
        <v>3</v>
      </c>
      <c r="D591" s="833">
        <v>2894.99</v>
      </c>
    </row>
    <row r="592" spans="1:4" hidden="1">
      <c r="A592" s="13" t="s">
        <v>3279</v>
      </c>
      <c r="B592" s="646" t="s">
        <v>859</v>
      </c>
      <c r="C592" s="13" t="s">
        <v>43</v>
      </c>
      <c r="D592" s="833">
        <v>646.29</v>
      </c>
    </row>
    <row r="593" spans="1:4" hidden="1">
      <c r="A593" s="13" t="s">
        <v>3280</v>
      </c>
      <c r="B593" s="646" t="s">
        <v>860</v>
      </c>
      <c r="C593" s="13" t="s">
        <v>43</v>
      </c>
      <c r="D593" s="833">
        <v>708.45</v>
      </c>
    </row>
    <row r="594" spans="1:4" hidden="1">
      <c r="A594" s="13" t="s">
        <v>3281</v>
      </c>
      <c r="B594" s="646" t="s">
        <v>861</v>
      </c>
      <c r="C594" s="13" t="s">
        <v>43</v>
      </c>
      <c r="D594" s="833">
        <v>726.83</v>
      </c>
    </row>
    <row r="595" spans="1:4" hidden="1">
      <c r="A595" s="13" t="s">
        <v>3282</v>
      </c>
      <c r="B595" s="646" t="s">
        <v>862</v>
      </c>
      <c r="C595" s="13" t="s">
        <v>43</v>
      </c>
      <c r="D595" s="833">
        <v>753.83</v>
      </c>
    </row>
    <row r="596" spans="1:4" hidden="1">
      <c r="A596" s="13" t="s">
        <v>3283</v>
      </c>
      <c r="B596" s="646" t="s">
        <v>863</v>
      </c>
      <c r="C596" s="13" t="s">
        <v>43</v>
      </c>
      <c r="D596" s="833">
        <v>773.28</v>
      </c>
    </row>
    <row r="597" spans="1:4" hidden="1">
      <c r="A597" s="13" t="s">
        <v>3284</v>
      </c>
      <c r="B597" s="646" t="s">
        <v>864</v>
      </c>
      <c r="C597" s="13" t="s">
        <v>43</v>
      </c>
      <c r="D597" s="833">
        <v>798.39</v>
      </c>
    </row>
    <row r="598" spans="1:4" hidden="1">
      <c r="A598" s="13" t="s">
        <v>3285</v>
      </c>
      <c r="B598" s="646" t="s">
        <v>867</v>
      </c>
      <c r="C598" s="13" t="s">
        <v>43</v>
      </c>
      <c r="D598" s="833">
        <v>812.45</v>
      </c>
    </row>
    <row r="599" spans="1:4" hidden="1">
      <c r="A599" s="13" t="s">
        <v>3286</v>
      </c>
      <c r="B599" s="646" t="s">
        <v>865</v>
      </c>
      <c r="C599" s="13" t="s">
        <v>43</v>
      </c>
      <c r="D599" s="833">
        <v>649.62</v>
      </c>
    </row>
    <row r="600" spans="1:4" hidden="1">
      <c r="A600" s="13" t="s">
        <v>3287</v>
      </c>
      <c r="B600" s="646" t="s">
        <v>1066</v>
      </c>
      <c r="C600" s="13" t="s">
        <v>43</v>
      </c>
      <c r="D600" s="833">
        <v>2407.0700000000002</v>
      </c>
    </row>
    <row r="601" spans="1:4" hidden="1">
      <c r="A601" s="13" t="s">
        <v>3288</v>
      </c>
      <c r="B601" s="646" t="s">
        <v>1067</v>
      </c>
      <c r="C601" s="13" t="s">
        <v>43</v>
      </c>
      <c r="D601" s="833">
        <v>102.11</v>
      </c>
    </row>
    <row r="602" spans="1:4" hidden="1">
      <c r="A602" s="13" t="s">
        <v>3289</v>
      </c>
      <c r="B602" s="646" t="s">
        <v>1068</v>
      </c>
      <c r="C602" s="13" t="s">
        <v>6</v>
      </c>
      <c r="D602" s="833">
        <v>4.33</v>
      </c>
    </row>
    <row r="603" spans="1:4" hidden="1">
      <c r="A603" s="13" t="s">
        <v>3290</v>
      </c>
      <c r="B603" s="646" t="s">
        <v>868</v>
      </c>
      <c r="C603" s="13" t="s">
        <v>43</v>
      </c>
      <c r="D603" s="833">
        <v>859.15</v>
      </c>
    </row>
    <row r="604" spans="1:4" hidden="1">
      <c r="A604" s="13" t="s">
        <v>3291</v>
      </c>
      <c r="B604" s="646" t="s">
        <v>869</v>
      </c>
      <c r="C604" s="13" t="s">
        <v>43</v>
      </c>
      <c r="D604" s="833">
        <v>965.68</v>
      </c>
    </row>
    <row r="605" spans="1:4" hidden="1">
      <c r="A605" s="13" t="s">
        <v>3292</v>
      </c>
      <c r="B605" s="646" t="s">
        <v>1069</v>
      </c>
      <c r="C605" s="13" t="s">
        <v>43</v>
      </c>
      <c r="D605" s="833">
        <v>1005.39</v>
      </c>
    </row>
    <row r="606" spans="1:4" hidden="1">
      <c r="A606" s="13" t="s">
        <v>3293</v>
      </c>
      <c r="B606" s="646" t="s">
        <v>1070</v>
      </c>
      <c r="C606" s="13" t="s">
        <v>2</v>
      </c>
      <c r="D606" s="833">
        <v>260.07</v>
      </c>
    </row>
    <row r="607" spans="1:4" hidden="1">
      <c r="A607" s="13" t="s">
        <v>3294</v>
      </c>
      <c r="B607" s="646" t="s">
        <v>1071</v>
      </c>
      <c r="C607" s="13" t="s">
        <v>2</v>
      </c>
      <c r="D607" s="833">
        <v>266.69</v>
      </c>
    </row>
    <row r="608" spans="1:4" hidden="1">
      <c r="A608" s="13" t="s">
        <v>3295</v>
      </c>
      <c r="B608" s="646" t="s">
        <v>1072</v>
      </c>
      <c r="C608" s="13" t="s">
        <v>2</v>
      </c>
      <c r="D608" s="833">
        <v>283.04000000000002</v>
      </c>
    </row>
    <row r="609" spans="1:4" hidden="1">
      <c r="A609" s="13" t="s">
        <v>3296</v>
      </c>
      <c r="B609" s="646" t="s">
        <v>1073</v>
      </c>
      <c r="C609" s="13" t="s">
        <v>2</v>
      </c>
      <c r="D609" s="833">
        <v>284.08</v>
      </c>
    </row>
    <row r="610" spans="1:4" hidden="1">
      <c r="A610" s="13" t="s">
        <v>3297</v>
      </c>
      <c r="B610" s="646" t="s">
        <v>1074</v>
      </c>
      <c r="C610" s="13" t="s">
        <v>2</v>
      </c>
      <c r="D610" s="833">
        <v>823.35</v>
      </c>
    </row>
    <row r="611" spans="1:4" hidden="1">
      <c r="A611" s="13" t="s">
        <v>3298</v>
      </c>
      <c r="B611" s="646" t="s">
        <v>1075</v>
      </c>
      <c r="C611" s="13" t="s">
        <v>2</v>
      </c>
      <c r="D611" s="833">
        <v>1029.77</v>
      </c>
    </row>
    <row r="612" spans="1:4" hidden="1">
      <c r="A612" s="13" t="s">
        <v>3299</v>
      </c>
      <c r="B612" s="646" t="s">
        <v>1076</v>
      </c>
      <c r="C612" s="13" t="s">
        <v>2</v>
      </c>
      <c r="D612" s="833">
        <v>1178.57</v>
      </c>
    </row>
    <row r="613" spans="1:4" hidden="1">
      <c r="A613" s="13" t="s">
        <v>3300</v>
      </c>
      <c r="B613" s="646" t="s">
        <v>1077</v>
      </c>
      <c r="C613" s="13" t="s">
        <v>2</v>
      </c>
      <c r="D613" s="833">
        <v>1522.52</v>
      </c>
    </row>
    <row r="614" spans="1:4" hidden="1">
      <c r="A614" s="13" t="s">
        <v>3301</v>
      </c>
      <c r="B614" s="646" t="s">
        <v>1078</v>
      </c>
      <c r="C614" s="13" t="s">
        <v>2</v>
      </c>
      <c r="D614" s="833">
        <v>1246.21</v>
      </c>
    </row>
    <row r="615" spans="1:4" hidden="1">
      <c r="A615" s="13" t="s">
        <v>3302</v>
      </c>
      <c r="B615" s="646" t="s">
        <v>1079</v>
      </c>
      <c r="C615" s="13" t="s">
        <v>2</v>
      </c>
      <c r="D615" s="833">
        <v>1554.3</v>
      </c>
    </row>
    <row r="616" spans="1:4" hidden="1">
      <c r="A616" s="13" t="s">
        <v>3303</v>
      </c>
      <c r="B616" s="646" t="s">
        <v>1080</v>
      </c>
      <c r="C616" s="13" t="s">
        <v>2</v>
      </c>
      <c r="D616" s="833">
        <v>1773.31</v>
      </c>
    </row>
    <row r="617" spans="1:4" hidden="1">
      <c r="A617" s="13" t="s">
        <v>3304</v>
      </c>
      <c r="B617" s="646" t="s">
        <v>1081</v>
      </c>
      <c r="C617" s="13" t="s">
        <v>2</v>
      </c>
      <c r="D617" s="833">
        <v>2271.04</v>
      </c>
    </row>
    <row r="618" spans="1:4" hidden="1">
      <c r="A618" s="13" t="s">
        <v>3305</v>
      </c>
      <c r="B618" s="646" t="s">
        <v>1082</v>
      </c>
      <c r="C618" s="13" t="s">
        <v>2</v>
      </c>
      <c r="D618" s="833">
        <v>15.46</v>
      </c>
    </row>
    <row r="619" spans="1:4" hidden="1">
      <c r="A619" s="13" t="s">
        <v>3306</v>
      </c>
      <c r="B619" s="646" t="s">
        <v>1083</v>
      </c>
      <c r="C619" s="13" t="s">
        <v>2</v>
      </c>
      <c r="D619" s="833">
        <v>22</v>
      </c>
    </row>
    <row r="620" spans="1:4" hidden="1">
      <c r="A620" s="13" t="s">
        <v>3307</v>
      </c>
      <c r="B620" s="646" t="s">
        <v>873</v>
      </c>
      <c r="C620" s="13" t="s">
        <v>43</v>
      </c>
      <c r="D620" s="833">
        <v>322.55</v>
      </c>
    </row>
    <row r="621" spans="1:4" hidden="1">
      <c r="A621" s="13" t="s">
        <v>3308</v>
      </c>
      <c r="B621" s="646" t="s">
        <v>874</v>
      </c>
      <c r="C621" s="13" t="s">
        <v>43</v>
      </c>
      <c r="D621" s="833">
        <v>483.15</v>
      </c>
    </row>
    <row r="622" spans="1:4" hidden="1">
      <c r="A622" s="13" t="s">
        <v>3309</v>
      </c>
      <c r="B622" s="646" t="s">
        <v>875</v>
      </c>
      <c r="C622" s="13" t="s">
        <v>43</v>
      </c>
      <c r="D622" s="833">
        <v>204.04</v>
      </c>
    </row>
    <row r="623" spans="1:4" hidden="1">
      <c r="A623" s="13" t="s">
        <v>3310</v>
      </c>
      <c r="B623" s="646" t="s">
        <v>876</v>
      </c>
      <c r="C623" s="13" t="s">
        <v>43</v>
      </c>
      <c r="D623" s="833">
        <v>715.52</v>
      </c>
    </row>
    <row r="624" spans="1:4" ht="30" hidden="1">
      <c r="A624" s="13" t="s">
        <v>3311</v>
      </c>
      <c r="B624" s="646" t="s">
        <v>877</v>
      </c>
      <c r="C624" s="13" t="s">
        <v>43</v>
      </c>
      <c r="D624" s="833">
        <v>829.6</v>
      </c>
    </row>
    <row r="625" spans="1:4" ht="30" hidden="1">
      <c r="A625" s="13" t="s">
        <v>3312</v>
      </c>
      <c r="B625" s="646" t="s">
        <v>878</v>
      </c>
      <c r="C625" s="13" t="s">
        <v>43</v>
      </c>
      <c r="D625" s="833">
        <v>1085.04</v>
      </c>
    </row>
    <row r="626" spans="1:4" hidden="1">
      <c r="A626" s="13" t="s">
        <v>3313</v>
      </c>
      <c r="B626" s="646" t="s">
        <v>881</v>
      </c>
      <c r="C626" s="13" t="s">
        <v>43</v>
      </c>
      <c r="D626" s="833">
        <v>596.70000000000005</v>
      </c>
    </row>
    <row r="627" spans="1:4" ht="30" hidden="1">
      <c r="A627" s="13" t="s">
        <v>3314</v>
      </c>
      <c r="B627" s="646" t="s">
        <v>879</v>
      </c>
      <c r="C627" s="13" t="s">
        <v>43</v>
      </c>
      <c r="D627" s="833">
        <v>662.11</v>
      </c>
    </row>
    <row r="628" spans="1:4" ht="30" hidden="1">
      <c r="A628" s="13" t="s">
        <v>3315</v>
      </c>
      <c r="B628" s="646" t="s">
        <v>880</v>
      </c>
      <c r="C628" s="13" t="s">
        <v>43</v>
      </c>
      <c r="D628" s="833">
        <v>842.87</v>
      </c>
    </row>
    <row r="629" spans="1:4" ht="30" hidden="1">
      <c r="A629" s="13" t="s">
        <v>3316</v>
      </c>
      <c r="B629" s="646" t="s">
        <v>882</v>
      </c>
      <c r="C629" s="13" t="s">
        <v>44</v>
      </c>
      <c r="D629" s="833">
        <v>493.61</v>
      </c>
    </row>
    <row r="630" spans="1:4" ht="30" hidden="1">
      <c r="A630" s="13" t="s">
        <v>3317</v>
      </c>
      <c r="B630" s="646" t="s">
        <v>883</v>
      </c>
      <c r="C630" s="13" t="s">
        <v>44</v>
      </c>
      <c r="D630" s="833">
        <v>423.43</v>
      </c>
    </row>
    <row r="631" spans="1:4" ht="30" hidden="1">
      <c r="A631" s="13" t="s">
        <v>3318</v>
      </c>
      <c r="B631" s="646" t="s">
        <v>884</v>
      </c>
      <c r="C631" s="13" t="s">
        <v>44</v>
      </c>
      <c r="D631" s="833">
        <v>514.32000000000005</v>
      </c>
    </row>
    <row r="632" spans="1:4" ht="30" hidden="1">
      <c r="A632" s="13" t="s">
        <v>3319</v>
      </c>
      <c r="B632" s="646" t="s">
        <v>885</v>
      </c>
      <c r="C632" s="13" t="s">
        <v>44</v>
      </c>
      <c r="D632" s="833">
        <v>435.45</v>
      </c>
    </row>
    <row r="633" spans="1:4" ht="30" hidden="1">
      <c r="A633" s="13" t="s">
        <v>3320</v>
      </c>
      <c r="B633" s="646" t="s">
        <v>886</v>
      </c>
      <c r="C633" s="13" t="s">
        <v>44</v>
      </c>
      <c r="D633" s="833">
        <v>535.04999999999995</v>
      </c>
    </row>
    <row r="634" spans="1:4" ht="30" hidden="1">
      <c r="A634" s="13" t="s">
        <v>3321</v>
      </c>
      <c r="B634" s="646" t="s">
        <v>887</v>
      </c>
      <c r="C634" s="13" t="s">
        <v>44</v>
      </c>
      <c r="D634" s="833">
        <v>451.2</v>
      </c>
    </row>
    <row r="635" spans="1:4" ht="30" hidden="1">
      <c r="A635" s="13" t="s">
        <v>3322</v>
      </c>
      <c r="B635" s="646" t="s">
        <v>888</v>
      </c>
      <c r="C635" s="13" t="s">
        <v>43</v>
      </c>
      <c r="D635" s="833">
        <v>882.22</v>
      </c>
    </row>
    <row r="636" spans="1:4" ht="30" hidden="1">
      <c r="A636" s="13" t="s">
        <v>3323</v>
      </c>
      <c r="B636" s="646" t="s">
        <v>889</v>
      </c>
      <c r="C636" s="13" t="s">
        <v>44</v>
      </c>
      <c r="D636" s="833">
        <v>690.33</v>
      </c>
    </row>
    <row r="637" spans="1:4" hidden="1">
      <c r="A637" s="13" t="s">
        <v>3324</v>
      </c>
      <c r="B637" s="646" t="s">
        <v>891</v>
      </c>
      <c r="C637" s="13" t="s">
        <v>43</v>
      </c>
      <c r="D637" s="833">
        <v>974.64</v>
      </c>
    </row>
    <row r="638" spans="1:4" hidden="1">
      <c r="A638" s="13" t="s">
        <v>3325</v>
      </c>
      <c r="B638" s="646" t="s">
        <v>892</v>
      </c>
      <c r="C638" s="13" t="s">
        <v>43</v>
      </c>
      <c r="D638" s="833">
        <v>909.37</v>
      </c>
    </row>
    <row r="639" spans="1:4" hidden="1">
      <c r="A639" s="13" t="s">
        <v>3326</v>
      </c>
      <c r="B639" s="646" t="s">
        <v>893</v>
      </c>
      <c r="C639" s="13" t="s">
        <v>43</v>
      </c>
      <c r="D639" s="833">
        <v>1325.18</v>
      </c>
    </row>
    <row r="640" spans="1:4" hidden="1">
      <c r="A640" s="13" t="s">
        <v>3327</v>
      </c>
      <c r="B640" s="646" t="s">
        <v>894</v>
      </c>
      <c r="C640" s="13" t="s">
        <v>43</v>
      </c>
      <c r="D640" s="833">
        <v>432.46</v>
      </c>
    </row>
    <row r="641" spans="1:4" hidden="1">
      <c r="A641" s="13" t="s">
        <v>3328</v>
      </c>
      <c r="B641" s="646" t="s">
        <v>895</v>
      </c>
      <c r="C641" s="13" t="s">
        <v>43</v>
      </c>
      <c r="D641" s="833">
        <v>785.63</v>
      </c>
    </row>
    <row r="642" spans="1:4" hidden="1">
      <c r="A642" s="13" t="s">
        <v>3329</v>
      </c>
      <c r="B642" s="646" t="s">
        <v>896</v>
      </c>
      <c r="C642" s="13" t="s">
        <v>43</v>
      </c>
      <c r="D642" s="833">
        <v>699.07</v>
      </c>
    </row>
    <row r="643" spans="1:4" hidden="1">
      <c r="A643" s="13" t="s">
        <v>3330</v>
      </c>
      <c r="B643" s="646" t="s">
        <v>897</v>
      </c>
      <c r="C643" s="13" t="s">
        <v>44</v>
      </c>
      <c r="D643" s="833">
        <v>50.37</v>
      </c>
    </row>
    <row r="644" spans="1:4" hidden="1">
      <c r="A644" s="13" t="s">
        <v>3331</v>
      </c>
      <c r="B644" s="646" t="s">
        <v>925</v>
      </c>
      <c r="C644" s="13" t="s">
        <v>6</v>
      </c>
      <c r="D644" s="833">
        <v>84.76</v>
      </c>
    </row>
    <row r="645" spans="1:4" hidden="1">
      <c r="A645" s="13" t="s">
        <v>3332</v>
      </c>
      <c r="B645" s="646" t="s">
        <v>1084</v>
      </c>
      <c r="C645" s="13" t="s">
        <v>2</v>
      </c>
      <c r="D645" s="833">
        <v>59.15</v>
      </c>
    </row>
    <row r="646" spans="1:4" hidden="1">
      <c r="A646" s="13" t="s">
        <v>3333</v>
      </c>
      <c r="B646" s="646" t="s">
        <v>1085</v>
      </c>
      <c r="C646" s="13" t="s">
        <v>2</v>
      </c>
      <c r="D646" s="833">
        <v>53.57</v>
      </c>
    </row>
    <row r="647" spans="1:4" hidden="1">
      <c r="A647" s="13" t="s">
        <v>3334</v>
      </c>
      <c r="B647" s="646" t="s">
        <v>1086</v>
      </c>
      <c r="C647" s="13" t="s">
        <v>2</v>
      </c>
      <c r="D647" s="833">
        <v>44.06</v>
      </c>
    </row>
    <row r="648" spans="1:4" hidden="1">
      <c r="A648" s="13" t="s">
        <v>3335</v>
      </c>
      <c r="B648" s="646" t="s">
        <v>1087</v>
      </c>
      <c r="C648" s="13" t="s">
        <v>2</v>
      </c>
      <c r="D648" s="833">
        <v>65.14</v>
      </c>
    </row>
    <row r="649" spans="1:4" hidden="1">
      <c r="A649" s="13" t="s">
        <v>3336</v>
      </c>
      <c r="B649" s="646" t="s">
        <v>1088</v>
      </c>
      <c r="C649" s="13" t="s">
        <v>2</v>
      </c>
      <c r="D649" s="833">
        <v>38.93</v>
      </c>
    </row>
    <row r="650" spans="1:4" hidden="1">
      <c r="A650" s="13" t="s">
        <v>3337</v>
      </c>
      <c r="B650" s="646" t="s">
        <v>1089</v>
      </c>
      <c r="C650" s="13" t="s">
        <v>2</v>
      </c>
      <c r="D650" s="833">
        <v>46.29</v>
      </c>
    </row>
    <row r="651" spans="1:4" hidden="1">
      <c r="A651" s="13" t="s">
        <v>3338</v>
      </c>
      <c r="B651" s="646" t="s">
        <v>1090</v>
      </c>
      <c r="C651" s="13" t="s">
        <v>2</v>
      </c>
      <c r="D651" s="833">
        <v>36.06</v>
      </c>
    </row>
    <row r="652" spans="1:4" hidden="1">
      <c r="A652" s="13" t="s">
        <v>3339</v>
      </c>
      <c r="B652" s="646" t="s">
        <v>1091</v>
      </c>
      <c r="C652" s="13" t="s">
        <v>2</v>
      </c>
      <c r="D652" s="833">
        <v>43.27</v>
      </c>
    </row>
    <row r="653" spans="1:4" hidden="1">
      <c r="A653" s="13" t="s">
        <v>3340</v>
      </c>
      <c r="B653" s="646" t="s">
        <v>1093</v>
      </c>
      <c r="C653" s="13" t="s">
        <v>2</v>
      </c>
      <c r="D653" s="833">
        <v>117.55</v>
      </c>
    </row>
    <row r="654" spans="1:4" hidden="1">
      <c r="A654" s="13" t="s">
        <v>3341</v>
      </c>
      <c r="B654" s="646" t="s">
        <v>1092</v>
      </c>
      <c r="C654" s="13" t="s">
        <v>2</v>
      </c>
      <c r="D654" s="833">
        <v>24.99</v>
      </c>
    </row>
    <row r="655" spans="1:4" hidden="1">
      <c r="A655" s="13" t="s">
        <v>3342</v>
      </c>
      <c r="B655" s="646" t="s">
        <v>931</v>
      </c>
      <c r="C655" s="13" t="s">
        <v>2</v>
      </c>
      <c r="D655" s="833">
        <v>208.8</v>
      </c>
    </row>
    <row r="656" spans="1:4" hidden="1">
      <c r="A656" s="13" t="s">
        <v>3343</v>
      </c>
      <c r="B656" s="646" t="s">
        <v>932</v>
      </c>
      <c r="C656" s="13" t="s">
        <v>2</v>
      </c>
      <c r="D656" s="833">
        <v>118.58</v>
      </c>
    </row>
    <row r="657" spans="1:4" hidden="1">
      <c r="A657" s="13" t="s">
        <v>3344</v>
      </c>
      <c r="B657" s="646" t="s">
        <v>933</v>
      </c>
      <c r="C657" s="13" t="s">
        <v>2</v>
      </c>
      <c r="D657" s="833">
        <v>150.33000000000001</v>
      </c>
    </row>
    <row r="658" spans="1:4" hidden="1">
      <c r="A658" s="13" t="s">
        <v>3345</v>
      </c>
      <c r="B658" s="646" t="s">
        <v>1094</v>
      </c>
      <c r="C658" s="13" t="s">
        <v>43</v>
      </c>
      <c r="D658" s="833">
        <v>97.73</v>
      </c>
    </row>
    <row r="659" spans="1:4" hidden="1">
      <c r="A659" s="13" t="s">
        <v>3346</v>
      </c>
      <c r="B659" s="646" t="s">
        <v>1095</v>
      </c>
      <c r="C659" s="13" t="s">
        <v>44</v>
      </c>
      <c r="D659" s="833">
        <v>841.26</v>
      </c>
    </row>
    <row r="660" spans="1:4" hidden="1">
      <c r="A660" s="13" t="s">
        <v>3347</v>
      </c>
      <c r="B660" s="646" t="s">
        <v>1096</v>
      </c>
      <c r="C660" s="13" t="s">
        <v>44</v>
      </c>
      <c r="D660" s="833">
        <v>988.96</v>
      </c>
    </row>
    <row r="661" spans="1:4" hidden="1">
      <c r="A661" s="13" t="s">
        <v>3348</v>
      </c>
      <c r="B661" s="646" t="s">
        <v>1097</v>
      </c>
      <c r="C661" s="13" t="s">
        <v>44</v>
      </c>
      <c r="D661" s="833">
        <v>1180.53</v>
      </c>
    </row>
    <row r="662" spans="1:4" hidden="1">
      <c r="A662" s="13" t="s">
        <v>3349</v>
      </c>
      <c r="B662" s="646" t="s">
        <v>1098</v>
      </c>
      <c r="C662" s="13" t="s">
        <v>44</v>
      </c>
      <c r="D662" s="833">
        <v>1431.62</v>
      </c>
    </row>
    <row r="663" spans="1:4" ht="30" hidden="1">
      <c r="A663" s="13" t="s">
        <v>3350</v>
      </c>
      <c r="B663" s="646" t="s">
        <v>1099</v>
      </c>
      <c r="C663" s="13" t="s">
        <v>44</v>
      </c>
      <c r="D663" s="833">
        <v>1257.6099999999999</v>
      </c>
    </row>
    <row r="664" spans="1:4" ht="30" hidden="1">
      <c r="A664" s="13" t="s">
        <v>3351</v>
      </c>
      <c r="B664" s="646" t="s">
        <v>1100</v>
      </c>
      <c r="C664" s="13" t="s">
        <v>44</v>
      </c>
      <c r="D664" s="833">
        <v>1519.74</v>
      </c>
    </row>
    <row r="665" spans="1:4" ht="30" hidden="1">
      <c r="A665" s="13" t="s">
        <v>3352</v>
      </c>
      <c r="B665" s="646" t="s">
        <v>1101</v>
      </c>
      <c r="C665" s="13" t="s">
        <v>44</v>
      </c>
      <c r="D665" s="833">
        <v>1783.86</v>
      </c>
    </row>
    <row r="666" spans="1:4" ht="30" hidden="1">
      <c r="A666" s="13" t="s">
        <v>3353</v>
      </c>
      <c r="B666" s="646" t="s">
        <v>1102</v>
      </c>
      <c r="C666" s="13" t="s">
        <v>44</v>
      </c>
      <c r="D666" s="833">
        <v>2235.52</v>
      </c>
    </row>
    <row r="667" spans="1:4" ht="30" hidden="1">
      <c r="A667" s="13" t="s">
        <v>3354</v>
      </c>
      <c r="B667" s="646" t="s">
        <v>1103</v>
      </c>
      <c r="C667" s="13" t="s">
        <v>44</v>
      </c>
      <c r="D667" s="833">
        <v>940.45</v>
      </c>
    </row>
    <row r="668" spans="1:4" ht="30" hidden="1">
      <c r="A668" s="13" t="s">
        <v>3355</v>
      </c>
      <c r="B668" s="646" t="s">
        <v>1104</v>
      </c>
      <c r="C668" s="13" t="s">
        <v>44</v>
      </c>
      <c r="D668" s="833">
        <v>982.3</v>
      </c>
    </row>
    <row r="669" spans="1:4" ht="30" hidden="1">
      <c r="A669" s="13" t="s">
        <v>3356</v>
      </c>
      <c r="B669" s="646" t="s">
        <v>1105</v>
      </c>
      <c r="C669" s="13" t="s">
        <v>44</v>
      </c>
      <c r="D669" s="833">
        <v>1184.94</v>
      </c>
    </row>
    <row r="670" spans="1:4" ht="30" hidden="1">
      <c r="A670" s="13" t="s">
        <v>3357</v>
      </c>
      <c r="B670" s="646" t="s">
        <v>1106</v>
      </c>
      <c r="C670" s="13" t="s">
        <v>44</v>
      </c>
      <c r="D670" s="833">
        <v>1030.78</v>
      </c>
    </row>
    <row r="671" spans="1:4" ht="30" hidden="1">
      <c r="A671" s="13" t="s">
        <v>3358</v>
      </c>
      <c r="B671" s="646" t="s">
        <v>1107</v>
      </c>
      <c r="C671" s="13" t="s">
        <v>44</v>
      </c>
      <c r="D671" s="833">
        <v>1184.94</v>
      </c>
    </row>
    <row r="672" spans="1:4" ht="30" hidden="1">
      <c r="A672" s="13" t="s">
        <v>3359</v>
      </c>
      <c r="B672" s="646" t="s">
        <v>1108</v>
      </c>
      <c r="C672" s="13" t="s">
        <v>44</v>
      </c>
      <c r="D672" s="833">
        <v>1244.45</v>
      </c>
    </row>
    <row r="673" spans="1:4" ht="30" hidden="1">
      <c r="A673" s="13" t="s">
        <v>3360</v>
      </c>
      <c r="B673" s="646" t="s">
        <v>1109</v>
      </c>
      <c r="C673" s="13" t="s">
        <v>44</v>
      </c>
      <c r="D673" s="833">
        <v>1244.45</v>
      </c>
    </row>
    <row r="674" spans="1:4" ht="30" hidden="1">
      <c r="A674" s="13" t="s">
        <v>3361</v>
      </c>
      <c r="B674" s="646" t="s">
        <v>1110</v>
      </c>
      <c r="C674" s="13" t="s">
        <v>44</v>
      </c>
      <c r="D674" s="833">
        <v>1436.02</v>
      </c>
    </row>
    <row r="675" spans="1:4" ht="30" hidden="1">
      <c r="A675" s="13" t="s">
        <v>3362</v>
      </c>
      <c r="B675" s="646" t="s">
        <v>1111</v>
      </c>
      <c r="C675" s="13" t="s">
        <v>44</v>
      </c>
      <c r="D675" s="833">
        <v>1436.02</v>
      </c>
    </row>
    <row r="676" spans="1:4" ht="30" hidden="1">
      <c r="A676" s="13" t="s">
        <v>3363</v>
      </c>
      <c r="B676" s="646" t="s">
        <v>1112</v>
      </c>
      <c r="C676" s="13" t="s">
        <v>44</v>
      </c>
      <c r="D676" s="833">
        <v>1508.73</v>
      </c>
    </row>
    <row r="677" spans="1:4" ht="30" hidden="1">
      <c r="A677" s="13" t="s">
        <v>3364</v>
      </c>
      <c r="B677" s="646" t="s">
        <v>1113</v>
      </c>
      <c r="C677" s="13" t="s">
        <v>44</v>
      </c>
      <c r="D677" s="833">
        <v>1620.29</v>
      </c>
    </row>
    <row r="678" spans="1:4" ht="30" hidden="1">
      <c r="A678" s="13" t="s">
        <v>3365</v>
      </c>
      <c r="B678" s="646" t="s">
        <v>1114</v>
      </c>
      <c r="C678" s="13" t="s">
        <v>44</v>
      </c>
      <c r="D678" s="833">
        <v>1667.28</v>
      </c>
    </row>
    <row r="679" spans="1:4" ht="30">
      <c r="A679" s="13" t="s">
        <v>3366</v>
      </c>
      <c r="B679" s="646" t="s">
        <v>1115</v>
      </c>
      <c r="C679" s="13" t="s">
        <v>44</v>
      </c>
      <c r="D679" s="833">
        <v>737.82</v>
      </c>
    </row>
    <row r="680" spans="1:4" ht="30">
      <c r="A680" s="13" t="s">
        <v>3367</v>
      </c>
      <c r="B680" s="646" t="s">
        <v>1116</v>
      </c>
      <c r="C680" s="13" t="s">
        <v>44</v>
      </c>
      <c r="D680" s="833">
        <v>788.88</v>
      </c>
    </row>
    <row r="681" spans="1:4" ht="30">
      <c r="A681" s="13" t="s">
        <v>3368</v>
      </c>
      <c r="B681" s="646" t="s">
        <v>1117</v>
      </c>
      <c r="C681" s="13" t="s">
        <v>44</v>
      </c>
      <c r="D681" s="833">
        <v>952.97</v>
      </c>
    </row>
    <row r="682" spans="1:4" ht="30">
      <c r="A682" s="13" t="s">
        <v>3369</v>
      </c>
      <c r="B682" s="646" t="s">
        <v>1118</v>
      </c>
      <c r="C682" s="13" t="s">
        <v>44</v>
      </c>
      <c r="D682" s="833">
        <v>1137.25</v>
      </c>
    </row>
    <row r="683" spans="1:4" ht="30">
      <c r="A683" s="13" t="s">
        <v>3370</v>
      </c>
      <c r="B683" s="646" t="s">
        <v>1119</v>
      </c>
      <c r="C683" s="13" t="s">
        <v>44</v>
      </c>
      <c r="D683" s="833">
        <v>1444.46</v>
      </c>
    </row>
    <row r="684" spans="1:4" ht="30">
      <c r="A684" s="13" t="s">
        <v>3371</v>
      </c>
      <c r="B684" s="646" t="s">
        <v>1120</v>
      </c>
      <c r="C684" s="13" t="s">
        <v>44</v>
      </c>
      <c r="D684" s="833">
        <v>1010.14</v>
      </c>
    </row>
    <row r="685" spans="1:4" ht="30">
      <c r="A685" s="13" t="s">
        <v>3372</v>
      </c>
      <c r="B685" s="646" t="s">
        <v>1121</v>
      </c>
      <c r="C685" s="13" t="s">
        <v>44</v>
      </c>
      <c r="D685" s="833">
        <v>1249.4000000000001</v>
      </c>
    </row>
    <row r="686" spans="1:4" ht="30">
      <c r="A686" s="13" t="s">
        <v>3373</v>
      </c>
      <c r="B686" s="646" t="s">
        <v>1122</v>
      </c>
      <c r="C686" s="13" t="s">
        <v>44</v>
      </c>
      <c r="D686" s="833">
        <v>1441.37</v>
      </c>
    </row>
    <row r="687" spans="1:4" ht="30">
      <c r="A687" s="13" t="s">
        <v>3374</v>
      </c>
      <c r="B687" s="646" t="s">
        <v>1123</v>
      </c>
      <c r="C687" s="13" t="s">
        <v>44</v>
      </c>
      <c r="D687" s="833">
        <v>1835.85</v>
      </c>
    </row>
    <row r="688" spans="1:4" ht="30">
      <c r="A688" s="13" t="s">
        <v>3375</v>
      </c>
      <c r="B688" s="646" t="s">
        <v>1124</v>
      </c>
      <c r="C688" s="13" t="s">
        <v>44</v>
      </c>
      <c r="D688" s="833">
        <v>2218.33</v>
      </c>
    </row>
    <row r="689" spans="1:4" ht="30" hidden="1">
      <c r="A689" s="13" t="s">
        <v>3376</v>
      </c>
      <c r="B689" s="646" t="s">
        <v>1125</v>
      </c>
      <c r="C689" s="13" t="s">
        <v>44</v>
      </c>
      <c r="D689" s="833">
        <v>733.51</v>
      </c>
    </row>
    <row r="690" spans="1:4" ht="30" hidden="1">
      <c r="A690" s="13" t="s">
        <v>3377</v>
      </c>
      <c r="B690" s="646" t="s">
        <v>1126</v>
      </c>
      <c r="C690" s="13" t="s">
        <v>44</v>
      </c>
      <c r="D690" s="833">
        <v>784.24</v>
      </c>
    </row>
    <row r="691" spans="1:4" ht="30" hidden="1">
      <c r="A691" s="13" t="s">
        <v>3378</v>
      </c>
      <c r="B691" s="646" t="s">
        <v>1127</v>
      </c>
      <c r="C691" s="13" t="s">
        <v>44</v>
      </c>
      <c r="D691" s="833">
        <v>831.46</v>
      </c>
    </row>
    <row r="692" spans="1:4" ht="30" hidden="1">
      <c r="A692" s="13" t="s">
        <v>3379</v>
      </c>
      <c r="B692" s="646" t="s">
        <v>1128</v>
      </c>
      <c r="C692" s="13" t="s">
        <v>44</v>
      </c>
      <c r="D692" s="833">
        <v>828.52</v>
      </c>
    </row>
    <row r="693" spans="1:4" ht="30" hidden="1">
      <c r="A693" s="13" t="s">
        <v>3380</v>
      </c>
      <c r="B693" s="646" t="s">
        <v>1129</v>
      </c>
      <c r="C693" s="13" t="s">
        <v>44</v>
      </c>
      <c r="D693" s="833">
        <v>945.63</v>
      </c>
    </row>
    <row r="694" spans="1:4" ht="30" hidden="1">
      <c r="A694" s="13" t="s">
        <v>3381</v>
      </c>
      <c r="B694" s="646" t="s">
        <v>1130</v>
      </c>
      <c r="C694" s="13" t="s">
        <v>44</v>
      </c>
      <c r="D694" s="833">
        <v>1044.26</v>
      </c>
    </row>
    <row r="695" spans="1:4" ht="30" hidden="1">
      <c r="A695" s="13" t="s">
        <v>3382</v>
      </c>
      <c r="B695" s="646" t="s">
        <v>1131</v>
      </c>
      <c r="C695" s="13" t="s">
        <v>44</v>
      </c>
      <c r="D695" s="833">
        <v>1018.89</v>
      </c>
    </row>
    <row r="696" spans="1:4" ht="30" hidden="1">
      <c r="A696" s="13" t="s">
        <v>3383</v>
      </c>
      <c r="B696" s="646" t="s">
        <v>1132</v>
      </c>
      <c r="C696" s="13" t="s">
        <v>44</v>
      </c>
      <c r="D696" s="833">
        <v>1166.43</v>
      </c>
    </row>
    <row r="697" spans="1:4" ht="30" hidden="1">
      <c r="A697" s="13" t="s">
        <v>3384</v>
      </c>
      <c r="B697" s="646" t="s">
        <v>1133</v>
      </c>
      <c r="C697" s="13" t="s">
        <v>44</v>
      </c>
      <c r="D697" s="833">
        <v>1246.72</v>
      </c>
    </row>
    <row r="698" spans="1:4" ht="30" hidden="1">
      <c r="A698" s="13" t="s">
        <v>3385</v>
      </c>
      <c r="B698" s="646" t="s">
        <v>1134</v>
      </c>
      <c r="C698" s="13" t="s">
        <v>44</v>
      </c>
      <c r="D698" s="833">
        <v>1211.6600000000001</v>
      </c>
    </row>
    <row r="699" spans="1:4" ht="30" hidden="1">
      <c r="A699" s="13" t="s">
        <v>3386</v>
      </c>
      <c r="B699" s="646" t="s">
        <v>1135</v>
      </c>
      <c r="C699" s="13" t="s">
        <v>44</v>
      </c>
      <c r="D699" s="833">
        <v>1328.38</v>
      </c>
    </row>
    <row r="700" spans="1:4" ht="30" hidden="1">
      <c r="A700" s="13" t="s">
        <v>3387</v>
      </c>
      <c r="B700" s="646" t="s">
        <v>1136</v>
      </c>
      <c r="C700" s="13" t="s">
        <v>44</v>
      </c>
      <c r="D700" s="833">
        <v>1376.26</v>
      </c>
    </row>
    <row r="701" spans="1:4" ht="30" hidden="1">
      <c r="A701" s="13" t="s">
        <v>3388</v>
      </c>
      <c r="B701" s="646" t="s">
        <v>1137</v>
      </c>
      <c r="C701" s="13" t="s">
        <v>44</v>
      </c>
      <c r="D701" s="833">
        <v>1345.7</v>
      </c>
    </row>
    <row r="702" spans="1:4" ht="30" hidden="1">
      <c r="A702" s="13" t="s">
        <v>3389</v>
      </c>
      <c r="B702" s="646" t="s">
        <v>1138</v>
      </c>
      <c r="C702" s="13" t="s">
        <v>44</v>
      </c>
      <c r="D702" s="833">
        <v>1595.13</v>
      </c>
    </row>
    <row r="703" spans="1:4" ht="30" hidden="1">
      <c r="A703" s="13" t="s">
        <v>3390</v>
      </c>
      <c r="B703" s="646" t="s">
        <v>1139</v>
      </c>
      <c r="C703" s="13" t="s">
        <v>44</v>
      </c>
      <c r="D703" s="833">
        <v>1964.06</v>
      </c>
    </row>
    <row r="704" spans="1:4" ht="30" hidden="1">
      <c r="A704" s="13" t="s">
        <v>3391</v>
      </c>
      <c r="B704" s="646" t="s">
        <v>1140</v>
      </c>
      <c r="C704" s="13" t="s">
        <v>44</v>
      </c>
      <c r="D704" s="833">
        <v>586.47</v>
      </c>
    </row>
    <row r="705" spans="1:4" ht="30" hidden="1">
      <c r="A705" s="13" t="s">
        <v>3392</v>
      </c>
      <c r="B705" s="646" t="s">
        <v>1141</v>
      </c>
      <c r="C705" s="13" t="s">
        <v>44</v>
      </c>
      <c r="D705" s="833">
        <v>724.02</v>
      </c>
    </row>
    <row r="706" spans="1:4" ht="30" hidden="1">
      <c r="A706" s="13" t="s">
        <v>3393</v>
      </c>
      <c r="B706" s="646" t="s">
        <v>1142</v>
      </c>
      <c r="C706" s="13" t="s">
        <v>44</v>
      </c>
      <c r="D706" s="833">
        <v>847.61</v>
      </c>
    </row>
    <row r="707" spans="1:4" ht="30" hidden="1">
      <c r="A707" s="13" t="s">
        <v>3394</v>
      </c>
      <c r="B707" s="646" t="s">
        <v>1143</v>
      </c>
      <c r="C707" s="13" t="s">
        <v>44</v>
      </c>
      <c r="D707" s="833">
        <v>964.03</v>
      </c>
    </row>
    <row r="708" spans="1:4" ht="30" hidden="1">
      <c r="A708" s="13" t="s">
        <v>3395</v>
      </c>
      <c r="B708" s="646" t="s">
        <v>1144</v>
      </c>
      <c r="C708" s="13" t="s">
        <v>44</v>
      </c>
      <c r="D708" s="833">
        <v>1080.53</v>
      </c>
    </row>
    <row r="709" spans="1:4" ht="30" hidden="1">
      <c r="A709" s="13" t="s">
        <v>3396</v>
      </c>
      <c r="B709" s="646" t="s">
        <v>1145</v>
      </c>
      <c r="C709" s="13" t="s">
        <v>44</v>
      </c>
      <c r="D709" s="833">
        <v>647.29999999999995</v>
      </c>
    </row>
    <row r="710" spans="1:4" ht="30" hidden="1">
      <c r="A710" s="13" t="s">
        <v>3397</v>
      </c>
      <c r="B710" s="646" t="s">
        <v>1146</v>
      </c>
      <c r="C710" s="13" t="s">
        <v>44</v>
      </c>
      <c r="D710" s="833">
        <v>724.02</v>
      </c>
    </row>
    <row r="711" spans="1:4" ht="30" hidden="1">
      <c r="A711" s="13" t="s">
        <v>3398</v>
      </c>
      <c r="B711" s="646" t="s">
        <v>1147</v>
      </c>
      <c r="C711" s="13" t="s">
        <v>44</v>
      </c>
      <c r="D711" s="833">
        <v>847.61</v>
      </c>
    </row>
    <row r="712" spans="1:4" ht="30" hidden="1">
      <c r="A712" s="13" t="s">
        <v>3399</v>
      </c>
      <c r="B712" s="646" t="s">
        <v>1148</v>
      </c>
      <c r="C712" s="13" t="s">
        <v>44</v>
      </c>
      <c r="D712" s="833">
        <v>789.42</v>
      </c>
    </row>
    <row r="713" spans="1:4" ht="30" hidden="1">
      <c r="A713" s="13" t="s">
        <v>3400</v>
      </c>
      <c r="B713" s="646" t="s">
        <v>1149</v>
      </c>
      <c r="C713" s="13" t="s">
        <v>44</v>
      </c>
      <c r="D713" s="833">
        <v>847.61</v>
      </c>
    </row>
    <row r="714" spans="1:4" ht="30" hidden="1">
      <c r="A714" s="13" t="s">
        <v>3401</v>
      </c>
      <c r="B714" s="646" t="s">
        <v>1150</v>
      </c>
      <c r="C714" s="13" t="s">
        <v>44</v>
      </c>
      <c r="D714" s="833">
        <v>964.03</v>
      </c>
    </row>
    <row r="715" spans="1:4" ht="30" hidden="1">
      <c r="A715" s="13" t="s">
        <v>3402</v>
      </c>
      <c r="B715" s="646" t="s">
        <v>1151</v>
      </c>
      <c r="C715" s="13" t="s">
        <v>44</v>
      </c>
      <c r="D715" s="833">
        <v>905.84</v>
      </c>
    </row>
    <row r="716" spans="1:4" ht="30" hidden="1">
      <c r="A716" s="13" t="s">
        <v>3403</v>
      </c>
      <c r="B716" s="646" t="s">
        <v>1152</v>
      </c>
      <c r="C716" s="13" t="s">
        <v>44</v>
      </c>
      <c r="D716" s="833">
        <v>1022.19</v>
      </c>
    </row>
    <row r="717" spans="1:4" ht="30" hidden="1">
      <c r="A717" s="13" t="s">
        <v>3404</v>
      </c>
      <c r="B717" s="646" t="s">
        <v>1153</v>
      </c>
      <c r="C717" s="13" t="s">
        <v>44</v>
      </c>
      <c r="D717" s="833">
        <v>1119.75</v>
      </c>
    </row>
    <row r="718" spans="1:4" ht="30" hidden="1">
      <c r="A718" s="13" t="s">
        <v>3405</v>
      </c>
      <c r="B718" s="646" t="s">
        <v>1154</v>
      </c>
      <c r="C718" s="13" t="s">
        <v>44</v>
      </c>
      <c r="D718" s="833">
        <v>1022.19</v>
      </c>
    </row>
    <row r="719" spans="1:4" ht="30" hidden="1">
      <c r="A719" s="13" t="s">
        <v>3406</v>
      </c>
      <c r="B719" s="646" t="s">
        <v>1155</v>
      </c>
      <c r="C719" s="13" t="s">
        <v>44</v>
      </c>
      <c r="D719" s="833">
        <v>1144.55</v>
      </c>
    </row>
    <row r="720" spans="1:4" ht="30" hidden="1">
      <c r="A720" s="13" t="s">
        <v>3407</v>
      </c>
      <c r="B720" s="646" t="s">
        <v>1156</v>
      </c>
      <c r="C720" s="13" t="s">
        <v>44</v>
      </c>
      <c r="D720" s="833">
        <v>1242.8599999999999</v>
      </c>
    </row>
    <row r="721" spans="1:4" ht="30" hidden="1">
      <c r="A721" s="13" t="s">
        <v>3408</v>
      </c>
      <c r="B721" s="646" t="s">
        <v>1157</v>
      </c>
      <c r="C721" s="13" t="s">
        <v>44</v>
      </c>
      <c r="D721" s="833">
        <v>1138.57</v>
      </c>
    </row>
    <row r="722" spans="1:4" ht="30" hidden="1">
      <c r="A722" s="13" t="s">
        <v>3409</v>
      </c>
      <c r="B722" s="646" t="s">
        <v>1158</v>
      </c>
      <c r="C722" s="13" t="s">
        <v>44</v>
      </c>
      <c r="D722" s="833">
        <v>1401.41</v>
      </c>
    </row>
    <row r="723" spans="1:4" ht="30" hidden="1">
      <c r="A723" s="13" t="s">
        <v>3410</v>
      </c>
      <c r="B723" s="646" t="s">
        <v>1159</v>
      </c>
      <c r="C723" s="13" t="s">
        <v>44</v>
      </c>
      <c r="D723" s="833">
        <v>1488.15</v>
      </c>
    </row>
    <row r="724" spans="1:4" ht="30" hidden="1">
      <c r="A724" s="13" t="s">
        <v>3411</v>
      </c>
      <c r="B724" s="646" t="s">
        <v>1160</v>
      </c>
      <c r="C724" s="13" t="s">
        <v>44</v>
      </c>
      <c r="D724" s="833">
        <v>1070.9100000000001</v>
      </c>
    </row>
    <row r="725" spans="1:4" ht="30" hidden="1">
      <c r="A725" s="13" t="s">
        <v>3412</v>
      </c>
      <c r="B725" s="646" t="s">
        <v>1161</v>
      </c>
      <c r="C725" s="13" t="s">
        <v>44</v>
      </c>
      <c r="D725" s="833">
        <v>1049.22</v>
      </c>
    </row>
    <row r="726" spans="1:4" ht="30" hidden="1">
      <c r="A726" s="13" t="s">
        <v>3413</v>
      </c>
      <c r="B726" s="646" t="s">
        <v>1162</v>
      </c>
      <c r="C726" s="13" t="s">
        <v>44</v>
      </c>
      <c r="D726" s="833">
        <v>1020.56</v>
      </c>
    </row>
    <row r="727" spans="1:4" ht="30" hidden="1">
      <c r="A727" s="13" t="s">
        <v>3414</v>
      </c>
      <c r="B727" s="646" t="s">
        <v>1163</v>
      </c>
      <c r="C727" s="13" t="s">
        <v>44</v>
      </c>
      <c r="D727" s="833">
        <v>984.7</v>
      </c>
    </row>
    <row r="728" spans="1:4" ht="30" hidden="1">
      <c r="A728" s="13" t="s">
        <v>3415</v>
      </c>
      <c r="B728" s="646" t="s">
        <v>1164</v>
      </c>
      <c r="C728" s="13" t="s">
        <v>44</v>
      </c>
      <c r="D728" s="833">
        <v>422.18</v>
      </c>
    </row>
    <row r="729" spans="1:4" ht="30" hidden="1">
      <c r="A729" s="13" t="s">
        <v>3416</v>
      </c>
      <c r="B729" s="646" t="s">
        <v>1165</v>
      </c>
      <c r="C729" s="13" t="s">
        <v>44</v>
      </c>
      <c r="D729" s="833">
        <v>964.52</v>
      </c>
    </row>
    <row r="730" spans="1:4" ht="30" hidden="1">
      <c r="A730" s="13" t="s">
        <v>3417</v>
      </c>
      <c r="B730" s="646" t="s">
        <v>1166</v>
      </c>
      <c r="C730" s="13" t="s">
        <v>44</v>
      </c>
      <c r="D730" s="833">
        <v>988.49</v>
      </c>
    </row>
    <row r="731" spans="1:4" ht="30" hidden="1">
      <c r="A731" s="13" t="s">
        <v>3418</v>
      </c>
      <c r="B731" s="646" t="s">
        <v>1167</v>
      </c>
      <c r="C731" s="13" t="s">
        <v>44</v>
      </c>
      <c r="D731" s="833">
        <v>1004.39</v>
      </c>
    </row>
    <row r="732" spans="1:4" ht="30" hidden="1">
      <c r="A732" s="13" t="s">
        <v>3419</v>
      </c>
      <c r="B732" s="646" t="s">
        <v>1168</v>
      </c>
      <c r="C732" s="13" t="s">
        <v>44</v>
      </c>
      <c r="D732" s="833">
        <v>1065.04</v>
      </c>
    </row>
    <row r="733" spans="1:4" ht="30" hidden="1">
      <c r="A733" s="13" t="s">
        <v>3420</v>
      </c>
      <c r="B733" s="646" t="s">
        <v>1169</v>
      </c>
      <c r="C733" s="13" t="s">
        <v>44</v>
      </c>
      <c r="D733" s="833">
        <v>977.62</v>
      </c>
    </row>
    <row r="734" spans="1:4" ht="30" hidden="1">
      <c r="A734" s="13" t="s">
        <v>3421</v>
      </c>
      <c r="B734" s="646" t="s">
        <v>1170</v>
      </c>
      <c r="C734" s="13" t="s">
        <v>44</v>
      </c>
      <c r="D734" s="833">
        <v>996.23</v>
      </c>
    </row>
    <row r="735" spans="1:4" ht="30" hidden="1">
      <c r="A735" s="13" t="s">
        <v>3422</v>
      </c>
      <c r="B735" s="646" t="s">
        <v>1171</v>
      </c>
      <c r="C735" s="13" t="s">
        <v>44</v>
      </c>
      <c r="D735" s="833">
        <v>1021.48</v>
      </c>
    </row>
    <row r="736" spans="1:4" ht="30" hidden="1">
      <c r="A736" s="13" t="s">
        <v>3423</v>
      </c>
      <c r="B736" s="646" t="s">
        <v>1172</v>
      </c>
      <c r="C736" s="13" t="s">
        <v>44</v>
      </c>
      <c r="D736" s="833">
        <v>1088.19</v>
      </c>
    </row>
    <row r="737" spans="1:4" ht="30" hidden="1">
      <c r="A737" s="13" t="s">
        <v>3424</v>
      </c>
      <c r="B737" s="646" t="s">
        <v>1173</v>
      </c>
      <c r="C737" s="13" t="s">
        <v>44</v>
      </c>
      <c r="D737" s="833">
        <v>1458.48</v>
      </c>
    </row>
    <row r="738" spans="1:4" ht="30" hidden="1">
      <c r="A738" s="13" t="s">
        <v>3425</v>
      </c>
      <c r="B738" s="646" t="s">
        <v>1174</v>
      </c>
      <c r="C738" s="13" t="s">
        <v>44</v>
      </c>
      <c r="D738" s="833">
        <v>3543.81</v>
      </c>
    </row>
    <row r="739" spans="1:4" ht="30" hidden="1">
      <c r="A739" s="13" t="s">
        <v>3426</v>
      </c>
      <c r="B739" s="646" t="s">
        <v>1175</v>
      </c>
      <c r="C739" s="13" t="s">
        <v>44</v>
      </c>
      <c r="D739" s="833">
        <v>3559.37</v>
      </c>
    </row>
    <row r="740" spans="1:4" ht="30" hidden="1">
      <c r="A740" s="13" t="s">
        <v>3427</v>
      </c>
      <c r="B740" s="646" t="s">
        <v>1176</v>
      </c>
      <c r="C740" s="13" t="s">
        <v>44</v>
      </c>
      <c r="D740" s="833">
        <v>3842.24</v>
      </c>
    </row>
    <row r="741" spans="1:4" hidden="1">
      <c r="A741" s="13" t="s">
        <v>3428</v>
      </c>
      <c r="B741" s="646" t="s">
        <v>1177</v>
      </c>
      <c r="C741" s="13" t="s">
        <v>43</v>
      </c>
      <c r="D741" s="833">
        <v>76.55</v>
      </c>
    </row>
    <row r="742" spans="1:4" hidden="1">
      <c r="A742" s="13" t="s">
        <v>3429</v>
      </c>
      <c r="B742" s="646" t="s">
        <v>829</v>
      </c>
      <c r="C742" s="13" t="s">
        <v>43</v>
      </c>
      <c r="D742" s="833">
        <v>19.52</v>
      </c>
    </row>
    <row r="743" spans="1:4" hidden="1">
      <c r="A743" s="13" t="s">
        <v>3430</v>
      </c>
      <c r="B743" s="646" t="s">
        <v>1178</v>
      </c>
      <c r="C743" s="13" t="s">
        <v>43</v>
      </c>
      <c r="D743" s="833">
        <v>91.4</v>
      </c>
    </row>
    <row r="744" spans="1:4" hidden="1">
      <c r="A744" s="13" t="s">
        <v>3431</v>
      </c>
      <c r="B744" s="646" t="s">
        <v>1179</v>
      </c>
      <c r="C744" s="13" t="s">
        <v>2</v>
      </c>
      <c r="D744" s="833">
        <v>164.73</v>
      </c>
    </row>
    <row r="745" spans="1:4" hidden="1">
      <c r="A745" s="13" t="s">
        <v>3432</v>
      </c>
      <c r="B745" s="646" t="s">
        <v>1180</v>
      </c>
      <c r="C745" s="13" t="s">
        <v>2</v>
      </c>
      <c r="D745" s="833">
        <v>170.32</v>
      </c>
    </row>
    <row r="746" spans="1:4" hidden="1">
      <c r="A746" s="13" t="s">
        <v>3433</v>
      </c>
      <c r="B746" s="646" t="s">
        <v>1181</v>
      </c>
      <c r="C746" s="13" t="s">
        <v>2</v>
      </c>
      <c r="D746" s="833">
        <v>202.38</v>
      </c>
    </row>
    <row r="747" spans="1:4" hidden="1">
      <c r="A747" s="13" t="s">
        <v>3434</v>
      </c>
      <c r="B747" s="646" t="s">
        <v>1182</v>
      </c>
      <c r="C747" s="13" t="s">
        <v>2</v>
      </c>
      <c r="D747" s="833">
        <v>222.69</v>
      </c>
    </row>
    <row r="748" spans="1:4" hidden="1">
      <c r="A748" s="13" t="s">
        <v>3435</v>
      </c>
      <c r="B748" s="646" t="s">
        <v>1183</v>
      </c>
      <c r="C748" s="13" t="s">
        <v>2</v>
      </c>
      <c r="D748" s="833">
        <v>281.02</v>
      </c>
    </row>
    <row r="749" spans="1:4" hidden="1">
      <c r="A749" s="13" t="s">
        <v>3436</v>
      </c>
      <c r="B749" s="646" t="s">
        <v>1184</v>
      </c>
      <c r="C749" s="13" t="s">
        <v>3</v>
      </c>
      <c r="D749" s="833">
        <v>11740.7</v>
      </c>
    </row>
    <row r="750" spans="1:4" hidden="1">
      <c r="A750" s="13" t="s">
        <v>3437</v>
      </c>
      <c r="B750" s="646" t="s">
        <v>1018</v>
      </c>
      <c r="C750" s="13" t="s">
        <v>6</v>
      </c>
      <c r="D750" s="833">
        <v>35.130000000000003</v>
      </c>
    </row>
    <row r="751" spans="1:4" hidden="1">
      <c r="A751" s="13" t="s">
        <v>3438</v>
      </c>
      <c r="B751" s="646" t="s">
        <v>1185</v>
      </c>
      <c r="C751" s="13" t="s">
        <v>2</v>
      </c>
      <c r="D751" s="833">
        <v>2282</v>
      </c>
    </row>
    <row r="752" spans="1:4" hidden="1">
      <c r="A752" s="13" t="s">
        <v>3439</v>
      </c>
      <c r="B752" s="646" t="s">
        <v>1186</v>
      </c>
      <c r="C752" s="13" t="s">
        <v>2</v>
      </c>
      <c r="D752" s="833">
        <v>3284.3</v>
      </c>
    </row>
    <row r="753" spans="1:4" hidden="1">
      <c r="A753" s="13" t="s">
        <v>3440</v>
      </c>
      <c r="B753" s="646" t="s">
        <v>1187</v>
      </c>
      <c r="C753" s="13" t="s">
        <v>2</v>
      </c>
      <c r="D753" s="833">
        <v>4376.55</v>
      </c>
    </row>
    <row r="754" spans="1:4" hidden="1">
      <c r="A754" s="13" t="s">
        <v>3441</v>
      </c>
      <c r="B754" s="646" t="s">
        <v>1188</v>
      </c>
      <c r="C754" s="13" t="s">
        <v>2</v>
      </c>
      <c r="D754" s="833">
        <v>5000.38</v>
      </c>
    </row>
    <row r="755" spans="1:4" hidden="1">
      <c r="A755" s="13" t="s">
        <v>3442</v>
      </c>
      <c r="B755" s="646" t="s">
        <v>1189</v>
      </c>
      <c r="C755" s="13" t="s">
        <v>2</v>
      </c>
      <c r="D755" s="833">
        <v>5667.5</v>
      </c>
    </row>
    <row r="756" spans="1:4" hidden="1">
      <c r="A756" s="13" t="s">
        <v>3443</v>
      </c>
      <c r="B756" s="646" t="s">
        <v>1190</v>
      </c>
      <c r="C756" s="13" t="s">
        <v>3</v>
      </c>
      <c r="D756" s="833">
        <v>141541.29999999999</v>
      </c>
    </row>
    <row r="757" spans="1:4" hidden="1">
      <c r="A757" s="13" t="s">
        <v>3444</v>
      </c>
      <c r="B757" s="646" t="s">
        <v>1192</v>
      </c>
      <c r="C757" s="13" t="s">
        <v>6</v>
      </c>
      <c r="D757" s="833">
        <v>37.6</v>
      </c>
    </row>
    <row r="758" spans="1:4" hidden="1">
      <c r="A758" s="13" t="s">
        <v>3445</v>
      </c>
      <c r="B758" s="646" t="s">
        <v>1191</v>
      </c>
      <c r="C758" s="13" t="s">
        <v>6</v>
      </c>
      <c r="D758" s="833">
        <v>36.08</v>
      </c>
    </row>
    <row r="759" spans="1:4" hidden="1">
      <c r="A759" s="13" t="s">
        <v>3446</v>
      </c>
      <c r="B759" s="646" t="s">
        <v>1193</v>
      </c>
      <c r="C759" s="13" t="s">
        <v>2</v>
      </c>
      <c r="D759" s="833">
        <v>179.06</v>
      </c>
    </row>
    <row r="760" spans="1:4" hidden="1">
      <c r="A760" s="13" t="s">
        <v>3447</v>
      </c>
      <c r="B760" s="646" t="s">
        <v>1194</v>
      </c>
      <c r="C760" s="13" t="s">
        <v>43</v>
      </c>
      <c r="D760" s="833">
        <v>1328.97</v>
      </c>
    </row>
    <row r="761" spans="1:4" hidden="1">
      <c r="A761" s="13" t="s">
        <v>3448</v>
      </c>
      <c r="B761" s="646" t="s">
        <v>1195</v>
      </c>
      <c r="C761" s="13" t="s">
        <v>43</v>
      </c>
      <c r="D761" s="833">
        <v>3779.19</v>
      </c>
    </row>
    <row r="762" spans="1:4" hidden="1">
      <c r="A762" s="13" t="s">
        <v>3449</v>
      </c>
      <c r="B762" s="646" t="s">
        <v>1196</v>
      </c>
      <c r="C762" s="13" t="s">
        <v>43</v>
      </c>
      <c r="D762" s="833">
        <v>3947.93</v>
      </c>
    </row>
    <row r="763" spans="1:4" hidden="1">
      <c r="A763" s="13" t="s">
        <v>3450</v>
      </c>
      <c r="B763" s="646" t="s">
        <v>1197</v>
      </c>
      <c r="C763" s="13" t="s">
        <v>43</v>
      </c>
      <c r="D763" s="833">
        <v>8950.83</v>
      </c>
    </row>
    <row r="764" spans="1:4" hidden="1">
      <c r="A764" s="13" t="s">
        <v>3451</v>
      </c>
      <c r="B764" s="646" t="s">
        <v>1198</v>
      </c>
      <c r="C764" s="13" t="s">
        <v>43</v>
      </c>
      <c r="D764" s="833">
        <v>154.36000000000001</v>
      </c>
    </row>
    <row r="765" spans="1:4" hidden="1">
      <c r="A765" s="13" t="s">
        <v>3452</v>
      </c>
      <c r="B765" s="646" t="s">
        <v>1199</v>
      </c>
      <c r="C765" s="13" t="s">
        <v>43</v>
      </c>
      <c r="D765" s="833">
        <v>109.59</v>
      </c>
    </row>
    <row r="766" spans="1:4" hidden="1">
      <c r="A766" s="13" t="s">
        <v>3453</v>
      </c>
      <c r="B766" s="646" t="s">
        <v>1200</v>
      </c>
      <c r="C766" s="13" t="s">
        <v>43</v>
      </c>
      <c r="D766" s="833">
        <v>76.790000000000006</v>
      </c>
    </row>
    <row r="767" spans="1:4" hidden="1">
      <c r="A767" s="13" t="s">
        <v>3454</v>
      </c>
      <c r="B767" s="646" t="s">
        <v>1201</v>
      </c>
      <c r="C767" s="13" t="s">
        <v>43</v>
      </c>
      <c r="D767" s="833">
        <v>97.36</v>
      </c>
    </row>
    <row r="768" spans="1:4" hidden="1">
      <c r="A768" s="13" t="s">
        <v>3455</v>
      </c>
      <c r="B768" s="646" t="s">
        <v>851</v>
      </c>
      <c r="C768" s="13" t="s">
        <v>43</v>
      </c>
      <c r="D768" s="833">
        <v>33</v>
      </c>
    </row>
    <row r="769" spans="1:4" hidden="1">
      <c r="A769" s="13" t="s">
        <v>3456</v>
      </c>
      <c r="B769" s="646" t="s">
        <v>852</v>
      </c>
      <c r="C769" s="13" t="s">
        <v>43</v>
      </c>
      <c r="D769" s="833">
        <v>37.76</v>
      </c>
    </row>
    <row r="770" spans="1:4" hidden="1">
      <c r="A770" s="13" t="s">
        <v>3457</v>
      </c>
      <c r="B770" s="646" t="s">
        <v>1202</v>
      </c>
      <c r="C770" s="13" t="s">
        <v>44</v>
      </c>
      <c r="D770" s="833">
        <v>147.15</v>
      </c>
    </row>
    <row r="771" spans="1:4" hidden="1">
      <c r="A771" s="13" t="s">
        <v>3458</v>
      </c>
      <c r="B771" s="646" t="s">
        <v>1203</v>
      </c>
      <c r="C771" s="13" t="s">
        <v>44</v>
      </c>
      <c r="D771" s="833">
        <v>178.96</v>
      </c>
    </row>
    <row r="772" spans="1:4" hidden="1">
      <c r="A772" s="13" t="s">
        <v>3459</v>
      </c>
      <c r="B772" s="646" t="s">
        <v>1204</v>
      </c>
      <c r="C772" s="13" t="s">
        <v>44</v>
      </c>
      <c r="D772" s="833">
        <v>209.27</v>
      </c>
    </row>
    <row r="773" spans="1:4" hidden="1">
      <c r="A773" s="13" t="s">
        <v>3460</v>
      </c>
      <c r="B773" s="646" t="s">
        <v>1205</v>
      </c>
      <c r="C773" s="13" t="s">
        <v>44</v>
      </c>
      <c r="D773" s="833">
        <v>145.58000000000001</v>
      </c>
    </row>
    <row r="774" spans="1:4" hidden="1">
      <c r="A774" s="13" t="s">
        <v>3461</v>
      </c>
      <c r="B774" s="646" t="s">
        <v>1206</v>
      </c>
      <c r="C774" s="13" t="s">
        <v>44</v>
      </c>
      <c r="D774" s="833">
        <v>197.12</v>
      </c>
    </row>
    <row r="775" spans="1:4" hidden="1">
      <c r="A775" s="13" t="s">
        <v>3462</v>
      </c>
      <c r="B775" s="646" t="s">
        <v>1207</v>
      </c>
      <c r="C775" s="13" t="s">
        <v>44</v>
      </c>
      <c r="D775" s="833">
        <v>213.94</v>
      </c>
    </row>
    <row r="776" spans="1:4" hidden="1">
      <c r="A776" s="13" t="s">
        <v>3463</v>
      </c>
      <c r="B776" s="646" t="s">
        <v>855</v>
      </c>
      <c r="C776" s="13" t="s">
        <v>6</v>
      </c>
      <c r="D776" s="833">
        <v>20.05</v>
      </c>
    </row>
    <row r="777" spans="1:4" hidden="1">
      <c r="A777" s="13" t="s">
        <v>3464</v>
      </c>
      <c r="B777" s="646" t="s">
        <v>856</v>
      </c>
      <c r="C777" s="13" t="s">
        <v>6</v>
      </c>
      <c r="D777" s="833">
        <v>17.21</v>
      </c>
    </row>
    <row r="778" spans="1:4" hidden="1">
      <c r="A778" s="13" t="s">
        <v>3465</v>
      </c>
      <c r="B778" s="646" t="s">
        <v>857</v>
      </c>
      <c r="C778" s="13" t="s">
        <v>6</v>
      </c>
      <c r="D778" s="833">
        <v>21.19</v>
      </c>
    </row>
    <row r="779" spans="1:4" hidden="1">
      <c r="A779" s="13" t="s">
        <v>3466</v>
      </c>
      <c r="B779" s="646" t="s">
        <v>1042</v>
      </c>
      <c r="C779" s="13" t="s">
        <v>6</v>
      </c>
      <c r="D779" s="833">
        <v>37.880000000000003</v>
      </c>
    </row>
    <row r="780" spans="1:4" hidden="1">
      <c r="A780" s="13" t="s">
        <v>3467</v>
      </c>
      <c r="B780" s="646" t="s">
        <v>858</v>
      </c>
      <c r="C780" s="13" t="s">
        <v>6</v>
      </c>
      <c r="D780" s="833">
        <v>18.32</v>
      </c>
    </row>
    <row r="781" spans="1:4" hidden="1">
      <c r="A781" s="13" t="s">
        <v>3468</v>
      </c>
      <c r="B781" s="646" t="s">
        <v>1208</v>
      </c>
      <c r="C781" s="13" t="s">
        <v>6</v>
      </c>
      <c r="D781" s="833">
        <v>56.43</v>
      </c>
    </row>
    <row r="782" spans="1:4" hidden="1">
      <c r="A782" s="13" t="s">
        <v>3469</v>
      </c>
      <c r="B782" s="646" t="s">
        <v>1209</v>
      </c>
      <c r="C782" s="13" t="s">
        <v>3</v>
      </c>
      <c r="D782" s="833">
        <v>864.92</v>
      </c>
    </row>
    <row r="783" spans="1:4" hidden="1">
      <c r="A783" s="13" t="s">
        <v>3470</v>
      </c>
      <c r="B783" s="646" t="s">
        <v>1210</v>
      </c>
      <c r="C783" s="13" t="s">
        <v>3</v>
      </c>
      <c r="D783" s="833">
        <v>711.66</v>
      </c>
    </row>
    <row r="784" spans="1:4" hidden="1">
      <c r="A784" s="13" t="s">
        <v>3471</v>
      </c>
      <c r="B784" s="646" t="s">
        <v>1211</v>
      </c>
      <c r="C784" s="13" t="s">
        <v>3</v>
      </c>
      <c r="D784" s="833">
        <v>1163.9100000000001</v>
      </c>
    </row>
    <row r="785" spans="1:4" hidden="1">
      <c r="A785" s="13" t="s">
        <v>3472</v>
      </c>
      <c r="B785" s="646" t="s">
        <v>1047</v>
      </c>
      <c r="C785" s="13" t="s">
        <v>3</v>
      </c>
      <c r="D785" s="833">
        <v>1968.77</v>
      </c>
    </row>
    <row r="786" spans="1:4" hidden="1">
      <c r="A786" s="13" t="s">
        <v>3473</v>
      </c>
      <c r="B786" s="646" t="s">
        <v>1048</v>
      </c>
      <c r="C786" s="13" t="s">
        <v>3</v>
      </c>
      <c r="D786" s="833">
        <v>4251.34</v>
      </c>
    </row>
    <row r="787" spans="1:4" hidden="1">
      <c r="A787" s="13" t="s">
        <v>3474</v>
      </c>
      <c r="B787" s="646" t="s">
        <v>1049</v>
      </c>
      <c r="C787" s="13" t="s">
        <v>3</v>
      </c>
      <c r="D787" s="833">
        <v>5641.17</v>
      </c>
    </row>
    <row r="788" spans="1:4" hidden="1">
      <c r="A788" s="13" t="s">
        <v>3475</v>
      </c>
      <c r="B788" s="646" t="s">
        <v>1212</v>
      </c>
      <c r="C788" s="13" t="s">
        <v>3</v>
      </c>
      <c r="D788" s="833">
        <v>126.17</v>
      </c>
    </row>
    <row r="789" spans="1:4" hidden="1">
      <c r="A789" s="13" t="s">
        <v>3476</v>
      </c>
      <c r="B789" s="646" t="s">
        <v>1213</v>
      </c>
      <c r="C789" s="13" t="s">
        <v>3</v>
      </c>
      <c r="D789" s="833">
        <v>176.24</v>
      </c>
    </row>
    <row r="790" spans="1:4" hidden="1">
      <c r="A790" s="13" t="s">
        <v>3477</v>
      </c>
      <c r="B790" s="646" t="s">
        <v>1053</v>
      </c>
      <c r="C790" s="13" t="s">
        <v>3</v>
      </c>
      <c r="D790" s="833">
        <v>400.42</v>
      </c>
    </row>
    <row r="791" spans="1:4" hidden="1">
      <c r="A791" s="13" t="s">
        <v>3478</v>
      </c>
      <c r="B791" s="646" t="s">
        <v>1054</v>
      </c>
      <c r="C791" s="13" t="s">
        <v>3</v>
      </c>
      <c r="D791" s="833">
        <v>1089.43</v>
      </c>
    </row>
    <row r="792" spans="1:4" hidden="1">
      <c r="A792" s="13" t="s">
        <v>3479</v>
      </c>
      <c r="B792" s="646" t="s">
        <v>1214</v>
      </c>
      <c r="C792" s="13" t="s">
        <v>3</v>
      </c>
      <c r="D792" s="833">
        <v>3731.03</v>
      </c>
    </row>
    <row r="793" spans="1:4" hidden="1">
      <c r="A793" s="13" t="s">
        <v>3480</v>
      </c>
      <c r="B793" s="646" t="s">
        <v>1215</v>
      </c>
      <c r="C793" s="13" t="s">
        <v>3</v>
      </c>
      <c r="D793" s="833">
        <v>4893.3100000000004</v>
      </c>
    </row>
    <row r="794" spans="1:4" hidden="1">
      <c r="A794" s="13" t="s">
        <v>3481</v>
      </c>
      <c r="B794" s="646" t="s">
        <v>1057</v>
      </c>
      <c r="C794" s="13" t="s">
        <v>3</v>
      </c>
      <c r="D794" s="833">
        <v>5536.85</v>
      </c>
    </row>
    <row r="795" spans="1:4" hidden="1">
      <c r="A795" s="13" t="s">
        <v>3482</v>
      </c>
      <c r="B795" s="646" t="s">
        <v>1216</v>
      </c>
      <c r="C795" s="13" t="s">
        <v>3483</v>
      </c>
      <c r="D795" s="833">
        <v>98.6</v>
      </c>
    </row>
    <row r="796" spans="1:4" hidden="1">
      <c r="A796" s="13" t="s">
        <v>3484</v>
      </c>
      <c r="B796" s="646" t="s">
        <v>1217</v>
      </c>
      <c r="C796" s="13" t="s">
        <v>3485</v>
      </c>
      <c r="D796" s="833">
        <v>10.52</v>
      </c>
    </row>
    <row r="797" spans="1:4" hidden="1">
      <c r="A797" s="13" t="s">
        <v>3486</v>
      </c>
      <c r="B797" s="646" t="s">
        <v>1218</v>
      </c>
      <c r="C797" s="13" t="s">
        <v>43</v>
      </c>
      <c r="D797" s="833">
        <v>646.29</v>
      </c>
    </row>
    <row r="798" spans="1:4" hidden="1">
      <c r="A798" s="13" t="s">
        <v>3487</v>
      </c>
      <c r="B798" s="646" t="s">
        <v>1219</v>
      </c>
      <c r="C798" s="13" t="s">
        <v>43</v>
      </c>
      <c r="D798" s="833">
        <v>708.45</v>
      </c>
    </row>
    <row r="799" spans="1:4" hidden="1">
      <c r="A799" s="13" t="s">
        <v>3488</v>
      </c>
      <c r="B799" s="646" t="s">
        <v>1220</v>
      </c>
      <c r="C799" s="13" t="s">
        <v>43</v>
      </c>
      <c r="D799" s="833">
        <v>726.83</v>
      </c>
    </row>
    <row r="800" spans="1:4" hidden="1">
      <c r="A800" s="13" t="s">
        <v>3489</v>
      </c>
      <c r="B800" s="646" t="s">
        <v>862</v>
      </c>
      <c r="C800" s="13" t="s">
        <v>43</v>
      </c>
      <c r="D800" s="833">
        <v>753.83</v>
      </c>
    </row>
    <row r="801" spans="1:4" hidden="1">
      <c r="A801" s="13" t="s">
        <v>3490</v>
      </c>
      <c r="B801" s="646" t="s">
        <v>863</v>
      </c>
      <c r="C801" s="13" t="s">
        <v>43</v>
      </c>
      <c r="D801" s="833">
        <v>773.28</v>
      </c>
    </row>
    <row r="802" spans="1:4" hidden="1">
      <c r="A802" s="13" t="s">
        <v>3491</v>
      </c>
      <c r="B802" s="646" t="s">
        <v>1221</v>
      </c>
      <c r="C802" s="13" t="s">
        <v>43</v>
      </c>
      <c r="D802" s="833">
        <v>798.39</v>
      </c>
    </row>
    <row r="803" spans="1:4" hidden="1">
      <c r="A803" s="13" t="s">
        <v>3492</v>
      </c>
      <c r="B803" s="646" t="s">
        <v>865</v>
      </c>
      <c r="C803" s="13" t="s">
        <v>43</v>
      </c>
      <c r="D803" s="833">
        <v>649.62</v>
      </c>
    </row>
    <row r="804" spans="1:4" hidden="1">
      <c r="A804" s="13" t="s">
        <v>3493</v>
      </c>
      <c r="B804" s="646" t="s">
        <v>1222</v>
      </c>
      <c r="C804" s="13" t="s">
        <v>43</v>
      </c>
      <c r="D804" s="833">
        <v>102.11</v>
      </c>
    </row>
    <row r="805" spans="1:4" hidden="1">
      <c r="A805" s="13" t="s">
        <v>3494</v>
      </c>
      <c r="B805" s="646" t="s">
        <v>867</v>
      </c>
      <c r="C805" s="13" t="s">
        <v>43</v>
      </c>
      <c r="D805" s="833">
        <v>812.45</v>
      </c>
    </row>
    <row r="806" spans="1:4" hidden="1">
      <c r="A806" s="13" t="s">
        <v>3495</v>
      </c>
      <c r="B806" s="646" t="s">
        <v>868</v>
      </c>
      <c r="C806" s="13" t="s">
        <v>43</v>
      </c>
      <c r="D806" s="833">
        <v>859.15</v>
      </c>
    </row>
    <row r="807" spans="1:4" hidden="1">
      <c r="A807" s="13" t="s">
        <v>3496</v>
      </c>
      <c r="B807" s="646" t="s">
        <v>869</v>
      </c>
      <c r="C807" s="13" t="s">
        <v>43</v>
      </c>
      <c r="D807" s="833">
        <v>965.68</v>
      </c>
    </row>
    <row r="808" spans="1:4" hidden="1">
      <c r="A808" s="13" t="s">
        <v>3497</v>
      </c>
      <c r="B808" s="646" t="s">
        <v>1069</v>
      </c>
      <c r="C808" s="13" t="s">
        <v>43</v>
      </c>
      <c r="D808" s="833">
        <v>1005.39</v>
      </c>
    </row>
    <row r="809" spans="1:4" hidden="1">
      <c r="A809" s="13" t="s">
        <v>3498</v>
      </c>
      <c r="B809" s="646" t="s">
        <v>1223</v>
      </c>
      <c r="C809" s="13" t="s">
        <v>2</v>
      </c>
      <c r="D809" s="833">
        <v>733.05</v>
      </c>
    </row>
    <row r="810" spans="1:4" hidden="1">
      <c r="A810" s="13" t="s">
        <v>3499</v>
      </c>
      <c r="B810" s="646" t="s">
        <v>1224</v>
      </c>
      <c r="C810" s="13" t="s">
        <v>2</v>
      </c>
      <c r="D810" s="833">
        <v>1384.8</v>
      </c>
    </row>
    <row r="811" spans="1:4" hidden="1">
      <c r="A811" s="13" t="s">
        <v>3500</v>
      </c>
      <c r="B811" s="646" t="s">
        <v>1225</v>
      </c>
      <c r="C811" s="13" t="s">
        <v>2</v>
      </c>
      <c r="D811" s="833">
        <v>1389.54</v>
      </c>
    </row>
    <row r="812" spans="1:4" hidden="1">
      <c r="A812" s="13" t="s">
        <v>3501</v>
      </c>
      <c r="B812" s="646" t="s">
        <v>1226</v>
      </c>
      <c r="C812" s="13" t="s">
        <v>2</v>
      </c>
      <c r="D812" s="833">
        <v>280.93</v>
      </c>
    </row>
    <row r="813" spans="1:4" hidden="1">
      <c r="A813" s="13" t="s">
        <v>3502</v>
      </c>
      <c r="B813" s="646" t="s">
        <v>1227</v>
      </c>
      <c r="C813" s="13" t="s">
        <v>2</v>
      </c>
      <c r="D813" s="833">
        <v>245.77</v>
      </c>
    </row>
    <row r="814" spans="1:4" ht="30" hidden="1">
      <c r="A814" s="13" t="s">
        <v>3503</v>
      </c>
      <c r="B814" s="646" t="s">
        <v>1228</v>
      </c>
      <c r="C814" s="13" t="s">
        <v>2</v>
      </c>
      <c r="D814" s="833">
        <v>1840.43</v>
      </c>
    </row>
    <row r="815" spans="1:4" ht="30" hidden="1">
      <c r="A815" s="13" t="s">
        <v>3504</v>
      </c>
      <c r="B815" s="646" t="s">
        <v>1229</v>
      </c>
      <c r="C815" s="13" t="s">
        <v>2</v>
      </c>
      <c r="D815" s="833">
        <v>2428.34</v>
      </c>
    </row>
    <row r="816" spans="1:4" ht="30" hidden="1">
      <c r="A816" s="13" t="s">
        <v>3505</v>
      </c>
      <c r="B816" s="646" t="s">
        <v>1230</v>
      </c>
      <c r="C816" s="13" t="s">
        <v>3</v>
      </c>
      <c r="D816" s="833">
        <v>390.04</v>
      </c>
    </row>
    <row r="817" spans="1:4" ht="30" hidden="1">
      <c r="A817" s="13" t="s">
        <v>3506</v>
      </c>
      <c r="B817" s="646" t="s">
        <v>1231</v>
      </c>
      <c r="C817" s="13" t="s">
        <v>3</v>
      </c>
      <c r="D817" s="833">
        <v>716.91</v>
      </c>
    </row>
    <row r="818" spans="1:4" ht="30" hidden="1">
      <c r="A818" s="13" t="s">
        <v>3507</v>
      </c>
      <c r="B818" s="646" t="s">
        <v>1232</v>
      </c>
      <c r="C818" s="13" t="s">
        <v>3</v>
      </c>
      <c r="D818" s="833">
        <v>131.82</v>
      </c>
    </row>
    <row r="819" spans="1:4" ht="30" hidden="1">
      <c r="A819" s="13" t="s">
        <v>3508</v>
      </c>
      <c r="B819" s="646" t="s">
        <v>1233</v>
      </c>
      <c r="C819" s="13" t="s">
        <v>2</v>
      </c>
      <c r="D819" s="833">
        <v>4822.53</v>
      </c>
    </row>
    <row r="820" spans="1:4" ht="30" hidden="1">
      <c r="A820" s="13" t="s">
        <v>3509</v>
      </c>
      <c r="B820" s="646" t="s">
        <v>1234</v>
      </c>
      <c r="C820" s="13" t="s">
        <v>2</v>
      </c>
      <c r="D820" s="833">
        <v>1542.05</v>
      </c>
    </row>
    <row r="821" spans="1:4" ht="30" hidden="1">
      <c r="A821" s="13" t="s">
        <v>3510</v>
      </c>
      <c r="B821" s="646" t="s">
        <v>1235</v>
      </c>
      <c r="C821" s="13" t="s">
        <v>2</v>
      </c>
      <c r="D821" s="833">
        <v>195.28</v>
      </c>
    </row>
    <row r="822" spans="1:4" hidden="1">
      <c r="A822" s="13" t="s">
        <v>3511</v>
      </c>
      <c r="B822" s="646" t="s">
        <v>1236</v>
      </c>
      <c r="C822" s="13" t="s">
        <v>2</v>
      </c>
      <c r="D822" s="833">
        <v>1750.72</v>
      </c>
    </row>
    <row r="823" spans="1:4" hidden="1">
      <c r="A823" s="13" t="s">
        <v>3512</v>
      </c>
      <c r="B823" s="646" t="s">
        <v>1237</v>
      </c>
      <c r="C823" s="13" t="s">
        <v>2</v>
      </c>
      <c r="D823" s="833">
        <v>856</v>
      </c>
    </row>
    <row r="824" spans="1:4" hidden="1">
      <c r="A824" s="13" t="s">
        <v>3513</v>
      </c>
      <c r="B824" s="646" t="s">
        <v>1238</v>
      </c>
      <c r="C824" s="13" t="s">
        <v>2</v>
      </c>
      <c r="D824" s="833">
        <v>892.43</v>
      </c>
    </row>
    <row r="825" spans="1:4" hidden="1">
      <c r="A825" s="13" t="s">
        <v>3514</v>
      </c>
      <c r="B825" s="646" t="s">
        <v>1239</v>
      </c>
      <c r="C825" s="13" t="s">
        <v>2</v>
      </c>
      <c r="D825" s="833">
        <v>696.55</v>
      </c>
    </row>
    <row r="826" spans="1:4" hidden="1">
      <c r="A826" s="13" t="s">
        <v>3515</v>
      </c>
      <c r="B826" s="646" t="s">
        <v>1092</v>
      </c>
      <c r="C826" s="13" t="s">
        <v>2</v>
      </c>
      <c r="D826" s="833">
        <v>24.99</v>
      </c>
    </row>
    <row r="827" spans="1:4" hidden="1">
      <c r="A827" s="13" t="s">
        <v>3516</v>
      </c>
      <c r="B827" s="646" t="s">
        <v>931</v>
      </c>
      <c r="C827" s="13" t="s">
        <v>2</v>
      </c>
      <c r="D827" s="833">
        <v>208.8</v>
      </c>
    </row>
    <row r="828" spans="1:4" hidden="1">
      <c r="A828" s="13" t="s">
        <v>3517</v>
      </c>
      <c r="B828" s="646" t="s">
        <v>1240</v>
      </c>
      <c r="C828" s="13" t="s">
        <v>2</v>
      </c>
      <c r="D828" s="833">
        <v>118.58</v>
      </c>
    </row>
    <row r="829" spans="1:4" hidden="1">
      <c r="A829" s="13" t="s">
        <v>3518</v>
      </c>
      <c r="B829" s="646" t="s">
        <v>1241</v>
      </c>
      <c r="C829" s="13" t="s">
        <v>2</v>
      </c>
      <c r="D829" s="833">
        <v>150.33000000000001</v>
      </c>
    </row>
    <row r="830" spans="1:4" hidden="1">
      <c r="A830" s="13" t="s">
        <v>3519</v>
      </c>
      <c r="B830" s="646" t="s">
        <v>1242</v>
      </c>
      <c r="C830" s="13" t="s">
        <v>3</v>
      </c>
      <c r="D830" s="833">
        <v>15333.93</v>
      </c>
    </row>
    <row r="831" spans="1:4" hidden="1">
      <c r="A831" s="13" t="s">
        <v>3520</v>
      </c>
      <c r="B831" s="646" t="s">
        <v>1243</v>
      </c>
      <c r="C831" s="13" t="s">
        <v>3</v>
      </c>
      <c r="D831" s="833">
        <v>17949.32</v>
      </c>
    </row>
    <row r="832" spans="1:4" hidden="1">
      <c r="A832" s="13" t="s">
        <v>3521</v>
      </c>
      <c r="B832" s="646" t="s">
        <v>845</v>
      </c>
      <c r="C832" s="13" t="s">
        <v>43</v>
      </c>
      <c r="D832" s="833">
        <v>3.46</v>
      </c>
    </row>
    <row r="833" spans="1:4" hidden="1">
      <c r="A833" s="13" t="s">
        <v>3522</v>
      </c>
      <c r="B833" s="646" t="s">
        <v>1244</v>
      </c>
      <c r="C833" s="13" t="s">
        <v>44</v>
      </c>
      <c r="D833" s="833">
        <v>175.56</v>
      </c>
    </row>
    <row r="834" spans="1:4" hidden="1">
      <c r="A834" s="13" t="s">
        <v>3523</v>
      </c>
      <c r="B834" s="646" t="s">
        <v>1245</v>
      </c>
      <c r="C834" s="13" t="s">
        <v>44</v>
      </c>
      <c r="D834" s="833">
        <v>503.39</v>
      </c>
    </row>
    <row r="835" spans="1:4" hidden="1">
      <c r="A835" s="13" t="s">
        <v>3524</v>
      </c>
      <c r="B835" s="646" t="s">
        <v>842</v>
      </c>
      <c r="C835" s="13" t="s">
        <v>44</v>
      </c>
      <c r="D835" s="833">
        <v>701.4</v>
      </c>
    </row>
    <row r="836" spans="1:4" hidden="1">
      <c r="A836" s="13" t="s">
        <v>3525</v>
      </c>
      <c r="B836" s="646" t="s">
        <v>873</v>
      </c>
      <c r="C836" s="13" t="s">
        <v>43</v>
      </c>
      <c r="D836" s="833">
        <v>322.55</v>
      </c>
    </row>
    <row r="837" spans="1:4" hidden="1">
      <c r="A837" s="13" t="s">
        <v>3526</v>
      </c>
      <c r="B837" s="646" t="s">
        <v>874</v>
      </c>
      <c r="C837" s="13" t="s">
        <v>43</v>
      </c>
      <c r="D837" s="833">
        <v>483.15</v>
      </c>
    </row>
    <row r="838" spans="1:4" hidden="1">
      <c r="A838" s="13" t="s">
        <v>3527</v>
      </c>
      <c r="B838" s="646" t="s">
        <v>875</v>
      </c>
      <c r="C838" s="13" t="s">
        <v>43</v>
      </c>
      <c r="D838" s="833">
        <v>204.04</v>
      </c>
    </row>
    <row r="839" spans="1:4" ht="30" hidden="1">
      <c r="A839" s="13" t="s">
        <v>3528</v>
      </c>
      <c r="B839" s="646" t="s">
        <v>1246</v>
      </c>
      <c r="C839" s="13" t="s">
        <v>44</v>
      </c>
      <c r="D839" s="833">
        <v>179.64</v>
      </c>
    </row>
    <row r="840" spans="1:4" ht="30" hidden="1">
      <c r="A840" s="13" t="s">
        <v>3529</v>
      </c>
      <c r="B840" s="646" t="s">
        <v>1247</v>
      </c>
      <c r="C840" s="13" t="s">
        <v>44</v>
      </c>
      <c r="D840" s="833">
        <v>611.02</v>
      </c>
    </row>
    <row r="841" spans="1:4" ht="30" hidden="1">
      <c r="A841" s="13" t="s">
        <v>3530</v>
      </c>
      <c r="B841" s="646" t="s">
        <v>1248</v>
      </c>
      <c r="C841" s="13" t="s">
        <v>44</v>
      </c>
      <c r="D841" s="833">
        <v>129.47999999999999</v>
      </c>
    </row>
    <row r="842" spans="1:4" hidden="1">
      <c r="A842" s="13" t="s">
        <v>3531</v>
      </c>
      <c r="B842" s="646" t="s">
        <v>1249</v>
      </c>
      <c r="C842" s="13" t="s">
        <v>3483</v>
      </c>
      <c r="D842" s="833">
        <v>34.17</v>
      </c>
    </row>
    <row r="843" spans="1:4" hidden="1">
      <c r="A843" s="13" t="s">
        <v>3532</v>
      </c>
      <c r="B843" s="646" t="s">
        <v>597</v>
      </c>
      <c r="C843" s="13" t="s">
        <v>43</v>
      </c>
      <c r="D843" s="833">
        <v>317.25</v>
      </c>
    </row>
    <row r="844" spans="1:4" hidden="1">
      <c r="A844" s="13" t="s">
        <v>3533</v>
      </c>
      <c r="B844" s="646" t="s">
        <v>4</v>
      </c>
      <c r="C844" s="13" t="s">
        <v>43</v>
      </c>
      <c r="D844" s="833">
        <v>570.33000000000004</v>
      </c>
    </row>
    <row r="845" spans="1:4" hidden="1">
      <c r="A845" s="13" t="s">
        <v>3534</v>
      </c>
      <c r="B845" s="646" t="s">
        <v>1250</v>
      </c>
      <c r="C845" s="13" t="s">
        <v>1251</v>
      </c>
      <c r="D845" s="833">
        <v>2.93</v>
      </c>
    </row>
    <row r="846" spans="1:4" hidden="1">
      <c r="A846" s="13" t="s">
        <v>3535</v>
      </c>
      <c r="B846" s="646" t="s">
        <v>1252</v>
      </c>
      <c r="C846" s="13" t="s">
        <v>44</v>
      </c>
      <c r="D846" s="833">
        <v>20.420000000000002</v>
      </c>
    </row>
    <row r="847" spans="1:4" hidden="1">
      <c r="A847" s="13" t="s">
        <v>3536</v>
      </c>
      <c r="B847" s="646" t="s">
        <v>1253</v>
      </c>
      <c r="C847" s="13" t="s">
        <v>44</v>
      </c>
      <c r="D847" s="833">
        <v>8.49</v>
      </c>
    </row>
    <row r="848" spans="1:4" hidden="1">
      <c r="A848" s="13" t="s">
        <v>3537</v>
      </c>
      <c r="B848" s="646" t="s">
        <v>1254</v>
      </c>
      <c r="C848" s="13" t="s">
        <v>2</v>
      </c>
      <c r="D848" s="833">
        <v>57.65</v>
      </c>
    </row>
    <row r="849" spans="1:4" hidden="1">
      <c r="A849" s="13" t="s">
        <v>3538</v>
      </c>
      <c r="B849" s="646" t="s">
        <v>1255</v>
      </c>
      <c r="C849" s="13" t="s">
        <v>44</v>
      </c>
      <c r="D849" s="833">
        <v>57.67</v>
      </c>
    </row>
    <row r="850" spans="1:4" hidden="1">
      <c r="A850" s="13" t="s">
        <v>3539</v>
      </c>
      <c r="B850" s="646" t="s">
        <v>1256</v>
      </c>
      <c r="C850" s="13" t="s">
        <v>44</v>
      </c>
      <c r="D850" s="833">
        <v>7.46</v>
      </c>
    </row>
    <row r="851" spans="1:4" hidden="1">
      <c r="A851" s="13" t="s">
        <v>3540</v>
      </c>
      <c r="B851" s="646" t="s">
        <v>1257</v>
      </c>
      <c r="C851" s="13" t="s">
        <v>44</v>
      </c>
      <c r="D851" s="833">
        <v>9.61</v>
      </c>
    </row>
    <row r="852" spans="1:4" hidden="1">
      <c r="A852" s="13" t="s">
        <v>3541</v>
      </c>
      <c r="B852" s="646" t="s">
        <v>1258</v>
      </c>
      <c r="C852" s="13" t="s">
        <v>44</v>
      </c>
      <c r="D852" s="833">
        <v>129</v>
      </c>
    </row>
    <row r="853" spans="1:4" hidden="1">
      <c r="A853" s="13" t="s">
        <v>3542</v>
      </c>
      <c r="B853" s="646" t="s">
        <v>1259</v>
      </c>
      <c r="C853" s="13" t="s">
        <v>44</v>
      </c>
      <c r="D853" s="833">
        <v>8.9499999999999993</v>
      </c>
    </row>
    <row r="854" spans="1:4" hidden="1">
      <c r="A854" s="13" t="s">
        <v>3543</v>
      </c>
      <c r="B854" s="646" t="s">
        <v>1260</v>
      </c>
      <c r="C854" s="13" t="s">
        <v>2</v>
      </c>
      <c r="D854" s="833">
        <v>7.68</v>
      </c>
    </row>
    <row r="855" spans="1:4" hidden="1">
      <c r="A855" s="13" t="s">
        <v>3544</v>
      </c>
      <c r="B855" s="646" t="s">
        <v>1261</v>
      </c>
      <c r="C855" s="13" t="s">
        <v>44</v>
      </c>
      <c r="D855" s="833">
        <v>10.55</v>
      </c>
    </row>
    <row r="856" spans="1:4" hidden="1">
      <c r="A856" s="13" t="s">
        <v>3545</v>
      </c>
      <c r="B856" s="646" t="s">
        <v>851</v>
      </c>
      <c r="C856" s="13" t="s">
        <v>43</v>
      </c>
      <c r="D856" s="833">
        <v>33</v>
      </c>
    </row>
    <row r="857" spans="1:4" hidden="1">
      <c r="A857" s="13" t="s">
        <v>3546</v>
      </c>
      <c r="B857" s="646" t="s">
        <v>852</v>
      </c>
      <c r="C857" s="13" t="s">
        <v>43</v>
      </c>
      <c r="D857" s="833">
        <v>37.76</v>
      </c>
    </row>
    <row r="858" spans="1:4" hidden="1">
      <c r="A858" s="13" t="s">
        <v>3547</v>
      </c>
      <c r="B858" s="646" t="s">
        <v>1262</v>
      </c>
      <c r="C858" s="13" t="s">
        <v>44</v>
      </c>
      <c r="D858" s="833">
        <v>78.69</v>
      </c>
    </row>
    <row r="859" spans="1:4" ht="30" hidden="1">
      <c r="A859" s="13" t="s">
        <v>3548</v>
      </c>
      <c r="B859" s="646" t="s">
        <v>1263</v>
      </c>
      <c r="C859" s="13" t="s">
        <v>44</v>
      </c>
      <c r="D859" s="833">
        <v>64.290000000000006</v>
      </c>
    </row>
    <row r="860" spans="1:4" hidden="1">
      <c r="A860" s="13" t="s">
        <v>3549</v>
      </c>
      <c r="B860" s="646" t="s">
        <v>1264</v>
      </c>
      <c r="C860" s="13" t="s">
        <v>3</v>
      </c>
      <c r="D860" s="833">
        <v>92.42</v>
      </c>
    </row>
    <row r="861" spans="1:4" hidden="1">
      <c r="A861" s="13" t="s">
        <v>3550</v>
      </c>
      <c r="B861" s="646" t="s">
        <v>2588</v>
      </c>
      <c r="C861" s="13" t="s">
        <v>3</v>
      </c>
      <c r="D861" s="833">
        <v>37.049999999999997</v>
      </c>
    </row>
    <row r="862" spans="1:4" hidden="1">
      <c r="A862" s="13" t="s">
        <v>3551</v>
      </c>
      <c r="B862" s="646" t="s">
        <v>1265</v>
      </c>
      <c r="C862" s="13" t="s">
        <v>3</v>
      </c>
      <c r="D862" s="833">
        <v>30.81</v>
      </c>
    </row>
    <row r="863" spans="1:4" hidden="1">
      <c r="A863" s="13" t="s">
        <v>3552</v>
      </c>
      <c r="B863" s="646" t="s">
        <v>1266</v>
      </c>
      <c r="C863" s="13" t="s">
        <v>3</v>
      </c>
      <c r="D863" s="833">
        <v>16.43</v>
      </c>
    </row>
    <row r="864" spans="1:4" hidden="1">
      <c r="A864" s="13" t="s">
        <v>3553</v>
      </c>
      <c r="B864" s="646" t="s">
        <v>1267</v>
      </c>
      <c r="C864" s="13" t="s">
        <v>3</v>
      </c>
      <c r="D864" s="833">
        <v>49.95</v>
      </c>
    </row>
    <row r="865" spans="1:4" hidden="1">
      <c r="A865" s="13" t="s">
        <v>3554</v>
      </c>
      <c r="B865" s="646" t="s">
        <v>1268</v>
      </c>
      <c r="C865" s="13" t="s">
        <v>3</v>
      </c>
      <c r="D865" s="833">
        <v>78.87</v>
      </c>
    </row>
    <row r="866" spans="1:4" hidden="1">
      <c r="A866" s="13" t="s">
        <v>3555</v>
      </c>
      <c r="B866" s="646" t="s">
        <v>1269</v>
      </c>
      <c r="C866" s="13" t="s">
        <v>3</v>
      </c>
      <c r="D866" s="833">
        <v>7.76</v>
      </c>
    </row>
    <row r="867" spans="1:4" hidden="1">
      <c r="A867" s="13" t="s">
        <v>3556</v>
      </c>
      <c r="B867" s="646" t="s">
        <v>1270</v>
      </c>
      <c r="C867" s="13" t="s">
        <v>3</v>
      </c>
      <c r="D867" s="833">
        <v>12.49</v>
      </c>
    </row>
    <row r="868" spans="1:4" hidden="1">
      <c r="A868" s="13" t="s">
        <v>3557</v>
      </c>
      <c r="B868" s="646" t="s">
        <v>1271</v>
      </c>
      <c r="C868" s="13" t="s">
        <v>3</v>
      </c>
      <c r="D868" s="833">
        <v>199.79</v>
      </c>
    </row>
    <row r="869" spans="1:4" hidden="1">
      <c r="A869" s="13" t="s">
        <v>3558</v>
      </c>
      <c r="B869" s="646" t="s">
        <v>1272</v>
      </c>
      <c r="C869" s="13" t="s">
        <v>44</v>
      </c>
      <c r="D869" s="833">
        <v>147.15</v>
      </c>
    </row>
    <row r="870" spans="1:4" hidden="1">
      <c r="A870" s="13" t="s">
        <v>3559</v>
      </c>
      <c r="B870" s="646" t="s">
        <v>1203</v>
      </c>
      <c r="C870" s="13" t="s">
        <v>44</v>
      </c>
      <c r="D870" s="833">
        <v>178.96</v>
      </c>
    </row>
    <row r="871" spans="1:4" hidden="1">
      <c r="A871" s="13" t="s">
        <v>3560</v>
      </c>
      <c r="B871" s="646" t="s">
        <v>1273</v>
      </c>
      <c r="C871" s="13" t="s">
        <v>44</v>
      </c>
      <c r="D871" s="833">
        <v>145.58000000000001</v>
      </c>
    </row>
    <row r="872" spans="1:4" hidden="1">
      <c r="A872" s="13" t="s">
        <v>3561</v>
      </c>
      <c r="B872" s="646" t="s">
        <v>855</v>
      </c>
      <c r="C872" s="13" t="s">
        <v>6</v>
      </c>
      <c r="D872" s="833">
        <v>20.05</v>
      </c>
    </row>
    <row r="873" spans="1:4" hidden="1">
      <c r="A873" s="13" t="s">
        <v>3562</v>
      </c>
      <c r="B873" s="646" t="s">
        <v>1274</v>
      </c>
      <c r="C873" s="13" t="s">
        <v>6</v>
      </c>
      <c r="D873" s="833">
        <v>17.21</v>
      </c>
    </row>
    <row r="874" spans="1:4" hidden="1">
      <c r="A874" s="13" t="s">
        <v>3563</v>
      </c>
      <c r="B874" s="646" t="s">
        <v>857</v>
      </c>
      <c r="C874" s="13" t="s">
        <v>6</v>
      </c>
      <c r="D874" s="833">
        <v>21.19</v>
      </c>
    </row>
    <row r="875" spans="1:4" hidden="1">
      <c r="A875" s="13" t="s">
        <v>3564</v>
      </c>
      <c r="B875" s="646" t="s">
        <v>1042</v>
      </c>
      <c r="C875" s="13" t="s">
        <v>6</v>
      </c>
      <c r="D875" s="833">
        <v>37.880000000000003</v>
      </c>
    </row>
    <row r="876" spans="1:4" hidden="1">
      <c r="A876" s="13" t="s">
        <v>3565</v>
      </c>
      <c r="B876" s="646" t="s">
        <v>858</v>
      </c>
      <c r="C876" s="13" t="s">
        <v>6</v>
      </c>
      <c r="D876" s="833">
        <v>18.32</v>
      </c>
    </row>
    <row r="877" spans="1:4" hidden="1">
      <c r="A877" s="13" t="s">
        <v>3566</v>
      </c>
      <c r="B877" s="646" t="s">
        <v>1275</v>
      </c>
      <c r="C877" s="13" t="s">
        <v>6</v>
      </c>
      <c r="D877" s="833">
        <v>32.56</v>
      </c>
    </row>
    <row r="878" spans="1:4" hidden="1">
      <c r="A878" s="13" t="s">
        <v>3567</v>
      </c>
      <c r="B878" s="646" t="s">
        <v>1276</v>
      </c>
      <c r="C878" s="13" t="s">
        <v>6</v>
      </c>
      <c r="D878" s="833">
        <v>13.41</v>
      </c>
    </row>
    <row r="879" spans="1:4" hidden="1">
      <c r="A879" s="13" t="s">
        <v>3568</v>
      </c>
      <c r="B879" s="646" t="s">
        <v>1277</v>
      </c>
      <c r="C879" s="13" t="s">
        <v>6</v>
      </c>
      <c r="D879" s="833">
        <v>56.43</v>
      </c>
    </row>
    <row r="880" spans="1:4" hidden="1">
      <c r="A880" s="13" t="s">
        <v>3569</v>
      </c>
      <c r="B880" s="646" t="s">
        <v>1278</v>
      </c>
      <c r="C880" s="13" t="s">
        <v>3</v>
      </c>
      <c r="D880" s="833">
        <v>38.43</v>
      </c>
    </row>
    <row r="881" spans="1:4" hidden="1">
      <c r="A881" s="13" t="s">
        <v>3570</v>
      </c>
      <c r="B881" s="646" t="s">
        <v>1279</v>
      </c>
      <c r="C881" s="13" t="s">
        <v>3</v>
      </c>
      <c r="D881" s="833">
        <v>50.69</v>
      </c>
    </row>
    <row r="882" spans="1:4" hidden="1">
      <c r="A882" s="13" t="s">
        <v>3571</v>
      </c>
      <c r="B882" s="646" t="s">
        <v>1280</v>
      </c>
      <c r="C882" s="13" t="s">
        <v>3</v>
      </c>
      <c r="D882" s="833">
        <v>76.52</v>
      </c>
    </row>
    <row r="883" spans="1:4" hidden="1">
      <c r="A883" s="13" t="s">
        <v>3572</v>
      </c>
      <c r="B883" s="646" t="s">
        <v>1281</v>
      </c>
      <c r="C883" s="13" t="s">
        <v>3</v>
      </c>
      <c r="D883" s="833">
        <v>126.5</v>
      </c>
    </row>
    <row r="884" spans="1:4" hidden="1">
      <c r="A884" s="13" t="s">
        <v>3573</v>
      </c>
      <c r="B884" s="646" t="s">
        <v>1282</v>
      </c>
      <c r="C884" s="13" t="s">
        <v>3</v>
      </c>
      <c r="D884" s="833">
        <v>25.22</v>
      </c>
    </row>
    <row r="885" spans="1:4" hidden="1">
      <c r="A885" s="13" t="s">
        <v>3574</v>
      </c>
      <c r="B885" s="646" t="s">
        <v>1283</v>
      </c>
      <c r="C885" s="13" t="s">
        <v>3</v>
      </c>
      <c r="D885" s="833">
        <v>36.65</v>
      </c>
    </row>
    <row r="886" spans="1:4" hidden="1">
      <c r="A886" s="13" t="s">
        <v>3575</v>
      </c>
      <c r="B886" s="646" t="s">
        <v>1284</v>
      </c>
      <c r="C886" s="13" t="s">
        <v>3</v>
      </c>
      <c r="D886" s="833">
        <v>47.63</v>
      </c>
    </row>
    <row r="887" spans="1:4" hidden="1">
      <c r="A887" s="13" t="s">
        <v>3576</v>
      </c>
      <c r="B887" s="646" t="s">
        <v>1285</v>
      </c>
      <c r="C887" s="13" t="s">
        <v>3</v>
      </c>
      <c r="D887" s="833">
        <v>72.36</v>
      </c>
    </row>
    <row r="888" spans="1:4" hidden="1">
      <c r="A888" s="13" t="s">
        <v>3577</v>
      </c>
      <c r="B888" s="646" t="s">
        <v>1286</v>
      </c>
      <c r="C888" s="13" t="s">
        <v>6</v>
      </c>
      <c r="D888" s="833">
        <v>119.17</v>
      </c>
    </row>
    <row r="889" spans="1:4" hidden="1">
      <c r="A889" s="13" t="s">
        <v>3578</v>
      </c>
      <c r="B889" s="646" t="s">
        <v>1287</v>
      </c>
      <c r="C889" s="13" t="s">
        <v>3</v>
      </c>
      <c r="D889" s="833">
        <v>1059.6300000000001</v>
      </c>
    </row>
    <row r="890" spans="1:4" hidden="1">
      <c r="A890" s="13" t="s">
        <v>3579</v>
      </c>
      <c r="B890" s="646" t="s">
        <v>1288</v>
      </c>
      <c r="C890" s="13" t="s">
        <v>3</v>
      </c>
      <c r="D890" s="833">
        <v>864.92</v>
      </c>
    </row>
    <row r="891" spans="1:4" hidden="1">
      <c r="A891" s="13" t="s">
        <v>3580</v>
      </c>
      <c r="B891" s="646" t="s">
        <v>1289</v>
      </c>
      <c r="C891" s="13" t="s">
        <v>3</v>
      </c>
      <c r="D891" s="833">
        <v>711.66</v>
      </c>
    </row>
    <row r="892" spans="1:4" hidden="1">
      <c r="A892" s="13" t="s">
        <v>3581</v>
      </c>
      <c r="B892" s="646" t="s">
        <v>1211</v>
      </c>
      <c r="C892" s="13" t="s">
        <v>3</v>
      </c>
      <c r="D892" s="833">
        <v>1163.9100000000001</v>
      </c>
    </row>
    <row r="893" spans="1:4" hidden="1">
      <c r="A893" s="13" t="s">
        <v>3582</v>
      </c>
      <c r="B893" s="646" t="s">
        <v>1047</v>
      </c>
      <c r="C893" s="13" t="s">
        <v>3</v>
      </c>
      <c r="D893" s="833">
        <v>1968.77</v>
      </c>
    </row>
    <row r="894" spans="1:4" hidden="1">
      <c r="A894" s="13" t="s">
        <v>3583</v>
      </c>
      <c r="B894" s="646" t="s">
        <v>1048</v>
      </c>
      <c r="C894" s="13" t="s">
        <v>3</v>
      </c>
      <c r="D894" s="833">
        <v>4251.34</v>
      </c>
    </row>
    <row r="895" spans="1:4" hidden="1">
      <c r="A895" s="13" t="s">
        <v>3584</v>
      </c>
      <c r="B895" s="646" t="s">
        <v>1049</v>
      </c>
      <c r="C895" s="13" t="s">
        <v>3</v>
      </c>
      <c r="D895" s="833">
        <v>5641.17</v>
      </c>
    </row>
    <row r="896" spans="1:4" hidden="1">
      <c r="A896" s="13" t="s">
        <v>3585</v>
      </c>
      <c r="B896" s="646" t="s">
        <v>1212</v>
      </c>
      <c r="C896" s="13" t="s">
        <v>3</v>
      </c>
      <c r="D896" s="833">
        <v>126.17</v>
      </c>
    </row>
    <row r="897" spans="1:4" hidden="1">
      <c r="A897" s="13" t="s">
        <v>3586</v>
      </c>
      <c r="B897" s="646" t="s">
        <v>1213</v>
      </c>
      <c r="C897" s="13" t="s">
        <v>3</v>
      </c>
      <c r="D897" s="833">
        <v>176.24</v>
      </c>
    </row>
    <row r="898" spans="1:4" hidden="1">
      <c r="A898" s="13" t="s">
        <v>3587</v>
      </c>
      <c r="B898" s="646" t="s">
        <v>1053</v>
      </c>
      <c r="C898" s="13" t="s">
        <v>3</v>
      </c>
      <c r="D898" s="833">
        <v>400.42</v>
      </c>
    </row>
    <row r="899" spans="1:4" hidden="1">
      <c r="A899" s="13" t="s">
        <v>3588</v>
      </c>
      <c r="B899" s="646" t="s">
        <v>1054</v>
      </c>
      <c r="C899" s="13" t="s">
        <v>3</v>
      </c>
      <c r="D899" s="833">
        <v>1089.43</v>
      </c>
    </row>
    <row r="900" spans="1:4" hidden="1">
      <c r="A900" s="13" t="s">
        <v>3589</v>
      </c>
      <c r="B900" s="646" t="s">
        <v>1290</v>
      </c>
      <c r="C900" s="13" t="s">
        <v>3</v>
      </c>
      <c r="D900" s="833">
        <v>3731.03</v>
      </c>
    </row>
    <row r="901" spans="1:4" hidden="1">
      <c r="A901" s="13" t="s">
        <v>3590</v>
      </c>
      <c r="B901" s="646" t="s">
        <v>1056</v>
      </c>
      <c r="C901" s="13" t="s">
        <v>3</v>
      </c>
      <c r="D901" s="833">
        <v>4893.3100000000004</v>
      </c>
    </row>
    <row r="902" spans="1:4" hidden="1">
      <c r="A902" s="13" t="s">
        <v>3591</v>
      </c>
      <c r="B902" s="646" t="s">
        <v>1291</v>
      </c>
      <c r="C902" s="13" t="s">
        <v>3</v>
      </c>
      <c r="D902" s="833">
        <v>5536.85</v>
      </c>
    </row>
    <row r="903" spans="1:4" hidden="1">
      <c r="A903" s="13" t="s">
        <v>3592</v>
      </c>
      <c r="B903" s="646" t="s">
        <v>1292</v>
      </c>
      <c r="C903" s="13" t="s">
        <v>3483</v>
      </c>
      <c r="D903" s="833">
        <v>170.04</v>
      </c>
    </row>
    <row r="904" spans="1:4" hidden="1">
      <c r="A904" s="13" t="s">
        <v>3593</v>
      </c>
      <c r="B904" s="646" t="s">
        <v>1218</v>
      </c>
      <c r="C904" s="13" t="s">
        <v>43</v>
      </c>
      <c r="D904" s="833">
        <v>646.29</v>
      </c>
    </row>
    <row r="905" spans="1:4" hidden="1">
      <c r="A905" s="13" t="s">
        <v>3594</v>
      </c>
      <c r="B905" s="646" t="s">
        <v>1219</v>
      </c>
      <c r="C905" s="13" t="s">
        <v>43</v>
      </c>
      <c r="D905" s="833">
        <v>708.45</v>
      </c>
    </row>
    <row r="906" spans="1:4" hidden="1">
      <c r="A906" s="13" t="s">
        <v>3595</v>
      </c>
      <c r="B906" s="646" t="s">
        <v>1220</v>
      </c>
      <c r="C906" s="13" t="s">
        <v>43</v>
      </c>
      <c r="D906" s="833">
        <v>726.83</v>
      </c>
    </row>
    <row r="907" spans="1:4" hidden="1">
      <c r="A907" s="13" t="s">
        <v>3596</v>
      </c>
      <c r="B907" s="646" t="s">
        <v>1293</v>
      </c>
      <c r="C907" s="13" t="s">
        <v>43</v>
      </c>
      <c r="D907" s="833">
        <v>753.83</v>
      </c>
    </row>
    <row r="908" spans="1:4" hidden="1">
      <c r="A908" s="13" t="s">
        <v>3597</v>
      </c>
      <c r="B908" s="646" t="s">
        <v>1294</v>
      </c>
      <c r="C908" s="13" t="s">
        <v>43</v>
      </c>
      <c r="D908" s="833">
        <v>773.28</v>
      </c>
    </row>
    <row r="909" spans="1:4" hidden="1">
      <c r="A909" s="13" t="s">
        <v>3598</v>
      </c>
      <c r="B909" s="646" t="s">
        <v>1221</v>
      </c>
      <c r="C909" s="13" t="s">
        <v>43</v>
      </c>
      <c r="D909" s="833">
        <v>798.39</v>
      </c>
    </row>
    <row r="910" spans="1:4" hidden="1">
      <c r="A910" s="13" t="s">
        <v>3599</v>
      </c>
      <c r="B910" s="646" t="s">
        <v>865</v>
      </c>
      <c r="C910" s="13" t="s">
        <v>43</v>
      </c>
      <c r="D910" s="833">
        <v>649.62</v>
      </c>
    </row>
    <row r="911" spans="1:4" hidden="1">
      <c r="A911" s="13" t="s">
        <v>3600</v>
      </c>
      <c r="B911" s="646" t="s">
        <v>1295</v>
      </c>
      <c r="C911" s="13" t="s">
        <v>43</v>
      </c>
      <c r="D911" s="833">
        <v>2407.0700000000002</v>
      </c>
    </row>
    <row r="912" spans="1:4" hidden="1">
      <c r="A912" s="13" t="s">
        <v>3601</v>
      </c>
      <c r="B912" s="646" t="s">
        <v>1296</v>
      </c>
      <c r="C912" s="13" t="s">
        <v>43</v>
      </c>
      <c r="D912" s="833">
        <v>102.11</v>
      </c>
    </row>
    <row r="913" spans="1:4" hidden="1">
      <c r="A913" s="13" t="s">
        <v>3602</v>
      </c>
      <c r="B913" s="646" t="s">
        <v>1297</v>
      </c>
      <c r="C913" s="13" t="s">
        <v>3483</v>
      </c>
      <c r="D913" s="833">
        <v>16.61</v>
      </c>
    </row>
    <row r="914" spans="1:4" hidden="1">
      <c r="A914" s="13" t="s">
        <v>3603</v>
      </c>
      <c r="B914" s="646" t="s">
        <v>1298</v>
      </c>
      <c r="C914" s="13" t="s">
        <v>43</v>
      </c>
      <c r="D914" s="833">
        <v>1196.47</v>
      </c>
    </row>
    <row r="915" spans="1:4" hidden="1">
      <c r="A915" s="13" t="s">
        <v>3604</v>
      </c>
      <c r="B915" s="646" t="s">
        <v>1299</v>
      </c>
      <c r="C915" s="13" t="s">
        <v>43</v>
      </c>
      <c r="D915" s="833">
        <v>812.45</v>
      </c>
    </row>
    <row r="916" spans="1:4" hidden="1">
      <c r="A916" s="13" t="s">
        <v>3605</v>
      </c>
      <c r="B916" s="646" t="s">
        <v>1300</v>
      </c>
      <c r="C916" s="13" t="s">
        <v>43</v>
      </c>
      <c r="D916" s="833">
        <v>859.15</v>
      </c>
    </row>
    <row r="917" spans="1:4" hidden="1">
      <c r="A917" s="13" t="s">
        <v>3606</v>
      </c>
      <c r="B917" s="646" t="s">
        <v>869</v>
      </c>
      <c r="C917" s="13" t="s">
        <v>43</v>
      </c>
      <c r="D917" s="833">
        <v>965.68</v>
      </c>
    </row>
    <row r="918" spans="1:4" hidden="1">
      <c r="A918" s="13" t="s">
        <v>3607</v>
      </c>
      <c r="B918" s="646" t="s">
        <v>1069</v>
      </c>
      <c r="C918" s="13" t="s">
        <v>43</v>
      </c>
      <c r="D918" s="833">
        <v>1005.39</v>
      </c>
    </row>
    <row r="919" spans="1:4" hidden="1">
      <c r="A919" s="13" t="s">
        <v>3608</v>
      </c>
      <c r="B919" s="646" t="s">
        <v>1301</v>
      </c>
      <c r="C919" s="13" t="s">
        <v>2</v>
      </c>
      <c r="D919" s="833">
        <v>795.83</v>
      </c>
    </row>
    <row r="920" spans="1:4" hidden="1">
      <c r="A920" s="13" t="s">
        <v>3609</v>
      </c>
      <c r="B920" s="646" t="s">
        <v>1302</v>
      </c>
      <c r="C920" s="13" t="s">
        <v>2</v>
      </c>
      <c r="D920" s="833">
        <v>1423.96</v>
      </c>
    </row>
    <row r="921" spans="1:4" hidden="1">
      <c r="A921" s="13" t="s">
        <v>3610</v>
      </c>
      <c r="B921" s="646" t="s">
        <v>1303</v>
      </c>
      <c r="C921" s="13" t="s">
        <v>2</v>
      </c>
      <c r="D921" s="833">
        <v>1452.31</v>
      </c>
    </row>
    <row r="922" spans="1:4" hidden="1">
      <c r="A922" s="13" t="s">
        <v>3611</v>
      </c>
      <c r="B922" s="646" t="s">
        <v>1304</v>
      </c>
      <c r="C922" s="13" t="s">
        <v>2</v>
      </c>
      <c r="D922" s="833">
        <v>412.48</v>
      </c>
    </row>
    <row r="923" spans="1:4" hidden="1">
      <c r="A923" s="13" t="s">
        <v>3612</v>
      </c>
      <c r="B923" s="646" t="s">
        <v>1305</v>
      </c>
      <c r="C923" s="13" t="s">
        <v>2</v>
      </c>
      <c r="D923" s="833">
        <v>1331.57</v>
      </c>
    </row>
    <row r="924" spans="1:4" hidden="1">
      <c r="A924" s="13" t="s">
        <v>3613</v>
      </c>
      <c r="B924" s="646" t="s">
        <v>3614</v>
      </c>
      <c r="C924" s="13" t="s">
        <v>43</v>
      </c>
      <c r="D924" s="833">
        <v>2304.38</v>
      </c>
    </row>
    <row r="925" spans="1:4" hidden="1">
      <c r="A925" s="13" t="s">
        <v>3615</v>
      </c>
      <c r="B925" s="646" t="s">
        <v>1306</v>
      </c>
      <c r="C925" s="13" t="s">
        <v>6</v>
      </c>
      <c r="D925" s="833">
        <v>407.98</v>
      </c>
    </row>
    <row r="926" spans="1:4" hidden="1">
      <c r="A926" s="13" t="s">
        <v>3616</v>
      </c>
      <c r="B926" s="646" t="s">
        <v>1307</v>
      </c>
      <c r="C926" s="13" t="s">
        <v>6</v>
      </c>
      <c r="D926" s="833">
        <v>4.33</v>
      </c>
    </row>
    <row r="927" spans="1:4" hidden="1">
      <c r="A927" s="13" t="s">
        <v>3617</v>
      </c>
      <c r="B927" s="646" t="s">
        <v>1308</v>
      </c>
      <c r="C927" s="13" t="s">
        <v>6</v>
      </c>
      <c r="D927" s="833">
        <v>4.33</v>
      </c>
    </row>
    <row r="928" spans="1:4" hidden="1">
      <c r="A928" s="13" t="s">
        <v>3618</v>
      </c>
      <c r="B928" s="646" t="s">
        <v>1309</v>
      </c>
      <c r="C928" s="13" t="s">
        <v>3483</v>
      </c>
      <c r="D928" s="833">
        <v>9.81</v>
      </c>
    </row>
    <row r="929" spans="1:4" hidden="1">
      <c r="A929" s="13" t="s">
        <v>3619</v>
      </c>
      <c r="B929" s="646" t="s">
        <v>1310</v>
      </c>
      <c r="C929" s="13" t="s">
        <v>43</v>
      </c>
      <c r="D929" s="833">
        <v>2307.8000000000002</v>
      </c>
    </row>
    <row r="930" spans="1:4" hidden="1">
      <c r="A930" s="13" t="s">
        <v>3620</v>
      </c>
      <c r="B930" s="646" t="s">
        <v>1311</v>
      </c>
      <c r="C930" s="13" t="s">
        <v>44</v>
      </c>
      <c r="D930" s="833">
        <v>50.37</v>
      </c>
    </row>
    <row r="931" spans="1:4" hidden="1">
      <c r="A931" s="13" t="s">
        <v>3621</v>
      </c>
      <c r="B931" s="646" t="s">
        <v>2589</v>
      </c>
      <c r="C931" s="13" t="s">
        <v>2</v>
      </c>
      <c r="D931" s="833">
        <v>38.549999999999997</v>
      </c>
    </row>
    <row r="932" spans="1:4" hidden="1">
      <c r="A932" s="13" t="s">
        <v>3622</v>
      </c>
      <c r="B932" s="646" t="s">
        <v>1092</v>
      </c>
      <c r="C932" s="13" t="s">
        <v>2</v>
      </c>
      <c r="D932" s="833">
        <v>24.99</v>
      </c>
    </row>
    <row r="933" spans="1:4" hidden="1">
      <c r="A933" s="13" t="s">
        <v>3623</v>
      </c>
      <c r="B933" s="646" t="s">
        <v>931</v>
      </c>
      <c r="C933" s="13" t="s">
        <v>2</v>
      </c>
      <c r="D933" s="833">
        <v>208.8</v>
      </c>
    </row>
    <row r="934" spans="1:4" hidden="1">
      <c r="A934" s="13" t="s">
        <v>3624</v>
      </c>
      <c r="B934" s="646" t="s">
        <v>932</v>
      </c>
      <c r="C934" s="13" t="s">
        <v>2</v>
      </c>
      <c r="D934" s="833">
        <v>118.58</v>
      </c>
    </row>
    <row r="935" spans="1:4" hidden="1">
      <c r="A935" s="13" t="s">
        <v>3625</v>
      </c>
      <c r="B935" s="646" t="s">
        <v>933</v>
      </c>
      <c r="C935" s="13" t="s">
        <v>2</v>
      </c>
      <c r="D935" s="833">
        <v>150.33000000000001</v>
      </c>
    </row>
    <row r="936" spans="1:4" hidden="1">
      <c r="A936" s="13" t="s">
        <v>3626</v>
      </c>
      <c r="B936" s="646" t="s">
        <v>1312</v>
      </c>
      <c r="C936" s="13" t="s">
        <v>6</v>
      </c>
      <c r="D936" s="833">
        <v>14.66</v>
      </c>
    </row>
    <row r="937" spans="1:4" hidden="1">
      <c r="A937" s="13" t="s">
        <v>3627</v>
      </c>
      <c r="B937" s="646" t="s">
        <v>1313</v>
      </c>
      <c r="C937" s="13" t="s">
        <v>6</v>
      </c>
      <c r="D937" s="833">
        <v>8.3699999999999992</v>
      </c>
    </row>
    <row r="938" spans="1:4" hidden="1">
      <c r="A938" s="13" t="s">
        <v>3628</v>
      </c>
      <c r="B938" s="646" t="s">
        <v>1314</v>
      </c>
      <c r="C938" s="13" t="s">
        <v>6</v>
      </c>
      <c r="D938" s="833">
        <v>8.83</v>
      </c>
    </row>
    <row r="939" spans="1:4" hidden="1">
      <c r="A939" s="13" t="s">
        <v>3629</v>
      </c>
      <c r="B939" s="646" t="s">
        <v>1315</v>
      </c>
      <c r="C939" s="13" t="s">
        <v>6</v>
      </c>
      <c r="D939" s="833">
        <v>8.73</v>
      </c>
    </row>
    <row r="940" spans="1:4" hidden="1">
      <c r="A940" s="13" t="s">
        <v>3630</v>
      </c>
      <c r="B940" s="646" t="s">
        <v>1316</v>
      </c>
      <c r="C940" s="13" t="s">
        <v>44</v>
      </c>
      <c r="D940" s="833">
        <v>13.79</v>
      </c>
    </row>
    <row r="941" spans="1:4" hidden="1">
      <c r="A941" s="13" t="s">
        <v>3631</v>
      </c>
      <c r="B941" s="646" t="s">
        <v>1317</v>
      </c>
      <c r="C941" s="13" t="s">
        <v>44</v>
      </c>
      <c r="D941" s="833">
        <v>76.44</v>
      </c>
    </row>
    <row r="942" spans="1:4" hidden="1">
      <c r="A942" s="13" t="s">
        <v>3632</v>
      </c>
      <c r="B942" s="646" t="s">
        <v>1318</v>
      </c>
      <c r="C942" s="13" t="s">
        <v>44</v>
      </c>
      <c r="D942" s="833">
        <v>79.44</v>
      </c>
    </row>
    <row r="943" spans="1:4" hidden="1">
      <c r="A943" s="13" t="s">
        <v>3633</v>
      </c>
      <c r="B943" s="646" t="s">
        <v>1319</v>
      </c>
      <c r="C943" s="13" t="s">
        <v>44</v>
      </c>
      <c r="D943" s="833">
        <v>45.83</v>
      </c>
    </row>
    <row r="944" spans="1:4" ht="30" hidden="1">
      <c r="A944" s="13" t="s">
        <v>3634</v>
      </c>
      <c r="B944" s="646" t="s">
        <v>1320</v>
      </c>
      <c r="C944" s="13" t="s">
        <v>44</v>
      </c>
      <c r="D944" s="833">
        <v>51.54</v>
      </c>
    </row>
    <row r="945" spans="1:4" ht="30" hidden="1">
      <c r="A945" s="13" t="s">
        <v>3635</v>
      </c>
      <c r="B945" s="646" t="s">
        <v>1321</v>
      </c>
      <c r="C945" s="13" t="s">
        <v>44</v>
      </c>
      <c r="D945" s="833">
        <v>26.22</v>
      </c>
    </row>
    <row r="946" spans="1:4" hidden="1">
      <c r="A946" s="13" t="s">
        <v>3636</v>
      </c>
      <c r="B946" s="646" t="s">
        <v>1003</v>
      </c>
      <c r="C946" s="13" t="s">
        <v>43</v>
      </c>
      <c r="D946" s="833">
        <v>82.65</v>
      </c>
    </row>
    <row r="947" spans="1:4" hidden="1">
      <c r="A947" s="13" t="s">
        <v>3637</v>
      </c>
      <c r="B947" s="646" t="s">
        <v>1322</v>
      </c>
      <c r="C947" s="13" t="s">
        <v>44</v>
      </c>
      <c r="D947" s="833">
        <v>1182.81</v>
      </c>
    </row>
    <row r="948" spans="1:4" hidden="1">
      <c r="A948" s="13" t="s">
        <v>3638</v>
      </c>
      <c r="B948" s="646" t="s">
        <v>1323</v>
      </c>
      <c r="C948" s="13" t="s">
        <v>44</v>
      </c>
      <c r="D948" s="833">
        <v>1168.42</v>
      </c>
    </row>
    <row r="949" spans="1:4" hidden="1">
      <c r="A949" s="13" t="s">
        <v>3639</v>
      </c>
      <c r="B949" s="646" t="s">
        <v>2590</v>
      </c>
      <c r="C949" s="13" t="s">
        <v>44</v>
      </c>
      <c r="D949" s="833">
        <v>1998.94</v>
      </c>
    </row>
    <row r="950" spans="1:4" hidden="1">
      <c r="A950" s="13" t="s">
        <v>3640</v>
      </c>
      <c r="B950" s="646" t="s">
        <v>1324</v>
      </c>
      <c r="C950" s="13" t="s">
        <v>44</v>
      </c>
      <c r="D950" s="833">
        <v>1720.59</v>
      </c>
    </row>
    <row r="951" spans="1:4" hidden="1">
      <c r="A951" s="13" t="s">
        <v>3641</v>
      </c>
      <c r="B951" s="646" t="s">
        <v>1325</v>
      </c>
      <c r="C951" s="13" t="s">
        <v>44</v>
      </c>
      <c r="D951" s="833">
        <v>85.62</v>
      </c>
    </row>
    <row r="952" spans="1:4" hidden="1">
      <c r="A952" s="13" t="s">
        <v>3642</v>
      </c>
      <c r="B952" s="646" t="s">
        <v>1326</v>
      </c>
      <c r="C952" s="13" t="s">
        <v>44</v>
      </c>
      <c r="D952" s="833">
        <v>119.4</v>
      </c>
    </row>
    <row r="953" spans="1:4" ht="30" hidden="1">
      <c r="A953" s="13" t="s">
        <v>3643</v>
      </c>
      <c r="B953" s="646" t="s">
        <v>1327</v>
      </c>
      <c r="C953" s="13" t="s">
        <v>44</v>
      </c>
      <c r="D953" s="833">
        <v>73.38</v>
      </c>
    </row>
    <row r="954" spans="1:4" hidden="1">
      <c r="A954" s="13" t="s">
        <v>3644</v>
      </c>
      <c r="B954" s="646" t="s">
        <v>1328</v>
      </c>
      <c r="C954" s="13" t="s">
        <v>44</v>
      </c>
      <c r="D954" s="833">
        <v>95.52</v>
      </c>
    </row>
    <row r="955" spans="1:4" ht="30" hidden="1">
      <c r="A955" s="13" t="s">
        <v>3645</v>
      </c>
      <c r="B955" s="646" t="s">
        <v>1329</v>
      </c>
      <c r="C955" s="13" t="s">
        <v>44</v>
      </c>
      <c r="D955" s="833">
        <v>795.84</v>
      </c>
    </row>
    <row r="956" spans="1:4" ht="30" hidden="1">
      <c r="A956" s="13" t="s">
        <v>3646</v>
      </c>
      <c r="B956" s="646" t="s">
        <v>1330</v>
      </c>
      <c r="C956" s="13" t="s">
        <v>44</v>
      </c>
      <c r="D956" s="833">
        <v>690.87</v>
      </c>
    </row>
    <row r="957" spans="1:4" ht="30" hidden="1">
      <c r="A957" s="13" t="s">
        <v>3647</v>
      </c>
      <c r="B957" s="646" t="s">
        <v>1331</v>
      </c>
      <c r="C957" s="13" t="s">
        <v>44</v>
      </c>
      <c r="D957" s="833">
        <v>771.69</v>
      </c>
    </row>
    <row r="958" spans="1:4" hidden="1">
      <c r="A958" s="13" t="s">
        <v>3648</v>
      </c>
      <c r="B958" s="646" t="s">
        <v>1332</v>
      </c>
      <c r="C958" s="13" t="s">
        <v>3</v>
      </c>
      <c r="D958" s="833">
        <v>105550.66</v>
      </c>
    </row>
    <row r="959" spans="1:4" ht="30" hidden="1">
      <c r="A959" s="13" t="s">
        <v>3649</v>
      </c>
      <c r="B959" s="646" t="s">
        <v>1333</v>
      </c>
      <c r="C959" s="13" t="s">
        <v>3</v>
      </c>
      <c r="D959" s="833">
        <v>113967.13</v>
      </c>
    </row>
    <row r="960" spans="1:4" ht="30" hidden="1">
      <c r="A960" s="13" t="s">
        <v>3650</v>
      </c>
      <c r="B960" s="646" t="s">
        <v>1334</v>
      </c>
      <c r="C960" s="13" t="s">
        <v>3</v>
      </c>
      <c r="D960" s="833">
        <v>49974.42</v>
      </c>
    </row>
    <row r="961" spans="1:4" ht="30" hidden="1">
      <c r="A961" s="13" t="s">
        <v>3651</v>
      </c>
      <c r="B961" s="646" t="s">
        <v>1335</v>
      </c>
      <c r="C961" s="13" t="s">
        <v>3</v>
      </c>
      <c r="D961" s="833">
        <v>58501.279999999999</v>
      </c>
    </row>
    <row r="962" spans="1:4" ht="30" hidden="1">
      <c r="A962" s="13" t="s">
        <v>3652</v>
      </c>
      <c r="B962" s="646" t="s">
        <v>1336</v>
      </c>
      <c r="C962" s="13" t="s">
        <v>3</v>
      </c>
      <c r="D962" s="833">
        <v>88163.59</v>
      </c>
    </row>
    <row r="963" spans="1:4" ht="30" hidden="1">
      <c r="A963" s="13" t="s">
        <v>3653</v>
      </c>
      <c r="B963" s="646" t="s">
        <v>1337</v>
      </c>
      <c r="C963" s="13" t="s">
        <v>3</v>
      </c>
      <c r="D963" s="833">
        <v>107620.3</v>
      </c>
    </row>
    <row r="964" spans="1:4" ht="30" hidden="1">
      <c r="A964" s="13" t="s">
        <v>3654</v>
      </c>
      <c r="B964" s="646" t="s">
        <v>1338</v>
      </c>
      <c r="C964" s="13" t="s">
        <v>3</v>
      </c>
      <c r="D964" s="833">
        <v>47187.33</v>
      </c>
    </row>
    <row r="965" spans="1:4" hidden="1">
      <c r="A965" s="13" t="s">
        <v>3655</v>
      </c>
      <c r="B965" s="646" t="s">
        <v>1339</v>
      </c>
      <c r="C965" s="13" t="s">
        <v>44</v>
      </c>
      <c r="D965" s="833">
        <v>49.88</v>
      </c>
    </row>
    <row r="966" spans="1:4" hidden="1">
      <c r="A966" s="13" t="s">
        <v>3656</v>
      </c>
      <c r="B966" s="646" t="s">
        <v>1340</v>
      </c>
      <c r="C966" s="13" t="s">
        <v>44</v>
      </c>
      <c r="D966" s="833">
        <v>99.91</v>
      </c>
    </row>
    <row r="967" spans="1:4" hidden="1">
      <c r="A967" s="13" t="s">
        <v>3657</v>
      </c>
      <c r="B967" s="646" t="s">
        <v>1341</v>
      </c>
      <c r="C967" s="13" t="s">
        <v>44</v>
      </c>
      <c r="D967" s="833">
        <v>102.08</v>
      </c>
    </row>
    <row r="968" spans="1:4" ht="30" hidden="1">
      <c r="A968" s="13" t="s">
        <v>3658</v>
      </c>
      <c r="B968" s="646" t="s">
        <v>1343</v>
      </c>
      <c r="C968" s="13" t="s">
        <v>44</v>
      </c>
      <c r="D968" s="833">
        <v>247.79</v>
      </c>
    </row>
    <row r="969" spans="1:4" ht="30" hidden="1">
      <c r="A969" s="13" t="s">
        <v>3659</v>
      </c>
      <c r="B969" s="646" t="s">
        <v>1344</v>
      </c>
      <c r="C969" s="13" t="s">
        <v>44</v>
      </c>
      <c r="D969" s="833">
        <v>177.72</v>
      </c>
    </row>
    <row r="970" spans="1:4" hidden="1">
      <c r="A970" s="13" t="s">
        <v>3660</v>
      </c>
      <c r="B970" s="646" t="s">
        <v>1342</v>
      </c>
      <c r="C970" s="13" t="s">
        <v>44</v>
      </c>
      <c r="D970" s="833">
        <v>129.88</v>
      </c>
    </row>
    <row r="971" spans="1:4" hidden="1">
      <c r="A971" s="13" t="s">
        <v>3661</v>
      </c>
      <c r="B971" s="646" t="s">
        <v>1345</v>
      </c>
      <c r="C971" s="13" t="s">
        <v>44</v>
      </c>
      <c r="D971" s="833">
        <v>36.71</v>
      </c>
    </row>
    <row r="972" spans="1:4" hidden="1">
      <c r="A972" s="13" t="s">
        <v>3662</v>
      </c>
      <c r="B972" s="646" t="s">
        <v>1346</v>
      </c>
      <c r="C972" s="13" t="s">
        <v>44</v>
      </c>
      <c r="D972" s="833">
        <v>39.159999999999997</v>
      </c>
    </row>
    <row r="973" spans="1:4" ht="30" hidden="1">
      <c r="A973" s="13" t="s">
        <v>3663</v>
      </c>
      <c r="B973" s="646" t="s">
        <v>1348</v>
      </c>
      <c r="C973" s="13" t="s">
        <v>44</v>
      </c>
      <c r="D973" s="833">
        <v>55.44</v>
      </c>
    </row>
    <row r="974" spans="1:4" ht="30" hidden="1">
      <c r="A974" s="13" t="s">
        <v>3664</v>
      </c>
      <c r="B974" s="646" t="s">
        <v>1349</v>
      </c>
      <c r="C974" s="13" t="s">
        <v>44</v>
      </c>
      <c r="D974" s="833">
        <v>55.49</v>
      </c>
    </row>
    <row r="975" spans="1:4" hidden="1">
      <c r="A975" s="13" t="s">
        <v>3665</v>
      </c>
      <c r="B975" s="646" t="s">
        <v>1347</v>
      </c>
      <c r="C975" s="13" t="s">
        <v>44</v>
      </c>
      <c r="D975" s="833">
        <v>47.27</v>
      </c>
    </row>
    <row r="976" spans="1:4" ht="30" hidden="1">
      <c r="A976" s="13" t="s">
        <v>3666</v>
      </c>
      <c r="B976" s="646" t="s">
        <v>1350</v>
      </c>
      <c r="C976" s="13" t="s">
        <v>3</v>
      </c>
      <c r="D976" s="833">
        <v>60.13</v>
      </c>
    </row>
    <row r="977" spans="1:4" hidden="1">
      <c r="A977" s="13" t="s">
        <v>3667</v>
      </c>
      <c r="B977" s="646" t="s">
        <v>2591</v>
      </c>
      <c r="C977" s="13" t="s">
        <v>3</v>
      </c>
      <c r="D977" s="833">
        <v>64.41</v>
      </c>
    </row>
    <row r="978" spans="1:4" hidden="1">
      <c r="A978" s="13" t="s">
        <v>3668</v>
      </c>
      <c r="B978" s="646" t="s">
        <v>2592</v>
      </c>
      <c r="C978" s="13" t="s">
        <v>3</v>
      </c>
      <c r="D978" s="833">
        <v>72.36</v>
      </c>
    </row>
    <row r="979" spans="1:4" hidden="1">
      <c r="A979" s="13" t="s">
        <v>3669</v>
      </c>
      <c r="B979" s="646" t="s">
        <v>1352</v>
      </c>
      <c r="C979" s="13" t="s">
        <v>3</v>
      </c>
      <c r="D979" s="833">
        <v>63.56</v>
      </c>
    </row>
    <row r="980" spans="1:4" hidden="1">
      <c r="A980" s="13" t="s">
        <v>3670</v>
      </c>
      <c r="B980" s="646" t="s">
        <v>1351</v>
      </c>
      <c r="C980" s="13" t="s">
        <v>3</v>
      </c>
      <c r="D980" s="833">
        <v>60.56</v>
      </c>
    </row>
    <row r="981" spans="1:4" hidden="1">
      <c r="A981" s="13" t="s">
        <v>3671</v>
      </c>
      <c r="B981" s="646" t="s">
        <v>1353</v>
      </c>
      <c r="C981" s="13" t="s">
        <v>3</v>
      </c>
      <c r="D981" s="833">
        <v>90.81</v>
      </c>
    </row>
    <row r="982" spans="1:4" hidden="1">
      <c r="A982" s="13" t="s">
        <v>3672</v>
      </c>
      <c r="B982" s="646" t="s">
        <v>1354</v>
      </c>
      <c r="C982" s="13" t="s">
        <v>3</v>
      </c>
      <c r="D982" s="833">
        <v>98.57</v>
      </c>
    </row>
    <row r="983" spans="1:4" hidden="1">
      <c r="A983" s="13" t="s">
        <v>3673</v>
      </c>
      <c r="B983" s="646" t="s">
        <v>1355</v>
      </c>
      <c r="C983" s="13" t="s">
        <v>3</v>
      </c>
      <c r="D983" s="833">
        <v>29.78</v>
      </c>
    </row>
    <row r="984" spans="1:4" hidden="1">
      <c r="A984" s="13" t="s">
        <v>3674</v>
      </c>
      <c r="B984" s="646" t="s">
        <v>1356</v>
      </c>
      <c r="C984" s="13" t="s">
        <v>3</v>
      </c>
      <c r="D984" s="833">
        <v>24.43</v>
      </c>
    </row>
    <row r="985" spans="1:4" ht="30" hidden="1">
      <c r="A985" s="13" t="s">
        <v>3675</v>
      </c>
      <c r="B985" s="646" t="s">
        <v>1357</v>
      </c>
      <c r="C985" s="13" t="s">
        <v>3</v>
      </c>
      <c r="D985" s="833">
        <v>56.65</v>
      </c>
    </row>
    <row r="986" spans="1:4" ht="30" hidden="1">
      <c r="A986" s="13" t="s">
        <v>3676</v>
      </c>
      <c r="B986" s="646" t="s">
        <v>1358</v>
      </c>
      <c r="C986" s="13" t="s">
        <v>44</v>
      </c>
      <c r="D986" s="833">
        <v>589.49</v>
      </c>
    </row>
    <row r="987" spans="1:4" ht="30" hidden="1">
      <c r="A987" s="13" t="s">
        <v>3677</v>
      </c>
      <c r="B987" s="646" t="s">
        <v>3678</v>
      </c>
      <c r="C987" s="13" t="s">
        <v>3</v>
      </c>
      <c r="D987" s="833">
        <v>219.4</v>
      </c>
    </row>
    <row r="988" spans="1:4" hidden="1">
      <c r="A988" s="13" t="s">
        <v>3679</v>
      </c>
      <c r="B988" s="646" t="s">
        <v>1359</v>
      </c>
      <c r="C988" s="13" t="s">
        <v>3</v>
      </c>
      <c r="D988" s="833">
        <v>180.87</v>
      </c>
    </row>
    <row r="989" spans="1:4" ht="30" hidden="1">
      <c r="A989" s="13" t="s">
        <v>3680</v>
      </c>
      <c r="B989" s="646" t="s">
        <v>2593</v>
      </c>
      <c r="C989" s="13" t="s">
        <v>3</v>
      </c>
      <c r="D989" s="833">
        <v>303.58</v>
      </c>
    </row>
    <row r="990" spans="1:4" ht="30" hidden="1">
      <c r="A990" s="13" t="s">
        <v>3681</v>
      </c>
      <c r="B990" s="646" t="s">
        <v>3682</v>
      </c>
      <c r="C990" s="13" t="s">
        <v>3</v>
      </c>
      <c r="D990" s="833">
        <v>221.95</v>
      </c>
    </row>
    <row r="991" spans="1:4" ht="30" hidden="1">
      <c r="A991" s="13" t="s">
        <v>3683</v>
      </c>
      <c r="B991" s="646" t="s">
        <v>1360</v>
      </c>
      <c r="C991" s="13" t="s">
        <v>5</v>
      </c>
      <c r="D991" s="833">
        <v>31709.51</v>
      </c>
    </row>
    <row r="992" spans="1:4" ht="30" hidden="1">
      <c r="A992" s="13" t="s">
        <v>3684</v>
      </c>
      <c r="B992" s="646" t="s">
        <v>1361</v>
      </c>
      <c r="C992" s="13" t="s">
        <v>5</v>
      </c>
      <c r="D992" s="833">
        <v>38487.040000000001</v>
      </c>
    </row>
    <row r="993" spans="1:4" ht="30" hidden="1">
      <c r="A993" s="13" t="s">
        <v>3685</v>
      </c>
      <c r="B993" s="646" t="s">
        <v>1362</v>
      </c>
      <c r="C993" s="13" t="s">
        <v>5</v>
      </c>
      <c r="D993" s="833">
        <v>41131.43</v>
      </c>
    </row>
    <row r="994" spans="1:4" ht="30" hidden="1">
      <c r="A994" s="13" t="s">
        <v>3686</v>
      </c>
      <c r="B994" s="646" t="s">
        <v>1363</v>
      </c>
      <c r="C994" s="13" t="s">
        <v>5</v>
      </c>
      <c r="D994" s="833">
        <v>31978.91</v>
      </c>
    </row>
    <row r="995" spans="1:4" ht="30" hidden="1">
      <c r="A995" s="13" t="s">
        <v>3687</v>
      </c>
      <c r="B995" s="646" t="s">
        <v>1364</v>
      </c>
      <c r="C995" s="13" t="s">
        <v>5</v>
      </c>
      <c r="D995" s="833">
        <v>49288.959999999999</v>
      </c>
    </row>
    <row r="996" spans="1:4" ht="30" hidden="1">
      <c r="A996" s="13" t="s">
        <v>3688</v>
      </c>
      <c r="B996" s="646" t="s">
        <v>1365</v>
      </c>
      <c r="C996" s="13" t="s">
        <v>5</v>
      </c>
      <c r="D996" s="833">
        <v>51522.15</v>
      </c>
    </row>
    <row r="997" spans="1:4" ht="30" hidden="1">
      <c r="A997" s="13" t="s">
        <v>3689</v>
      </c>
      <c r="B997" s="646" t="s">
        <v>1366</v>
      </c>
      <c r="C997" s="13" t="s">
        <v>5</v>
      </c>
      <c r="D997" s="833">
        <v>8091.49</v>
      </c>
    </row>
    <row r="998" spans="1:4" ht="30" hidden="1">
      <c r="A998" s="13" t="s">
        <v>3690</v>
      </c>
      <c r="B998" s="646" t="s">
        <v>1367</v>
      </c>
      <c r="C998" s="13" t="s">
        <v>2</v>
      </c>
      <c r="D998" s="833">
        <v>2611.6799999999998</v>
      </c>
    </row>
    <row r="999" spans="1:4" ht="30" hidden="1">
      <c r="A999" s="13" t="s">
        <v>3691</v>
      </c>
      <c r="B999" s="646" t="s">
        <v>1368</v>
      </c>
      <c r="C999" s="13" t="s">
        <v>2</v>
      </c>
      <c r="D999" s="833">
        <v>3196.14</v>
      </c>
    </row>
    <row r="1000" spans="1:4" ht="30" hidden="1">
      <c r="A1000" s="13" t="s">
        <v>3692</v>
      </c>
      <c r="B1000" s="646" t="s">
        <v>1369</v>
      </c>
      <c r="C1000" s="13" t="s">
        <v>2</v>
      </c>
      <c r="D1000" s="833">
        <v>1890.71</v>
      </c>
    </row>
    <row r="1001" spans="1:4" ht="30" hidden="1">
      <c r="A1001" s="13" t="s">
        <v>3693</v>
      </c>
      <c r="B1001" s="646" t="s">
        <v>1370</v>
      </c>
      <c r="C1001" s="13" t="s">
        <v>2</v>
      </c>
      <c r="D1001" s="833">
        <v>1688.43</v>
      </c>
    </row>
    <row r="1002" spans="1:4" ht="30" hidden="1">
      <c r="A1002" s="13" t="s">
        <v>3694</v>
      </c>
      <c r="B1002" s="646" t="s">
        <v>1371</v>
      </c>
      <c r="C1002" s="13" t="s">
        <v>2</v>
      </c>
      <c r="D1002" s="833">
        <v>1502.93</v>
      </c>
    </row>
    <row r="1003" spans="1:4" ht="30" hidden="1">
      <c r="A1003" s="13" t="s">
        <v>3695</v>
      </c>
      <c r="B1003" s="646" t="s">
        <v>1372</v>
      </c>
      <c r="C1003" s="13" t="s">
        <v>2</v>
      </c>
      <c r="D1003" s="833">
        <v>1407.49</v>
      </c>
    </row>
    <row r="1004" spans="1:4" ht="30" hidden="1">
      <c r="A1004" s="13" t="s">
        <v>3696</v>
      </c>
      <c r="B1004" s="646" t="s">
        <v>2594</v>
      </c>
      <c r="C1004" s="13" t="s">
        <v>2</v>
      </c>
      <c r="D1004" s="833">
        <v>1832.19</v>
      </c>
    </row>
    <row r="1005" spans="1:4" ht="30" hidden="1">
      <c r="A1005" s="13" t="s">
        <v>3697</v>
      </c>
      <c r="B1005" s="646" t="s">
        <v>2595</v>
      </c>
      <c r="C1005" s="13" t="s">
        <v>2</v>
      </c>
      <c r="D1005" s="833">
        <v>2037.18</v>
      </c>
    </row>
    <row r="1006" spans="1:4" ht="30" hidden="1">
      <c r="A1006" s="13" t="s">
        <v>3698</v>
      </c>
      <c r="B1006" s="646" t="s">
        <v>1373</v>
      </c>
      <c r="C1006" s="13" t="s">
        <v>2</v>
      </c>
      <c r="D1006" s="833">
        <v>2662.09</v>
      </c>
    </row>
    <row r="1007" spans="1:4" ht="30" hidden="1">
      <c r="A1007" s="13" t="s">
        <v>3699</v>
      </c>
      <c r="B1007" s="646" t="s">
        <v>1374</v>
      </c>
      <c r="C1007" s="13" t="s">
        <v>2</v>
      </c>
      <c r="D1007" s="833">
        <v>3705.07</v>
      </c>
    </row>
    <row r="1008" spans="1:4" ht="30" hidden="1">
      <c r="A1008" s="13" t="s">
        <v>3700</v>
      </c>
      <c r="B1008" s="646" t="s">
        <v>1375</v>
      </c>
      <c r="C1008" s="13" t="s">
        <v>5</v>
      </c>
      <c r="D1008" s="833">
        <v>10345.09</v>
      </c>
    </row>
    <row r="1009" spans="1:4" ht="30" hidden="1">
      <c r="A1009" s="13" t="s">
        <v>3701</v>
      </c>
      <c r="B1009" s="646" t="s">
        <v>1376</v>
      </c>
      <c r="C1009" s="13" t="s">
        <v>5</v>
      </c>
      <c r="D1009" s="833">
        <v>14314.21</v>
      </c>
    </row>
    <row r="1010" spans="1:4" hidden="1">
      <c r="A1010" s="13" t="s">
        <v>3702</v>
      </c>
      <c r="B1010" s="646" t="s">
        <v>1377</v>
      </c>
      <c r="C1010" s="13" t="s">
        <v>2</v>
      </c>
      <c r="D1010" s="833">
        <v>12.11</v>
      </c>
    </row>
    <row r="1011" spans="1:4" hidden="1">
      <c r="A1011" s="13" t="s">
        <v>3703</v>
      </c>
      <c r="B1011" s="646" t="s">
        <v>7</v>
      </c>
      <c r="C1011" s="13" t="s">
        <v>2</v>
      </c>
      <c r="D1011" s="833">
        <v>115.37</v>
      </c>
    </row>
    <row r="1012" spans="1:4" hidden="1">
      <c r="A1012" s="13" t="s">
        <v>3704</v>
      </c>
      <c r="B1012" s="646" t="s">
        <v>1378</v>
      </c>
      <c r="C1012" s="13" t="s">
        <v>6</v>
      </c>
      <c r="D1012" s="833">
        <v>36.21</v>
      </c>
    </row>
    <row r="1013" spans="1:4" hidden="1">
      <c r="A1013" s="13" t="s">
        <v>3705</v>
      </c>
      <c r="B1013" s="646" t="s">
        <v>1379</v>
      </c>
      <c r="C1013" s="13" t="s">
        <v>2</v>
      </c>
      <c r="D1013" s="833">
        <v>252.11</v>
      </c>
    </row>
    <row r="1014" spans="1:4" ht="30" hidden="1">
      <c r="A1014" s="13" t="s">
        <v>3706</v>
      </c>
      <c r="B1014" s="646" t="s">
        <v>1380</v>
      </c>
      <c r="C1014" s="13" t="s">
        <v>2</v>
      </c>
      <c r="D1014" s="833">
        <v>467.7</v>
      </c>
    </row>
    <row r="1015" spans="1:4" ht="30" hidden="1">
      <c r="A1015" s="13" t="s">
        <v>3707</v>
      </c>
      <c r="B1015" s="646" t="s">
        <v>1381</v>
      </c>
      <c r="C1015" s="13" t="s">
        <v>2</v>
      </c>
      <c r="D1015" s="833">
        <v>603.03</v>
      </c>
    </row>
    <row r="1016" spans="1:4" ht="30" hidden="1">
      <c r="A1016" s="13" t="s">
        <v>3708</v>
      </c>
      <c r="B1016" s="646" t="s">
        <v>1382</v>
      </c>
      <c r="C1016" s="13" t="s">
        <v>2</v>
      </c>
      <c r="D1016" s="833">
        <v>534.59</v>
      </c>
    </row>
    <row r="1017" spans="1:4" ht="30" hidden="1">
      <c r="A1017" s="13" t="s">
        <v>3709</v>
      </c>
      <c r="B1017" s="646" t="s">
        <v>1383</v>
      </c>
      <c r="C1017" s="13" t="s">
        <v>2</v>
      </c>
      <c r="D1017" s="833">
        <v>824.34</v>
      </c>
    </row>
    <row r="1018" spans="1:4" ht="30" hidden="1">
      <c r="A1018" s="13" t="s">
        <v>3710</v>
      </c>
      <c r="B1018" s="646" t="s">
        <v>1384</v>
      </c>
      <c r="C1018" s="13" t="s">
        <v>2</v>
      </c>
      <c r="D1018" s="833">
        <v>264.54000000000002</v>
      </c>
    </row>
    <row r="1019" spans="1:4" ht="30" hidden="1">
      <c r="A1019" s="13" t="s">
        <v>3711</v>
      </c>
      <c r="B1019" s="646" t="s">
        <v>1385</v>
      </c>
      <c r="C1019" s="13" t="s">
        <v>2</v>
      </c>
      <c r="D1019" s="833">
        <v>524.52</v>
      </c>
    </row>
    <row r="1020" spans="1:4" ht="30" hidden="1">
      <c r="A1020" s="13" t="s">
        <v>3712</v>
      </c>
      <c r="B1020" s="646" t="s">
        <v>1386</v>
      </c>
      <c r="C1020" s="13" t="s">
        <v>2</v>
      </c>
      <c r="D1020" s="833">
        <v>687.93</v>
      </c>
    </row>
    <row r="1021" spans="1:4" ht="30" hidden="1">
      <c r="A1021" s="13" t="s">
        <v>3713</v>
      </c>
      <c r="B1021" s="646" t="s">
        <v>1387</v>
      </c>
      <c r="C1021" s="13" t="s">
        <v>2</v>
      </c>
      <c r="D1021" s="833">
        <v>208.46</v>
      </c>
    </row>
    <row r="1022" spans="1:4" hidden="1">
      <c r="A1022" s="13" t="s">
        <v>3714</v>
      </c>
      <c r="B1022" s="646" t="s">
        <v>1388</v>
      </c>
      <c r="C1022" s="13" t="s">
        <v>2</v>
      </c>
      <c r="D1022" s="833">
        <v>137.16</v>
      </c>
    </row>
    <row r="1023" spans="1:4" ht="30" hidden="1">
      <c r="A1023" s="13" t="s">
        <v>3715</v>
      </c>
      <c r="B1023" s="646" t="s">
        <v>1389</v>
      </c>
      <c r="C1023" s="13" t="s">
        <v>44</v>
      </c>
      <c r="D1023" s="833">
        <v>287.31</v>
      </c>
    </row>
    <row r="1024" spans="1:4" hidden="1">
      <c r="A1024" s="13" t="s">
        <v>3716</v>
      </c>
      <c r="B1024" s="646" t="s">
        <v>1390</v>
      </c>
      <c r="C1024" s="13" t="s">
        <v>3717</v>
      </c>
      <c r="D1024" s="833">
        <v>54.43</v>
      </c>
    </row>
    <row r="1025" spans="1:4" ht="30" hidden="1">
      <c r="A1025" s="13" t="s">
        <v>3718</v>
      </c>
      <c r="B1025" s="646" t="s">
        <v>1391</v>
      </c>
      <c r="C1025" s="13" t="s">
        <v>3</v>
      </c>
      <c r="D1025" s="833">
        <v>33.56</v>
      </c>
    </row>
    <row r="1026" spans="1:4" ht="30" hidden="1">
      <c r="A1026" s="13" t="s">
        <v>3719</v>
      </c>
      <c r="B1026" s="646" t="s">
        <v>8</v>
      </c>
      <c r="C1026" s="13" t="s">
        <v>3</v>
      </c>
      <c r="D1026" s="833">
        <v>34.299999999999997</v>
      </c>
    </row>
    <row r="1027" spans="1:4" ht="30" hidden="1">
      <c r="A1027" s="13" t="s">
        <v>3720</v>
      </c>
      <c r="B1027" s="646" t="s">
        <v>1392</v>
      </c>
      <c r="C1027" s="13" t="s">
        <v>5</v>
      </c>
      <c r="D1027" s="833">
        <v>131888.57</v>
      </c>
    </row>
    <row r="1028" spans="1:4" ht="30" hidden="1">
      <c r="A1028" s="13" t="s">
        <v>3721</v>
      </c>
      <c r="B1028" s="646" t="s">
        <v>1393</v>
      </c>
      <c r="C1028" s="13" t="s">
        <v>5</v>
      </c>
      <c r="D1028" s="833">
        <v>133834.6</v>
      </c>
    </row>
    <row r="1029" spans="1:4" ht="30" hidden="1">
      <c r="A1029" s="13" t="s">
        <v>3722</v>
      </c>
      <c r="B1029" s="646" t="s">
        <v>1394</v>
      </c>
      <c r="C1029" s="13" t="s">
        <v>5</v>
      </c>
      <c r="D1029" s="833">
        <v>175175.24</v>
      </c>
    </row>
    <row r="1030" spans="1:4" ht="30" hidden="1">
      <c r="A1030" s="13" t="s">
        <v>3723</v>
      </c>
      <c r="B1030" s="646" t="s">
        <v>24</v>
      </c>
      <c r="C1030" s="13" t="s">
        <v>5</v>
      </c>
      <c r="D1030" s="833">
        <v>117941.71</v>
      </c>
    </row>
    <row r="1031" spans="1:4" ht="30" hidden="1">
      <c r="A1031" s="13" t="s">
        <v>3724</v>
      </c>
      <c r="B1031" s="646" t="s">
        <v>2596</v>
      </c>
      <c r="C1031" s="13" t="s">
        <v>5</v>
      </c>
      <c r="D1031" s="833">
        <v>118091.79</v>
      </c>
    </row>
    <row r="1032" spans="1:4" ht="30" hidden="1">
      <c r="A1032" s="13" t="s">
        <v>3725</v>
      </c>
      <c r="B1032" s="646" t="s">
        <v>1395</v>
      </c>
      <c r="C1032" s="13" t="s">
        <v>5</v>
      </c>
      <c r="D1032" s="833">
        <v>183056.4</v>
      </c>
    </row>
    <row r="1033" spans="1:4" ht="30" hidden="1">
      <c r="A1033" s="13" t="s">
        <v>3726</v>
      </c>
      <c r="B1033" s="646" t="s">
        <v>1396</v>
      </c>
      <c r="C1033" s="13" t="s">
        <v>5</v>
      </c>
      <c r="D1033" s="833">
        <v>236133.13</v>
      </c>
    </row>
    <row r="1034" spans="1:4" ht="30" hidden="1">
      <c r="A1034" s="13" t="s">
        <v>3727</v>
      </c>
      <c r="B1034" s="646" t="s">
        <v>2597</v>
      </c>
      <c r="C1034" s="13" t="s">
        <v>5</v>
      </c>
      <c r="D1034" s="833">
        <v>232261.46</v>
      </c>
    </row>
    <row r="1035" spans="1:4" ht="30" hidden="1">
      <c r="A1035" s="13" t="s">
        <v>3728</v>
      </c>
      <c r="B1035" s="646" t="s">
        <v>1397</v>
      </c>
      <c r="C1035" s="13" t="s">
        <v>5</v>
      </c>
      <c r="D1035" s="833">
        <v>212171.62</v>
      </c>
    </row>
    <row r="1036" spans="1:4" ht="30" hidden="1">
      <c r="A1036" s="13" t="s">
        <v>3729</v>
      </c>
      <c r="B1036" s="646" t="s">
        <v>1398</v>
      </c>
      <c r="C1036" s="13" t="s">
        <v>5</v>
      </c>
      <c r="D1036" s="833">
        <v>269208.59999999998</v>
      </c>
    </row>
    <row r="1037" spans="1:4" ht="30" hidden="1">
      <c r="A1037" s="13" t="s">
        <v>3730</v>
      </c>
      <c r="B1037" s="646" t="s">
        <v>1399</v>
      </c>
      <c r="C1037" s="13" t="s">
        <v>5</v>
      </c>
      <c r="D1037" s="833">
        <v>173588</v>
      </c>
    </row>
    <row r="1038" spans="1:4" ht="30" hidden="1">
      <c r="A1038" s="13" t="s">
        <v>3731</v>
      </c>
      <c r="B1038" s="646" t="s">
        <v>1400</v>
      </c>
      <c r="C1038" s="13" t="s">
        <v>5</v>
      </c>
      <c r="D1038" s="833">
        <v>224541.8</v>
      </c>
    </row>
    <row r="1039" spans="1:4" ht="30" hidden="1">
      <c r="A1039" s="13" t="s">
        <v>3732</v>
      </c>
      <c r="B1039" s="646" t="s">
        <v>1401</v>
      </c>
      <c r="C1039" s="13" t="s">
        <v>44</v>
      </c>
      <c r="D1039" s="833">
        <v>842.9</v>
      </c>
    </row>
    <row r="1040" spans="1:4" hidden="1">
      <c r="A1040" s="13" t="s">
        <v>1402</v>
      </c>
      <c r="B1040" s="646" t="s">
        <v>1403</v>
      </c>
      <c r="C1040" s="13" t="s">
        <v>44</v>
      </c>
      <c r="D1040" s="833">
        <v>12.84</v>
      </c>
    </row>
    <row r="1041" spans="1:4" hidden="1">
      <c r="A1041" s="13" t="s">
        <v>1404</v>
      </c>
      <c r="B1041" s="646" t="s">
        <v>1405</v>
      </c>
      <c r="C1041" s="13" t="s">
        <v>44</v>
      </c>
      <c r="D1041" s="833">
        <v>15.49</v>
      </c>
    </row>
    <row r="1042" spans="1:4" hidden="1">
      <c r="A1042" s="13" t="s">
        <v>1406</v>
      </c>
      <c r="B1042" s="646" t="s">
        <v>1407</v>
      </c>
      <c r="C1042" s="13" t="s">
        <v>44</v>
      </c>
      <c r="D1042" s="833">
        <v>16.53</v>
      </c>
    </row>
    <row r="1043" spans="1:4" hidden="1">
      <c r="A1043" s="13" t="s">
        <v>1408</v>
      </c>
      <c r="B1043" s="646" t="s">
        <v>1409</v>
      </c>
      <c r="C1043" s="13" t="s">
        <v>44</v>
      </c>
      <c r="D1043" s="833">
        <v>18.850000000000001</v>
      </c>
    </row>
    <row r="1044" spans="1:4" hidden="1">
      <c r="A1044" s="13" t="s">
        <v>1410</v>
      </c>
      <c r="B1044" s="646" t="s">
        <v>1411</v>
      </c>
      <c r="C1044" s="13" t="s">
        <v>44</v>
      </c>
      <c r="D1044" s="833">
        <v>1.29</v>
      </c>
    </row>
    <row r="1045" spans="1:4" hidden="1">
      <c r="A1045" s="13" t="s">
        <v>1412</v>
      </c>
      <c r="B1045" s="646" t="s">
        <v>1413</v>
      </c>
      <c r="C1045" s="13" t="s">
        <v>44</v>
      </c>
      <c r="D1045" s="833">
        <v>2.5</v>
      </c>
    </row>
    <row r="1046" spans="1:4" hidden="1">
      <c r="A1046" s="13" t="s">
        <v>1414</v>
      </c>
      <c r="B1046" s="646" t="s">
        <v>1415</v>
      </c>
      <c r="C1046" s="13" t="s">
        <v>44</v>
      </c>
      <c r="D1046" s="833">
        <v>10.039999999999999</v>
      </c>
    </row>
    <row r="1047" spans="1:4" hidden="1">
      <c r="A1047" s="13" t="s">
        <v>1416</v>
      </c>
      <c r="B1047" s="646" t="s">
        <v>1417</v>
      </c>
      <c r="C1047" s="13" t="s">
        <v>44</v>
      </c>
      <c r="D1047" s="833">
        <v>0.41</v>
      </c>
    </row>
    <row r="1048" spans="1:4" hidden="1">
      <c r="A1048" s="13" t="s">
        <v>1418</v>
      </c>
      <c r="B1048" s="646" t="s">
        <v>1419</v>
      </c>
      <c r="C1048" s="13" t="s">
        <v>44</v>
      </c>
      <c r="D1048" s="833">
        <v>34.44</v>
      </c>
    </row>
    <row r="1049" spans="1:4" hidden="1">
      <c r="A1049" s="13" t="s">
        <v>1420</v>
      </c>
      <c r="B1049" s="646" t="s">
        <v>1421</v>
      </c>
      <c r="C1049" s="13" t="s">
        <v>529</v>
      </c>
      <c r="D1049" s="833">
        <v>5418.64</v>
      </c>
    </row>
    <row r="1050" spans="1:4" hidden="1">
      <c r="A1050" s="13" t="s">
        <v>1422</v>
      </c>
      <c r="B1050" s="646" t="s">
        <v>1423</v>
      </c>
      <c r="C1050" s="13" t="s">
        <v>529</v>
      </c>
      <c r="D1050" s="833">
        <v>2249.14</v>
      </c>
    </row>
    <row r="1051" spans="1:4" hidden="1">
      <c r="A1051" s="13" t="s">
        <v>1424</v>
      </c>
      <c r="B1051" s="646" t="s">
        <v>1425</v>
      </c>
      <c r="C1051" s="13" t="s">
        <v>529</v>
      </c>
      <c r="D1051" s="833">
        <v>9655.92</v>
      </c>
    </row>
    <row r="1052" spans="1:4" hidden="1">
      <c r="A1052" s="13" t="s">
        <v>1426</v>
      </c>
      <c r="B1052" s="646" t="s">
        <v>1427</v>
      </c>
      <c r="C1052" s="13" t="s">
        <v>3</v>
      </c>
      <c r="D1052" s="833">
        <v>19.940000000000001</v>
      </c>
    </row>
    <row r="1053" spans="1:4" hidden="1">
      <c r="A1053" s="13" t="s">
        <v>1428</v>
      </c>
      <c r="B1053" s="646" t="s">
        <v>1429</v>
      </c>
      <c r="C1053" s="13" t="s">
        <v>3</v>
      </c>
      <c r="D1053" s="833">
        <v>57.37</v>
      </c>
    </row>
    <row r="1054" spans="1:4" hidden="1">
      <c r="A1054" s="13" t="s">
        <v>1430</v>
      </c>
      <c r="B1054" s="646" t="s">
        <v>1431</v>
      </c>
      <c r="C1054" s="13" t="s">
        <v>44</v>
      </c>
      <c r="D1054" s="833">
        <v>15.13</v>
      </c>
    </row>
    <row r="1055" spans="1:4" ht="30" hidden="1">
      <c r="A1055" s="13" t="s">
        <v>1432</v>
      </c>
      <c r="B1055" s="646" t="s">
        <v>1433</v>
      </c>
      <c r="C1055" s="13" t="s">
        <v>529</v>
      </c>
      <c r="D1055" s="833">
        <v>21850.080000000002</v>
      </c>
    </row>
    <row r="1056" spans="1:4" ht="30" hidden="1">
      <c r="A1056" s="13" t="s">
        <v>1434</v>
      </c>
      <c r="B1056" s="646" t="s">
        <v>1435</v>
      </c>
      <c r="C1056" s="13" t="s">
        <v>1436</v>
      </c>
      <c r="D1056" s="833">
        <v>733.1</v>
      </c>
    </row>
    <row r="1057" spans="1:4" hidden="1">
      <c r="A1057" s="13" t="s">
        <v>1437</v>
      </c>
      <c r="B1057" s="646" t="s">
        <v>1438</v>
      </c>
      <c r="C1057" s="13" t="s">
        <v>529</v>
      </c>
      <c r="D1057" s="833">
        <v>31266.09</v>
      </c>
    </row>
    <row r="1058" spans="1:4" hidden="1">
      <c r="A1058" s="13" t="s">
        <v>1439</v>
      </c>
      <c r="B1058" s="646" t="s">
        <v>1440</v>
      </c>
      <c r="C1058" s="13" t="s">
        <v>44</v>
      </c>
      <c r="D1058" s="833">
        <v>194.17</v>
      </c>
    </row>
    <row r="1059" spans="1:4" hidden="1">
      <c r="A1059" s="13" t="s">
        <v>1441</v>
      </c>
      <c r="B1059" s="646" t="s">
        <v>1442</v>
      </c>
      <c r="C1059" s="13" t="s">
        <v>2</v>
      </c>
      <c r="D1059" s="833">
        <v>13.38</v>
      </c>
    </row>
    <row r="1060" spans="1:4" ht="30" hidden="1">
      <c r="A1060" s="13" t="s">
        <v>1443</v>
      </c>
      <c r="B1060" s="646" t="s">
        <v>1444</v>
      </c>
      <c r="C1060" s="13" t="s">
        <v>44</v>
      </c>
      <c r="D1060" s="833">
        <v>277.68</v>
      </c>
    </row>
    <row r="1061" spans="1:4" ht="30" hidden="1">
      <c r="A1061" s="13" t="s">
        <v>1445</v>
      </c>
      <c r="B1061" s="646" t="s">
        <v>1446</v>
      </c>
      <c r="C1061" s="13" t="s">
        <v>44</v>
      </c>
      <c r="D1061" s="833">
        <v>179.04</v>
      </c>
    </row>
    <row r="1062" spans="1:4" hidden="1">
      <c r="A1062" s="13" t="s">
        <v>1447</v>
      </c>
      <c r="B1062" s="646" t="s">
        <v>1448</v>
      </c>
      <c r="C1062" s="13" t="s">
        <v>3</v>
      </c>
      <c r="D1062" s="833">
        <v>3073.37</v>
      </c>
    </row>
    <row r="1063" spans="1:4" hidden="1">
      <c r="A1063" s="13" t="s">
        <v>1449</v>
      </c>
      <c r="B1063" s="646" t="s">
        <v>1450</v>
      </c>
      <c r="C1063" s="13" t="s">
        <v>3717</v>
      </c>
      <c r="D1063" s="833">
        <v>5.84</v>
      </c>
    </row>
    <row r="1064" spans="1:4" hidden="1">
      <c r="A1064" s="13" t="s">
        <v>1451</v>
      </c>
      <c r="B1064" s="646" t="s">
        <v>1452</v>
      </c>
      <c r="C1064" s="13" t="s">
        <v>3717</v>
      </c>
      <c r="D1064" s="833">
        <v>5.84</v>
      </c>
    </row>
    <row r="1065" spans="1:4" hidden="1">
      <c r="A1065" s="13" t="s">
        <v>1453</v>
      </c>
      <c r="B1065" s="646" t="s">
        <v>1454</v>
      </c>
      <c r="C1065" s="13" t="s">
        <v>3717</v>
      </c>
      <c r="D1065" s="833">
        <v>10.61</v>
      </c>
    </row>
    <row r="1066" spans="1:4" hidden="1">
      <c r="A1066" s="13" t="s">
        <v>1455</v>
      </c>
      <c r="B1066" s="646" t="s">
        <v>1456</v>
      </c>
      <c r="C1066" s="13" t="s">
        <v>3717</v>
      </c>
      <c r="D1066" s="833">
        <v>2.59</v>
      </c>
    </row>
    <row r="1067" spans="1:4" hidden="1">
      <c r="A1067" s="13" t="s">
        <v>1457</v>
      </c>
      <c r="B1067" s="646" t="s">
        <v>1458</v>
      </c>
      <c r="C1067" s="13" t="s">
        <v>3717</v>
      </c>
      <c r="D1067" s="833">
        <v>2.92</v>
      </c>
    </row>
    <row r="1068" spans="1:4" hidden="1">
      <c r="A1068" s="13" t="s">
        <v>1459</v>
      </c>
      <c r="B1068" s="646" t="s">
        <v>1460</v>
      </c>
      <c r="C1068" s="13" t="s">
        <v>3717</v>
      </c>
      <c r="D1068" s="833">
        <v>2.92</v>
      </c>
    </row>
    <row r="1069" spans="1:4" hidden="1">
      <c r="A1069" s="13" t="s">
        <v>1461</v>
      </c>
      <c r="B1069" s="646" t="s">
        <v>1462</v>
      </c>
      <c r="C1069" s="13" t="s">
        <v>3717</v>
      </c>
      <c r="D1069" s="833">
        <v>0.56000000000000005</v>
      </c>
    </row>
    <row r="1070" spans="1:4" hidden="1">
      <c r="A1070" s="13" t="s">
        <v>1463</v>
      </c>
      <c r="B1070" s="646" t="s">
        <v>1464</v>
      </c>
      <c r="C1070" s="13" t="s">
        <v>3717</v>
      </c>
      <c r="D1070" s="833">
        <v>0.28000000000000003</v>
      </c>
    </row>
    <row r="1071" spans="1:4" hidden="1">
      <c r="A1071" s="13" t="s">
        <v>1465</v>
      </c>
      <c r="B1071" s="646" t="s">
        <v>1466</v>
      </c>
      <c r="C1071" s="13" t="s">
        <v>3717</v>
      </c>
      <c r="D1071" s="833">
        <v>0.14000000000000001</v>
      </c>
    </row>
    <row r="1072" spans="1:4" hidden="1">
      <c r="A1072" s="13" t="s">
        <v>1467</v>
      </c>
      <c r="B1072" s="646" t="s">
        <v>1468</v>
      </c>
      <c r="C1072" s="13" t="s">
        <v>3717</v>
      </c>
      <c r="D1072" s="833">
        <v>2.33</v>
      </c>
    </row>
    <row r="1073" spans="1:4" hidden="1">
      <c r="A1073" s="13" t="s">
        <v>1469</v>
      </c>
      <c r="B1073" s="646" t="s">
        <v>1470</v>
      </c>
      <c r="C1073" s="13" t="s">
        <v>3717</v>
      </c>
      <c r="D1073" s="833">
        <v>1.83</v>
      </c>
    </row>
    <row r="1074" spans="1:4" hidden="1">
      <c r="A1074" s="13" t="s">
        <v>1471</v>
      </c>
      <c r="B1074" s="646" t="s">
        <v>1472</v>
      </c>
      <c r="C1074" s="13" t="s">
        <v>3717</v>
      </c>
      <c r="D1074" s="833">
        <v>1.95</v>
      </c>
    </row>
    <row r="1075" spans="1:4" hidden="1">
      <c r="A1075" s="13" t="s">
        <v>1473</v>
      </c>
      <c r="B1075" s="646" t="s">
        <v>1474</v>
      </c>
      <c r="C1075" s="13" t="s">
        <v>3717</v>
      </c>
      <c r="D1075" s="833">
        <v>1.7</v>
      </c>
    </row>
    <row r="1076" spans="1:4" hidden="1">
      <c r="A1076" s="13" t="s">
        <v>1475</v>
      </c>
      <c r="B1076" s="646" t="s">
        <v>1476</v>
      </c>
      <c r="C1076" s="13" t="s">
        <v>1477</v>
      </c>
      <c r="D1076" s="833">
        <v>300.25</v>
      </c>
    </row>
    <row r="1077" spans="1:4" hidden="1">
      <c r="A1077" s="13" t="s">
        <v>1478</v>
      </c>
      <c r="B1077" s="646" t="s">
        <v>1479</v>
      </c>
      <c r="C1077" s="13" t="s">
        <v>1477</v>
      </c>
      <c r="D1077" s="833">
        <v>385.53</v>
      </c>
    </row>
    <row r="1078" spans="1:4" hidden="1">
      <c r="A1078" s="13" t="s">
        <v>1480</v>
      </c>
      <c r="B1078" s="646" t="s">
        <v>1481</v>
      </c>
      <c r="C1078" s="13" t="s">
        <v>1477</v>
      </c>
      <c r="D1078" s="833">
        <v>370.24</v>
      </c>
    </row>
    <row r="1079" spans="1:4" hidden="1">
      <c r="A1079" s="13" t="s">
        <v>1482</v>
      </c>
      <c r="B1079" s="646" t="s">
        <v>1483</v>
      </c>
      <c r="C1079" s="13" t="s">
        <v>1477</v>
      </c>
      <c r="D1079" s="833">
        <v>171.64</v>
      </c>
    </row>
    <row r="1080" spans="1:4" hidden="1">
      <c r="A1080" s="13" t="s">
        <v>1484</v>
      </c>
      <c r="B1080" s="646" t="s">
        <v>1485</v>
      </c>
      <c r="C1080" s="13" t="s">
        <v>1477</v>
      </c>
      <c r="D1080" s="833">
        <v>387.55</v>
      </c>
    </row>
    <row r="1081" spans="1:4" hidden="1">
      <c r="A1081" s="13" t="s">
        <v>1486</v>
      </c>
      <c r="B1081" s="646" t="s">
        <v>1487</v>
      </c>
      <c r="C1081" s="13" t="s">
        <v>1477</v>
      </c>
      <c r="D1081" s="833">
        <v>164.46</v>
      </c>
    </row>
    <row r="1082" spans="1:4" hidden="1">
      <c r="A1082" s="13" t="s">
        <v>1488</v>
      </c>
      <c r="B1082" s="646" t="s">
        <v>1489</v>
      </c>
      <c r="C1082" s="13" t="s">
        <v>1477</v>
      </c>
      <c r="D1082" s="833">
        <v>473.31</v>
      </c>
    </row>
    <row r="1083" spans="1:4" hidden="1">
      <c r="A1083" s="13" t="s">
        <v>1490</v>
      </c>
      <c r="B1083" s="646" t="s">
        <v>1491</v>
      </c>
      <c r="C1083" s="13" t="s">
        <v>1492</v>
      </c>
      <c r="D1083" s="833">
        <v>152.25</v>
      </c>
    </row>
    <row r="1084" spans="1:4" hidden="1">
      <c r="A1084" s="13" t="s">
        <v>1493</v>
      </c>
      <c r="B1084" s="646" t="s">
        <v>1494</v>
      </c>
      <c r="C1084" s="13" t="s">
        <v>1492</v>
      </c>
      <c r="D1084" s="833">
        <v>46.44</v>
      </c>
    </row>
    <row r="1085" spans="1:4" hidden="1">
      <c r="A1085" s="13" t="s">
        <v>1495</v>
      </c>
      <c r="B1085" s="646" t="s">
        <v>1496</v>
      </c>
      <c r="C1085" s="13" t="s">
        <v>1492</v>
      </c>
      <c r="D1085" s="833">
        <v>29.35</v>
      </c>
    </row>
    <row r="1086" spans="1:4" hidden="1">
      <c r="A1086" s="13" t="s">
        <v>1497</v>
      </c>
      <c r="B1086" s="646" t="s">
        <v>1498</v>
      </c>
      <c r="C1086" s="13" t="s">
        <v>1492</v>
      </c>
      <c r="D1086" s="833">
        <v>30.39</v>
      </c>
    </row>
    <row r="1087" spans="1:4" hidden="1">
      <c r="A1087" s="13" t="s">
        <v>1499</v>
      </c>
      <c r="B1087" s="646" t="s">
        <v>1500</v>
      </c>
      <c r="C1087" s="13" t="s">
        <v>1492</v>
      </c>
      <c r="D1087" s="833">
        <v>26.24</v>
      </c>
    </row>
    <row r="1088" spans="1:4" hidden="1">
      <c r="A1088" s="13" t="s">
        <v>1501</v>
      </c>
      <c r="B1088" s="646" t="s">
        <v>1502</v>
      </c>
      <c r="C1088" s="13" t="s">
        <v>1492</v>
      </c>
      <c r="D1088" s="833">
        <v>31.29</v>
      </c>
    </row>
    <row r="1089" spans="1:4" hidden="1">
      <c r="A1089" s="13" t="s">
        <v>1503</v>
      </c>
      <c r="B1089" s="646" t="s">
        <v>1504</v>
      </c>
      <c r="C1089" s="13" t="s">
        <v>3</v>
      </c>
      <c r="D1089" s="833">
        <v>6958.03</v>
      </c>
    </row>
    <row r="1090" spans="1:4" ht="45" hidden="1">
      <c r="A1090" s="13" t="s">
        <v>1505</v>
      </c>
      <c r="B1090" s="646" t="s">
        <v>1506</v>
      </c>
      <c r="C1090" s="13" t="s">
        <v>3</v>
      </c>
      <c r="D1090" s="833">
        <v>16293.02</v>
      </c>
    </row>
    <row r="1091" spans="1:4" ht="30" hidden="1">
      <c r="A1091" s="13" t="s">
        <v>1507</v>
      </c>
      <c r="B1091" s="646" t="s">
        <v>1508</v>
      </c>
      <c r="C1091" s="13" t="s">
        <v>3</v>
      </c>
      <c r="D1091" s="833">
        <v>22639.16</v>
      </c>
    </row>
    <row r="1092" spans="1:4" ht="30" hidden="1">
      <c r="A1092" s="13" t="s">
        <v>1509</v>
      </c>
      <c r="B1092" s="646" t="s">
        <v>1510</v>
      </c>
      <c r="C1092" s="13" t="s">
        <v>3</v>
      </c>
      <c r="D1092" s="833">
        <v>28983.66</v>
      </c>
    </row>
    <row r="1093" spans="1:4" ht="30" hidden="1">
      <c r="A1093" s="13" t="s">
        <v>1511</v>
      </c>
      <c r="B1093" s="646" t="s">
        <v>1512</v>
      </c>
      <c r="C1093" s="13" t="s">
        <v>3</v>
      </c>
      <c r="D1093" s="833">
        <v>35329.79</v>
      </c>
    </row>
    <row r="1094" spans="1:4" ht="30" hidden="1">
      <c r="A1094" s="13" t="s">
        <v>1513</v>
      </c>
      <c r="B1094" s="646" t="s">
        <v>1514</v>
      </c>
      <c r="C1094" s="13" t="s">
        <v>3</v>
      </c>
      <c r="D1094" s="833">
        <v>4344.49</v>
      </c>
    </row>
    <row r="1095" spans="1:4" hidden="1">
      <c r="A1095" s="13" t="s">
        <v>1515</v>
      </c>
      <c r="B1095" s="646" t="s">
        <v>1516</v>
      </c>
      <c r="C1095" s="13" t="s">
        <v>3</v>
      </c>
      <c r="D1095" s="833">
        <v>450.16</v>
      </c>
    </row>
    <row r="1096" spans="1:4" hidden="1">
      <c r="A1096" s="13" t="s">
        <v>1517</v>
      </c>
      <c r="B1096" s="646" t="s">
        <v>1518</v>
      </c>
      <c r="C1096" s="13" t="s">
        <v>550</v>
      </c>
      <c r="D1096" s="833">
        <v>3295.07</v>
      </c>
    </row>
    <row r="1097" spans="1:4" hidden="1">
      <c r="A1097" s="13" t="s">
        <v>1519</v>
      </c>
      <c r="B1097" s="646" t="s">
        <v>1520</v>
      </c>
      <c r="C1097" s="13" t="s">
        <v>550</v>
      </c>
      <c r="D1097" s="833">
        <v>1912.98</v>
      </c>
    </row>
    <row r="1098" spans="1:4" ht="30" hidden="1">
      <c r="A1098" s="13" t="s">
        <v>1521</v>
      </c>
      <c r="B1098" s="646" t="s">
        <v>1522</v>
      </c>
      <c r="C1098" s="13" t="s">
        <v>1523</v>
      </c>
      <c r="D1098" s="833">
        <v>206.2</v>
      </c>
    </row>
    <row r="1099" spans="1:4" hidden="1">
      <c r="A1099" s="13" t="s">
        <v>1524</v>
      </c>
      <c r="B1099" s="646" t="s">
        <v>1525</v>
      </c>
      <c r="C1099" s="13" t="s">
        <v>1523</v>
      </c>
      <c r="D1099" s="833">
        <v>1049.58</v>
      </c>
    </row>
    <row r="1100" spans="1:4" hidden="1">
      <c r="A1100" s="13" t="s">
        <v>1526</v>
      </c>
      <c r="B1100" s="646" t="s">
        <v>1527</v>
      </c>
      <c r="C1100" s="13" t="s">
        <v>1492</v>
      </c>
      <c r="D1100" s="833">
        <v>70.53</v>
      </c>
    </row>
    <row r="1101" spans="1:4" hidden="1">
      <c r="A1101" s="13" t="s">
        <v>1528</v>
      </c>
      <c r="B1101" s="646" t="s">
        <v>1529</v>
      </c>
      <c r="C1101" s="13" t="s">
        <v>1492</v>
      </c>
      <c r="D1101" s="833">
        <v>121.52</v>
      </c>
    </row>
    <row r="1102" spans="1:4" hidden="1">
      <c r="A1102" s="13" t="s">
        <v>1530</v>
      </c>
      <c r="B1102" s="646" t="s">
        <v>1531</v>
      </c>
      <c r="C1102" s="13" t="s">
        <v>1492</v>
      </c>
      <c r="D1102" s="833">
        <v>193.22</v>
      </c>
    </row>
    <row r="1103" spans="1:4" hidden="1">
      <c r="A1103" s="13" t="s">
        <v>1532</v>
      </c>
      <c r="B1103" s="646" t="s">
        <v>1533</v>
      </c>
      <c r="C1103" s="13" t="s">
        <v>1492</v>
      </c>
      <c r="D1103" s="833">
        <v>95</v>
      </c>
    </row>
    <row r="1104" spans="1:4" hidden="1">
      <c r="A1104" s="13" t="s">
        <v>1534</v>
      </c>
      <c r="B1104" s="646" t="s">
        <v>1535</v>
      </c>
      <c r="C1104" s="13" t="s">
        <v>1492</v>
      </c>
      <c r="D1104" s="833">
        <v>114.8</v>
      </c>
    </row>
    <row r="1105" spans="1:4" hidden="1">
      <c r="A1105" s="13" t="s">
        <v>1536</v>
      </c>
      <c r="B1105" s="646" t="s">
        <v>1537</v>
      </c>
      <c r="C1105" s="13" t="s">
        <v>1492</v>
      </c>
      <c r="D1105" s="833">
        <v>168.82</v>
      </c>
    </row>
    <row r="1106" spans="1:4" hidden="1">
      <c r="A1106" s="13" t="s">
        <v>1538</v>
      </c>
      <c r="B1106" s="646" t="s">
        <v>1539</v>
      </c>
      <c r="C1106" s="13" t="s">
        <v>1492</v>
      </c>
      <c r="D1106" s="833">
        <v>160.30000000000001</v>
      </c>
    </row>
    <row r="1107" spans="1:4" hidden="1">
      <c r="A1107" s="13" t="s">
        <v>1540</v>
      </c>
      <c r="B1107" s="646" t="s">
        <v>1541</v>
      </c>
      <c r="C1107" s="13" t="s">
        <v>1492</v>
      </c>
      <c r="D1107" s="833">
        <v>169.97</v>
      </c>
    </row>
    <row r="1108" spans="1:4" hidden="1">
      <c r="A1108" s="13" t="s">
        <v>1542</v>
      </c>
      <c r="B1108" s="646" t="s">
        <v>1543</v>
      </c>
      <c r="C1108" s="13" t="s">
        <v>1492</v>
      </c>
      <c r="D1108" s="833">
        <v>218.72</v>
      </c>
    </row>
    <row r="1109" spans="1:4" hidden="1">
      <c r="A1109" s="13" t="s">
        <v>1544</v>
      </c>
      <c r="B1109" s="646" t="s">
        <v>1545</v>
      </c>
      <c r="C1109" s="13" t="s">
        <v>1492</v>
      </c>
      <c r="D1109" s="833">
        <v>33.200000000000003</v>
      </c>
    </row>
    <row r="1110" spans="1:4" hidden="1">
      <c r="A1110" s="13" t="s">
        <v>1546</v>
      </c>
      <c r="B1110" s="646" t="s">
        <v>1547</v>
      </c>
      <c r="C1110" s="13" t="s">
        <v>1492</v>
      </c>
      <c r="D1110" s="833">
        <v>31.49</v>
      </c>
    </row>
    <row r="1111" spans="1:4" hidden="1">
      <c r="A1111" s="13" t="s">
        <v>1548</v>
      </c>
      <c r="B1111" s="646" t="s">
        <v>1549</v>
      </c>
      <c r="C1111" s="13" t="s">
        <v>1492</v>
      </c>
      <c r="D1111" s="833">
        <v>36.450000000000003</v>
      </c>
    </row>
    <row r="1112" spans="1:4" hidden="1">
      <c r="A1112" s="13" t="s">
        <v>1550</v>
      </c>
      <c r="B1112" s="646" t="s">
        <v>1551</v>
      </c>
      <c r="C1112" s="13" t="s">
        <v>1492</v>
      </c>
      <c r="D1112" s="833">
        <v>41.35</v>
      </c>
    </row>
    <row r="1113" spans="1:4" hidden="1">
      <c r="A1113" s="13" t="s">
        <v>1552</v>
      </c>
      <c r="B1113" s="646" t="s">
        <v>1553</v>
      </c>
      <c r="C1113" s="13" t="s">
        <v>1492</v>
      </c>
      <c r="D1113" s="833">
        <v>109.59</v>
      </c>
    </row>
    <row r="1114" spans="1:4" hidden="1">
      <c r="A1114" s="13" t="s">
        <v>1554</v>
      </c>
      <c r="B1114" s="646" t="s">
        <v>1555</v>
      </c>
      <c r="C1114" s="13" t="s">
        <v>1492</v>
      </c>
      <c r="D1114" s="833">
        <v>415.71</v>
      </c>
    </row>
    <row r="1115" spans="1:4" hidden="1">
      <c r="A1115" s="13" t="s">
        <v>1556</v>
      </c>
      <c r="B1115" s="646" t="s">
        <v>1557</v>
      </c>
      <c r="C1115" s="13" t="s">
        <v>1492</v>
      </c>
      <c r="D1115" s="833">
        <v>845.89</v>
      </c>
    </row>
    <row r="1116" spans="1:4" hidden="1">
      <c r="A1116" s="13" t="s">
        <v>1558</v>
      </c>
      <c r="B1116" s="646" t="s">
        <v>1559</v>
      </c>
      <c r="C1116" s="13" t="s">
        <v>1492</v>
      </c>
      <c r="D1116" s="833">
        <v>396.63</v>
      </c>
    </row>
    <row r="1117" spans="1:4" hidden="1">
      <c r="A1117" s="13" t="s">
        <v>1560</v>
      </c>
      <c r="B1117" s="646" t="s">
        <v>1561</v>
      </c>
      <c r="C1117" s="13" t="s">
        <v>1492</v>
      </c>
      <c r="D1117" s="833">
        <v>65.099999999999994</v>
      </c>
    </row>
    <row r="1118" spans="1:4" hidden="1">
      <c r="A1118" s="13" t="s">
        <v>1562</v>
      </c>
      <c r="B1118" s="646" t="s">
        <v>1563</v>
      </c>
      <c r="C1118" s="13" t="s">
        <v>1492</v>
      </c>
      <c r="D1118" s="833">
        <v>59.84</v>
      </c>
    </row>
    <row r="1119" spans="1:4" hidden="1">
      <c r="A1119" s="13" t="s">
        <v>1564</v>
      </c>
      <c r="B1119" s="646" t="s">
        <v>1565</v>
      </c>
      <c r="C1119" s="13" t="s">
        <v>1492</v>
      </c>
      <c r="D1119" s="833">
        <v>62.8</v>
      </c>
    </row>
    <row r="1120" spans="1:4" hidden="1">
      <c r="A1120" s="13" t="s">
        <v>1566</v>
      </c>
      <c r="B1120" s="646" t="s">
        <v>1567</v>
      </c>
      <c r="C1120" s="13" t="s">
        <v>1492</v>
      </c>
      <c r="D1120" s="833">
        <v>75.510000000000005</v>
      </c>
    </row>
    <row r="1121" spans="1:4" hidden="1">
      <c r="A1121" s="13" t="s">
        <v>1568</v>
      </c>
      <c r="B1121" s="646" t="s">
        <v>1569</v>
      </c>
      <c r="C1121" s="13" t="s">
        <v>1492</v>
      </c>
      <c r="D1121" s="833">
        <v>28.87</v>
      </c>
    </row>
    <row r="1122" spans="1:4" hidden="1">
      <c r="A1122" s="13" t="s">
        <v>1570</v>
      </c>
      <c r="B1122" s="646" t="s">
        <v>1571</v>
      </c>
      <c r="C1122" s="13" t="s">
        <v>1492</v>
      </c>
      <c r="D1122" s="833">
        <v>123.6</v>
      </c>
    </row>
    <row r="1123" spans="1:4" hidden="1">
      <c r="A1123" s="13" t="s">
        <v>1572</v>
      </c>
      <c r="B1123" s="646" t="s">
        <v>1573</v>
      </c>
      <c r="C1123" s="13" t="s">
        <v>1492</v>
      </c>
      <c r="D1123" s="833">
        <v>164.71</v>
      </c>
    </row>
    <row r="1124" spans="1:4" hidden="1">
      <c r="A1124" s="13" t="s">
        <v>1574</v>
      </c>
      <c r="B1124" s="646" t="s">
        <v>1575</v>
      </c>
      <c r="C1124" s="13" t="s">
        <v>1492</v>
      </c>
      <c r="D1124" s="833">
        <v>206.43</v>
      </c>
    </row>
    <row r="1125" spans="1:4" hidden="1">
      <c r="A1125" s="13" t="s">
        <v>1576</v>
      </c>
      <c r="B1125" s="646" t="s">
        <v>1577</v>
      </c>
      <c r="C1125" s="13" t="s">
        <v>1492</v>
      </c>
      <c r="D1125" s="833">
        <v>175.49</v>
      </c>
    </row>
    <row r="1126" spans="1:4" hidden="1">
      <c r="A1126" s="13" t="s">
        <v>1578</v>
      </c>
      <c r="B1126" s="646" t="s">
        <v>1579</v>
      </c>
      <c r="C1126" s="13" t="s">
        <v>1492</v>
      </c>
      <c r="D1126" s="833">
        <v>189.83</v>
      </c>
    </row>
    <row r="1127" spans="1:4" hidden="1">
      <c r="A1127" s="13" t="s">
        <v>1580</v>
      </c>
      <c r="B1127" s="646" t="s">
        <v>1581</v>
      </c>
      <c r="C1127" s="13" t="s">
        <v>1492</v>
      </c>
      <c r="D1127" s="833">
        <v>197.93</v>
      </c>
    </row>
    <row r="1128" spans="1:4" hidden="1">
      <c r="A1128" s="13" t="s">
        <v>2598</v>
      </c>
      <c r="B1128" s="646" t="s">
        <v>2599</v>
      </c>
      <c r="C1128" s="13" t="s">
        <v>1492</v>
      </c>
      <c r="D1128" s="833">
        <v>151.99</v>
      </c>
    </row>
    <row r="1129" spans="1:4" hidden="1">
      <c r="A1129" s="13" t="s">
        <v>1582</v>
      </c>
      <c r="B1129" s="646" t="s">
        <v>1583</v>
      </c>
      <c r="C1129" s="13" t="s">
        <v>1492</v>
      </c>
      <c r="D1129" s="833">
        <v>71.05</v>
      </c>
    </row>
    <row r="1130" spans="1:4" hidden="1">
      <c r="A1130" s="13" t="s">
        <v>1584</v>
      </c>
      <c r="B1130" s="646" t="s">
        <v>1585</v>
      </c>
      <c r="C1130" s="13" t="s">
        <v>1492</v>
      </c>
      <c r="D1130" s="833">
        <v>117.7</v>
      </c>
    </row>
    <row r="1131" spans="1:4" hidden="1">
      <c r="A1131" s="13" t="s">
        <v>1586</v>
      </c>
      <c r="B1131" s="646" t="s">
        <v>1587</v>
      </c>
      <c r="C1131" s="13" t="s">
        <v>1492</v>
      </c>
      <c r="D1131" s="833">
        <v>157.02000000000001</v>
      </c>
    </row>
    <row r="1132" spans="1:4" hidden="1">
      <c r="A1132" s="13" t="s">
        <v>1588</v>
      </c>
      <c r="B1132" s="646" t="s">
        <v>1589</v>
      </c>
      <c r="C1132" s="13" t="s">
        <v>1492</v>
      </c>
      <c r="D1132" s="833">
        <v>221.99</v>
      </c>
    </row>
    <row r="1133" spans="1:4" hidden="1">
      <c r="A1133" s="13" t="s">
        <v>1590</v>
      </c>
      <c r="B1133" s="646" t="s">
        <v>1591</v>
      </c>
      <c r="C1133" s="13" t="s">
        <v>1492</v>
      </c>
      <c r="D1133" s="833">
        <v>67.150000000000006</v>
      </c>
    </row>
    <row r="1134" spans="1:4" hidden="1">
      <c r="A1134" s="13" t="s">
        <v>1592</v>
      </c>
      <c r="B1134" s="646" t="s">
        <v>1593</v>
      </c>
      <c r="C1134" s="13" t="s">
        <v>1492</v>
      </c>
      <c r="D1134" s="833">
        <v>34.36</v>
      </c>
    </row>
    <row r="1135" spans="1:4" hidden="1">
      <c r="A1135" s="13" t="s">
        <v>1594</v>
      </c>
      <c r="B1135" s="646" t="s">
        <v>1595</v>
      </c>
      <c r="C1135" s="13" t="s">
        <v>1492</v>
      </c>
      <c r="D1135" s="833">
        <v>47.51</v>
      </c>
    </row>
    <row r="1136" spans="1:4" hidden="1">
      <c r="A1136" s="13" t="s">
        <v>1596</v>
      </c>
      <c r="B1136" s="646" t="s">
        <v>1597</v>
      </c>
      <c r="C1136" s="13" t="s">
        <v>1492</v>
      </c>
      <c r="D1136" s="833">
        <v>58.58</v>
      </c>
    </row>
    <row r="1137" spans="1:4" hidden="1">
      <c r="A1137" s="13" t="s">
        <v>1598</v>
      </c>
      <c r="B1137" s="646" t="s">
        <v>1599</v>
      </c>
      <c r="C1137" s="13" t="s">
        <v>1492</v>
      </c>
      <c r="D1137" s="833">
        <v>63.35</v>
      </c>
    </row>
    <row r="1138" spans="1:4" hidden="1">
      <c r="A1138" s="13" t="s">
        <v>1600</v>
      </c>
      <c r="B1138" s="646" t="s">
        <v>1601</v>
      </c>
      <c r="C1138" s="13" t="s">
        <v>1492</v>
      </c>
      <c r="D1138" s="833">
        <v>97.51</v>
      </c>
    </row>
    <row r="1139" spans="1:4" hidden="1">
      <c r="A1139" s="13" t="s">
        <v>1602</v>
      </c>
      <c r="B1139" s="646" t="s">
        <v>1603</v>
      </c>
      <c r="C1139" s="13" t="s">
        <v>1492</v>
      </c>
      <c r="D1139" s="833">
        <v>101.03</v>
      </c>
    </row>
    <row r="1140" spans="1:4" hidden="1">
      <c r="A1140" s="13" t="s">
        <v>1604</v>
      </c>
      <c r="B1140" s="646" t="s">
        <v>1605</v>
      </c>
      <c r="C1140" s="13" t="s">
        <v>1492</v>
      </c>
      <c r="D1140" s="833">
        <v>59.62</v>
      </c>
    </row>
    <row r="1141" spans="1:4" hidden="1">
      <c r="A1141" s="13" t="s">
        <v>1606</v>
      </c>
      <c r="B1141" s="646" t="s">
        <v>1607</v>
      </c>
      <c r="C1141" s="13" t="s">
        <v>1492</v>
      </c>
      <c r="D1141" s="833">
        <v>132.81</v>
      </c>
    </row>
    <row r="1142" spans="1:4" hidden="1">
      <c r="A1142" s="13" t="s">
        <v>1608</v>
      </c>
      <c r="B1142" s="646" t="s">
        <v>1609</v>
      </c>
      <c r="C1142" s="13" t="s">
        <v>1492</v>
      </c>
      <c r="D1142" s="833">
        <v>144.83000000000001</v>
      </c>
    </row>
    <row r="1143" spans="1:4" hidden="1">
      <c r="A1143" s="13" t="s">
        <v>1610</v>
      </c>
      <c r="B1143" s="646" t="s">
        <v>1611</v>
      </c>
      <c r="C1143" s="13" t="s">
        <v>1492</v>
      </c>
      <c r="D1143" s="833">
        <v>98.06</v>
      </c>
    </row>
    <row r="1144" spans="1:4" hidden="1">
      <c r="A1144" s="13" t="s">
        <v>1612</v>
      </c>
      <c r="B1144" s="646" t="s">
        <v>1613</v>
      </c>
      <c r="C1144" s="13" t="s">
        <v>1492</v>
      </c>
      <c r="D1144" s="833">
        <v>90.39</v>
      </c>
    </row>
    <row r="1145" spans="1:4" hidden="1">
      <c r="A1145" s="13" t="s">
        <v>1614</v>
      </c>
      <c r="B1145" s="646" t="s">
        <v>1615</v>
      </c>
      <c r="C1145" s="13" t="s">
        <v>1492</v>
      </c>
      <c r="D1145" s="833">
        <v>156.32</v>
      </c>
    </row>
    <row r="1146" spans="1:4" hidden="1">
      <c r="A1146" s="13" t="s">
        <v>1616</v>
      </c>
      <c r="B1146" s="646" t="s">
        <v>1617</v>
      </c>
      <c r="C1146" s="13" t="s">
        <v>1492</v>
      </c>
      <c r="D1146" s="833">
        <v>109.14</v>
      </c>
    </row>
    <row r="1147" spans="1:4" hidden="1">
      <c r="A1147" s="13" t="s">
        <v>1618</v>
      </c>
      <c r="B1147" s="646" t="s">
        <v>1619</v>
      </c>
      <c r="C1147" s="13" t="s">
        <v>1492</v>
      </c>
      <c r="D1147" s="833">
        <v>56.79</v>
      </c>
    </row>
    <row r="1148" spans="1:4" hidden="1">
      <c r="A1148" s="13" t="s">
        <v>1620</v>
      </c>
      <c r="B1148" s="646" t="s">
        <v>1621</v>
      </c>
      <c r="C1148" s="13" t="s">
        <v>1492</v>
      </c>
      <c r="D1148" s="833">
        <v>65.8</v>
      </c>
    </row>
    <row r="1149" spans="1:4" hidden="1">
      <c r="A1149" s="13" t="s">
        <v>1622</v>
      </c>
      <c r="B1149" s="646" t="s">
        <v>1623</v>
      </c>
      <c r="C1149" s="13" t="s">
        <v>1492</v>
      </c>
      <c r="D1149" s="833">
        <v>97.47</v>
      </c>
    </row>
    <row r="1150" spans="1:4" hidden="1">
      <c r="A1150" s="13" t="s">
        <v>1624</v>
      </c>
      <c r="B1150" s="646" t="s">
        <v>1625</v>
      </c>
      <c r="C1150" s="13" t="s">
        <v>1492</v>
      </c>
      <c r="D1150" s="833">
        <v>33.76</v>
      </c>
    </row>
    <row r="1151" spans="1:4" hidden="1">
      <c r="A1151" s="13" t="s">
        <v>1626</v>
      </c>
      <c r="B1151" s="646" t="s">
        <v>1627</v>
      </c>
      <c r="C1151" s="13" t="s">
        <v>1492</v>
      </c>
      <c r="D1151" s="833">
        <v>58.17</v>
      </c>
    </row>
    <row r="1152" spans="1:4" hidden="1">
      <c r="A1152" s="13" t="s">
        <v>1628</v>
      </c>
      <c r="B1152" s="646" t="s">
        <v>1629</v>
      </c>
      <c r="C1152" s="13" t="s">
        <v>1492</v>
      </c>
      <c r="D1152" s="833">
        <v>92.49</v>
      </c>
    </row>
    <row r="1153" spans="1:4" hidden="1">
      <c r="A1153" s="13" t="s">
        <v>1630</v>
      </c>
      <c r="B1153" s="646" t="s">
        <v>1631</v>
      </c>
      <c r="C1153" s="13" t="s">
        <v>1492</v>
      </c>
      <c r="D1153" s="833">
        <v>45.48</v>
      </c>
    </row>
    <row r="1154" spans="1:4" hidden="1">
      <c r="A1154" s="13" t="s">
        <v>1632</v>
      </c>
      <c r="B1154" s="646" t="s">
        <v>1633</v>
      </c>
      <c r="C1154" s="13" t="s">
        <v>1492</v>
      </c>
      <c r="D1154" s="833">
        <v>54.95</v>
      </c>
    </row>
    <row r="1155" spans="1:4" hidden="1">
      <c r="A1155" s="13" t="s">
        <v>1634</v>
      </c>
      <c r="B1155" s="646" t="s">
        <v>1635</v>
      </c>
      <c r="C1155" s="13" t="s">
        <v>1492</v>
      </c>
      <c r="D1155" s="833">
        <v>80.81</v>
      </c>
    </row>
    <row r="1156" spans="1:4" hidden="1">
      <c r="A1156" s="13" t="s">
        <v>1636</v>
      </c>
      <c r="B1156" s="646" t="s">
        <v>1637</v>
      </c>
      <c r="C1156" s="13" t="s">
        <v>1492</v>
      </c>
      <c r="D1156" s="833">
        <v>76.73</v>
      </c>
    </row>
    <row r="1157" spans="1:4" hidden="1">
      <c r="A1157" s="13" t="s">
        <v>1638</v>
      </c>
      <c r="B1157" s="646" t="s">
        <v>1639</v>
      </c>
      <c r="C1157" s="13" t="s">
        <v>1492</v>
      </c>
      <c r="D1157" s="833">
        <v>81.36</v>
      </c>
    </row>
    <row r="1158" spans="1:4" hidden="1">
      <c r="A1158" s="13" t="s">
        <v>1640</v>
      </c>
      <c r="B1158" s="646" t="s">
        <v>1641</v>
      </c>
      <c r="C1158" s="13" t="s">
        <v>1492</v>
      </c>
      <c r="D1158" s="833">
        <v>104.7</v>
      </c>
    </row>
    <row r="1159" spans="1:4" hidden="1">
      <c r="A1159" s="13" t="s">
        <v>1642</v>
      </c>
      <c r="B1159" s="646" t="s">
        <v>1643</v>
      </c>
      <c r="C1159" s="13" t="s">
        <v>1492</v>
      </c>
      <c r="D1159" s="833">
        <v>15.89</v>
      </c>
    </row>
    <row r="1160" spans="1:4" hidden="1">
      <c r="A1160" s="13" t="s">
        <v>1644</v>
      </c>
      <c r="B1160" s="646" t="s">
        <v>1645</v>
      </c>
      <c r="C1160" s="13" t="s">
        <v>1492</v>
      </c>
      <c r="D1160" s="833">
        <v>15.07</v>
      </c>
    </row>
    <row r="1161" spans="1:4" hidden="1">
      <c r="A1161" s="13" t="s">
        <v>1646</v>
      </c>
      <c r="B1161" s="646" t="s">
        <v>1647</v>
      </c>
      <c r="C1161" s="13" t="s">
        <v>1492</v>
      </c>
      <c r="D1161" s="833">
        <v>17.440000000000001</v>
      </c>
    </row>
    <row r="1162" spans="1:4" hidden="1">
      <c r="A1162" s="13" t="s">
        <v>1648</v>
      </c>
      <c r="B1162" s="646" t="s">
        <v>1649</v>
      </c>
      <c r="C1162" s="13" t="s">
        <v>1492</v>
      </c>
      <c r="D1162" s="833">
        <v>19.79</v>
      </c>
    </row>
    <row r="1163" spans="1:4" hidden="1">
      <c r="A1163" s="13" t="s">
        <v>1650</v>
      </c>
      <c r="B1163" s="646" t="s">
        <v>1651</v>
      </c>
      <c r="C1163" s="13" t="s">
        <v>1492</v>
      </c>
      <c r="D1163" s="833">
        <v>52.46</v>
      </c>
    </row>
    <row r="1164" spans="1:4" hidden="1">
      <c r="A1164" s="13" t="s">
        <v>1652</v>
      </c>
      <c r="B1164" s="646" t="s">
        <v>1653</v>
      </c>
      <c r="C1164" s="13" t="s">
        <v>1492</v>
      </c>
      <c r="D1164" s="833">
        <v>198.99</v>
      </c>
    </row>
    <row r="1165" spans="1:4" hidden="1">
      <c r="A1165" s="13" t="s">
        <v>1654</v>
      </c>
      <c r="B1165" s="646" t="s">
        <v>1655</v>
      </c>
      <c r="C1165" s="13" t="s">
        <v>1492</v>
      </c>
      <c r="D1165" s="833">
        <v>404.92</v>
      </c>
    </row>
    <row r="1166" spans="1:4" hidden="1">
      <c r="A1166" s="13" t="s">
        <v>1656</v>
      </c>
      <c r="B1166" s="646" t="s">
        <v>1657</v>
      </c>
      <c r="C1166" s="13" t="s">
        <v>1492</v>
      </c>
      <c r="D1166" s="833">
        <v>189.86</v>
      </c>
    </row>
    <row r="1167" spans="1:4" hidden="1">
      <c r="A1167" s="13" t="s">
        <v>1658</v>
      </c>
      <c r="B1167" s="646" t="s">
        <v>1659</v>
      </c>
      <c r="C1167" s="13" t="s">
        <v>1492</v>
      </c>
      <c r="D1167" s="833">
        <v>28.65</v>
      </c>
    </row>
    <row r="1168" spans="1:4" hidden="1">
      <c r="A1168" s="13" t="s">
        <v>1660</v>
      </c>
      <c r="B1168" s="646" t="s">
        <v>1661</v>
      </c>
      <c r="C1168" s="13" t="s">
        <v>1492</v>
      </c>
      <c r="D1168" s="833">
        <v>28.65</v>
      </c>
    </row>
    <row r="1169" spans="1:4" hidden="1">
      <c r="A1169" s="13" t="s">
        <v>1662</v>
      </c>
      <c r="B1169" s="646" t="s">
        <v>1663</v>
      </c>
      <c r="C1169" s="13" t="s">
        <v>1492</v>
      </c>
      <c r="D1169" s="833">
        <v>30.06</v>
      </c>
    </row>
    <row r="1170" spans="1:4" hidden="1">
      <c r="A1170" s="13" t="s">
        <v>1664</v>
      </c>
      <c r="B1170" s="646" t="s">
        <v>1665</v>
      </c>
      <c r="C1170" s="13" t="s">
        <v>1492</v>
      </c>
      <c r="D1170" s="833">
        <v>36.14</v>
      </c>
    </row>
    <row r="1171" spans="1:4" hidden="1">
      <c r="A1171" s="13" t="s">
        <v>1666</v>
      </c>
      <c r="B1171" s="646" t="s">
        <v>1667</v>
      </c>
      <c r="C1171" s="13" t="s">
        <v>1492</v>
      </c>
      <c r="D1171" s="833">
        <v>13.82</v>
      </c>
    </row>
    <row r="1172" spans="1:4" hidden="1">
      <c r="A1172" s="13" t="s">
        <v>1668</v>
      </c>
      <c r="B1172" s="646" t="s">
        <v>1669</v>
      </c>
      <c r="C1172" s="13" t="s">
        <v>1492</v>
      </c>
      <c r="D1172" s="833">
        <v>59.17</v>
      </c>
    </row>
    <row r="1173" spans="1:4" hidden="1">
      <c r="A1173" s="13" t="s">
        <v>1670</v>
      </c>
      <c r="B1173" s="646" t="s">
        <v>1671</v>
      </c>
      <c r="C1173" s="13" t="s">
        <v>1492</v>
      </c>
      <c r="D1173" s="833">
        <v>78.84</v>
      </c>
    </row>
    <row r="1174" spans="1:4" hidden="1">
      <c r="A1174" s="13" t="s">
        <v>1672</v>
      </c>
      <c r="B1174" s="646" t="s">
        <v>1673</v>
      </c>
      <c r="C1174" s="13" t="s">
        <v>1492</v>
      </c>
      <c r="D1174" s="833">
        <v>98.82</v>
      </c>
    </row>
    <row r="1175" spans="1:4" hidden="1">
      <c r="A1175" s="13" t="s">
        <v>1674</v>
      </c>
      <c r="B1175" s="646" t="s">
        <v>1675</v>
      </c>
      <c r="C1175" s="13" t="s">
        <v>1492</v>
      </c>
      <c r="D1175" s="833">
        <v>84.01</v>
      </c>
    </row>
    <row r="1176" spans="1:4" hidden="1">
      <c r="A1176" s="13" t="s">
        <v>1676</v>
      </c>
      <c r="B1176" s="646" t="s">
        <v>1677</v>
      </c>
      <c r="C1176" s="13" t="s">
        <v>1492</v>
      </c>
      <c r="D1176" s="833">
        <v>90.87</v>
      </c>
    </row>
    <row r="1177" spans="1:4" hidden="1">
      <c r="A1177" s="13" t="s">
        <v>1678</v>
      </c>
      <c r="B1177" s="646" t="s">
        <v>1679</v>
      </c>
      <c r="C1177" s="13" t="s">
        <v>1492</v>
      </c>
      <c r="D1177" s="833">
        <v>94.75</v>
      </c>
    </row>
    <row r="1178" spans="1:4" hidden="1">
      <c r="A1178" s="13" t="s">
        <v>2600</v>
      </c>
      <c r="B1178" s="646" t="s">
        <v>2601</v>
      </c>
      <c r="C1178" s="13" t="s">
        <v>1492</v>
      </c>
      <c r="D1178" s="833">
        <v>72.760000000000005</v>
      </c>
    </row>
    <row r="1179" spans="1:4" hidden="1">
      <c r="A1179" s="13" t="s">
        <v>1680</v>
      </c>
      <c r="B1179" s="646" t="s">
        <v>1681</v>
      </c>
      <c r="C1179" s="13" t="s">
        <v>1492</v>
      </c>
      <c r="D1179" s="833">
        <v>34.01</v>
      </c>
    </row>
    <row r="1180" spans="1:4" hidden="1">
      <c r="A1180" s="13" t="s">
        <v>1682</v>
      </c>
      <c r="B1180" s="646" t="s">
        <v>1683</v>
      </c>
      <c r="C1180" s="13" t="s">
        <v>1492</v>
      </c>
      <c r="D1180" s="833">
        <v>56.34</v>
      </c>
    </row>
    <row r="1181" spans="1:4" hidden="1">
      <c r="A1181" s="13" t="s">
        <v>1684</v>
      </c>
      <c r="B1181" s="646" t="s">
        <v>1685</v>
      </c>
      <c r="C1181" s="13" t="s">
        <v>1492</v>
      </c>
      <c r="D1181" s="833">
        <v>75.16</v>
      </c>
    </row>
    <row r="1182" spans="1:4" hidden="1">
      <c r="A1182" s="13" t="s">
        <v>1686</v>
      </c>
      <c r="B1182" s="646" t="s">
        <v>1687</v>
      </c>
      <c r="C1182" s="13" t="s">
        <v>1492</v>
      </c>
      <c r="D1182" s="833">
        <v>106.26</v>
      </c>
    </row>
    <row r="1183" spans="1:4" hidden="1">
      <c r="A1183" s="13" t="s">
        <v>1688</v>
      </c>
      <c r="B1183" s="646" t="s">
        <v>1689</v>
      </c>
      <c r="C1183" s="13" t="s">
        <v>1492</v>
      </c>
      <c r="D1183" s="833">
        <v>32.14</v>
      </c>
    </row>
    <row r="1184" spans="1:4" hidden="1">
      <c r="A1184" s="13" t="s">
        <v>1690</v>
      </c>
      <c r="B1184" s="646" t="s">
        <v>1691</v>
      </c>
      <c r="C1184" s="13" t="s">
        <v>1492</v>
      </c>
      <c r="D1184" s="833">
        <v>16.45</v>
      </c>
    </row>
    <row r="1185" spans="1:4" hidden="1">
      <c r="A1185" s="13" t="s">
        <v>1692</v>
      </c>
      <c r="B1185" s="646" t="s">
        <v>1693</v>
      </c>
      <c r="C1185" s="13" t="s">
        <v>1492</v>
      </c>
      <c r="D1185" s="833">
        <v>22.74</v>
      </c>
    </row>
    <row r="1186" spans="1:4" hidden="1">
      <c r="A1186" s="13" t="s">
        <v>1694</v>
      </c>
      <c r="B1186" s="646" t="s">
        <v>1695</v>
      </c>
      <c r="C1186" s="13" t="s">
        <v>1492</v>
      </c>
      <c r="D1186" s="833">
        <v>28.04</v>
      </c>
    </row>
    <row r="1187" spans="1:4" hidden="1">
      <c r="A1187" s="13" t="s">
        <v>1696</v>
      </c>
      <c r="B1187" s="646" t="s">
        <v>1697</v>
      </c>
      <c r="C1187" s="13" t="s">
        <v>1492</v>
      </c>
      <c r="D1187" s="833">
        <v>30.32</v>
      </c>
    </row>
    <row r="1188" spans="1:4" hidden="1">
      <c r="A1188" s="13" t="s">
        <v>1698</v>
      </c>
      <c r="B1188" s="646" t="s">
        <v>1699</v>
      </c>
      <c r="C1188" s="13" t="s">
        <v>1492</v>
      </c>
      <c r="D1188" s="833">
        <v>46.68</v>
      </c>
    </row>
    <row r="1189" spans="1:4" hidden="1">
      <c r="A1189" s="13" t="s">
        <v>1700</v>
      </c>
      <c r="B1189" s="646" t="s">
        <v>1701</v>
      </c>
      <c r="C1189" s="13" t="s">
        <v>1492</v>
      </c>
      <c r="D1189" s="833">
        <v>48.36</v>
      </c>
    </row>
    <row r="1190" spans="1:4" hidden="1">
      <c r="A1190" s="13" t="s">
        <v>1702</v>
      </c>
      <c r="B1190" s="646" t="s">
        <v>1703</v>
      </c>
      <c r="C1190" s="13" t="s">
        <v>1492</v>
      </c>
      <c r="D1190" s="833">
        <v>28.54</v>
      </c>
    </row>
    <row r="1191" spans="1:4" hidden="1">
      <c r="A1191" s="13" t="s">
        <v>1704</v>
      </c>
      <c r="B1191" s="646" t="s">
        <v>1705</v>
      </c>
      <c r="C1191" s="13" t="s">
        <v>1492</v>
      </c>
      <c r="D1191" s="833">
        <v>63.57</v>
      </c>
    </row>
    <row r="1192" spans="1:4" hidden="1">
      <c r="A1192" s="13" t="s">
        <v>1706</v>
      </c>
      <c r="B1192" s="646" t="s">
        <v>1707</v>
      </c>
      <c r="C1192" s="13" t="s">
        <v>1492</v>
      </c>
      <c r="D1192" s="833">
        <v>69.33</v>
      </c>
    </row>
    <row r="1193" spans="1:4" hidden="1">
      <c r="A1193" s="13" t="s">
        <v>1708</v>
      </c>
      <c r="B1193" s="646" t="s">
        <v>1709</v>
      </c>
      <c r="C1193" s="13" t="s">
        <v>1492</v>
      </c>
      <c r="D1193" s="833">
        <v>35.28</v>
      </c>
    </row>
    <row r="1194" spans="1:4" hidden="1">
      <c r="A1194" s="13" t="s">
        <v>1710</v>
      </c>
      <c r="B1194" s="646" t="s">
        <v>1711</v>
      </c>
      <c r="C1194" s="13" t="s">
        <v>1492</v>
      </c>
      <c r="D1194" s="833">
        <v>46.94</v>
      </c>
    </row>
    <row r="1195" spans="1:4" hidden="1">
      <c r="A1195" s="13" t="s">
        <v>1712</v>
      </c>
      <c r="B1195" s="646" t="s">
        <v>1713</v>
      </c>
      <c r="C1195" s="13" t="s">
        <v>1492</v>
      </c>
      <c r="D1195" s="833">
        <v>43.28</v>
      </c>
    </row>
    <row r="1196" spans="1:4" hidden="1">
      <c r="A1196" s="13" t="s">
        <v>3733</v>
      </c>
      <c r="B1196" s="646" t="s">
        <v>1714</v>
      </c>
      <c r="C1196" s="13" t="s">
        <v>2</v>
      </c>
      <c r="D1196" s="833">
        <v>60.03</v>
      </c>
    </row>
    <row r="1197" spans="1:4" hidden="1">
      <c r="A1197" s="13" t="s">
        <v>3734</v>
      </c>
      <c r="B1197" s="646" t="s">
        <v>1715</v>
      </c>
      <c r="C1197" s="13" t="s">
        <v>2</v>
      </c>
      <c r="D1197" s="833">
        <v>48.32</v>
      </c>
    </row>
    <row r="1198" spans="1:4" hidden="1">
      <c r="A1198" s="13" t="s">
        <v>3735</v>
      </c>
      <c r="B1198" s="646" t="s">
        <v>1716</v>
      </c>
      <c r="C1198" s="13" t="s">
        <v>2</v>
      </c>
      <c r="D1198" s="833">
        <v>7.72</v>
      </c>
    </row>
    <row r="1199" spans="1:4" hidden="1">
      <c r="A1199" s="13" t="s">
        <v>3736</v>
      </c>
      <c r="B1199" s="646" t="s">
        <v>628</v>
      </c>
      <c r="C1199" s="13" t="s">
        <v>2</v>
      </c>
      <c r="D1199" s="833">
        <v>1.76</v>
      </c>
    </row>
    <row r="1200" spans="1:4" hidden="1">
      <c r="A1200" s="13" t="s">
        <v>3737</v>
      </c>
      <c r="B1200" s="646" t="s">
        <v>636</v>
      </c>
      <c r="C1200" s="13" t="s">
        <v>2</v>
      </c>
      <c r="D1200" s="833">
        <v>2.11</v>
      </c>
    </row>
    <row r="1201" spans="1:4" hidden="1">
      <c r="A1201" s="13" t="s">
        <v>3738</v>
      </c>
      <c r="B1201" s="646" t="s">
        <v>1717</v>
      </c>
      <c r="C1201" s="13" t="s">
        <v>2</v>
      </c>
      <c r="D1201" s="833">
        <v>63.92</v>
      </c>
    </row>
    <row r="1202" spans="1:4" hidden="1">
      <c r="A1202" s="13" t="s">
        <v>3739</v>
      </c>
      <c r="B1202" s="646" t="s">
        <v>1718</v>
      </c>
      <c r="C1202" s="13" t="s">
        <v>2</v>
      </c>
      <c r="D1202" s="833">
        <v>78.989999999999995</v>
      </c>
    </row>
    <row r="1203" spans="1:4" hidden="1">
      <c r="A1203" s="13" t="s">
        <v>3740</v>
      </c>
      <c r="B1203" s="646" t="s">
        <v>1719</v>
      </c>
      <c r="C1203" s="13" t="s">
        <v>2</v>
      </c>
      <c r="D1203" s="833">
        <v>82.14</v>
      </c>
    </row>
    <row r="1204" spans="1:4" hidden="1">
      <c r="A1204" s="13" t="s">
        <v>3741</v>
      </c>
      <c r="B1204" s="646" t="s">
        <v>1720</v>
      </c>
      <c r="C1204" s="13" t="s">
        <v>2</v>
      </c>
      <c r="D1204" s="833">
        <v>86.99</v>
      </c>
    </row>
    <row r="1205" spans="1:4" hidden="1">
      <c r="A1205" s="13" t="s">
        <v>3742</v>
      </c>
      <c r="B1205" s="646" t="s">
        <v>1721</v>
      </c>
      <c r="C1205" s="13" t="s">
        <v>2</v>
      </c>
      <c r="D1205" s="833">
        <v>91.66</v>
      </c>
    </row>
    <row r="1206" spans="1:4" hidden="1">
      <c r="A1206" s="13" t="s">
        <v>3743</v>
      </c>
      <c r="B1206" s="646" t="s">
        <v>633</v>
      </c>
      <c r="C1206" s="13" t="s">
        <v>2</v>
      </c>
      <c r="D1206" s="833">
        <v>78.56</v>
      </c>
    </row>
    <row r="1207" spans="1:4" hidden="1">
      <c r="A1207" s="13" t="s">
        <v>3744</v>
      </c>
      <c r="B1207" s="646" t="s">
        <v>1722</v>
      </c>
      <c r="C1207" s="13" t="s">
        <v>43</v>
      </c>
      <c r="D1207" s="833">
        <v>1541.13</v>
      </c>
    </row>
    <row r="1208" spans="1:4" hidden="1">
      <c r="A1208" s="13" t="s">
        <v>3745</v>
      </c>
      <c r="B1208" s="646" t="s">
        <v>1723</v>
      </c>
      <c r="C1208" s="13" t="s">
        <v>43</v>
      </c>
      <c r="D1208" s="833">
        <v>317.25</v>
      </c>
    </row>
    <row r="1209" spans="1:4" hidden="1">
      <c r="A1209" s="13" t="s">
        <v>3746</v>
      </c>
      <c r="B1209" s="646" t="s">
        <v>1724</v>
      </c>
      <c r="C1209" s="13" t="s">
        <v>43</v>
      </c>
      <c r="D1209" s="833">
        <v>570.33000000000004</v>
      </c>
    </row>
    <row r="1210" spans="1:4" hidden="1">
      <c r="A1210" s="13" t="s">
        <v>3747</v>
      </c>
      <c r="B1210" s="646" t="s">
        <v>634</v>
      </c>
      <c r="C1210" s="13" t="s">
        <v>43</v>
      </c>
      <c r="D1210" s="833">
        <v>472.51</v>
      </c>
    </row>
    <row r="1211" spans="1:4" hidden="1">
      <c r="A1211" s="13" t="s">
        <v>3748</v>
      </c>
      <c r="B1211" s="646" t="s">
        <v>1725</v>
      </c>
      <c r="C1211" s="13" t="s">
        <v>44</v>
      </c>
      <c r="D1211" s="833">
        <v>14.1</v>
      </c>
    </row>
    <row r="1212" spans="1:4" hidden="1">
      <c r="A1212" s="13" t="s">
        <v>3749</v>
      </c>
      <c r="B1212" s="646" t="s">
        <v>1726</v>
      </c>
      <c r="C1212" s="13" t="s">
        <v>3</v>
      </c>
      <c r="D1212" s="833">
        <v>3.63</v>
      </c>
    </row>
    <row r="1213" spans="1:4" hidden="1">
      <c r="A1213" s="13" t="s">
        <v>3750</v>
      </c>
      <c r="B1213" s="646" t="s">
        <v>1727</v>
      </c>
      <c r="C1213" s="13" t="s">
        <v>44</v>
      </c>
      <c r="D1213" s="833">
        <v>22.87</v>
      </c>
    </row>
    <row r="1214" spans="1:4" hidden="1">
      <c r="A1214" s="13" t="s">
        <v>3751</v>
      </c>
      <c r="B1214" s="646" t="s">
        <v>1728</v>
      </c>
      <c r="C1214" s="13" t="s">
        <v>44</v>
      </c>
      <c r="D1214" s="833">
        <v>12.15</v>
      </c>
    </row>
    <row r="1215" spans="1:4" hidden="1">
      <c r="A1215" s="13" t="s">
        <v>3752</v>
      </c>
      <c r="B1215" s="646" t="s">
        <v>1729</v>
      </c>
      <c r="C1215" s="13" t="s">
        <v>43</v>
      </c>
      <c r="D1215" s="833">
        <v>1325.18</v>
      </c>
    </row>
    <row r="1216" spans="1:4" hidden="1">
      <c r="A1216" s="13" t="s">
        <v>3753</v>
      </c>
      <c r="B1216" s="646" t="s">
        <v>1730</v>
      </c>
      <c r="C1216" s="13" t="s">
        <v>1731</v>
      </c>
      <c r="D1216" s="833">
        <v>134.88</v>
      </c>
    </row>
    <row r="1217" spans="1:4" hidden="1">
      <c r="A1217" s="13" t="s">
        <v>3754</v>
      </c>
      <c r="B1217" s="646" t="s">
        <v>1732</v>
      </c>
      <c r="C1217" s="13" t="s">
        <v>1733</v>
      </c>
      <c r="D1217" s="833">
        <v>2155.33</v>
      </c>
    </row>
    <row r="1218" spans="1:4" hidden="1">
      <c r="A1218" s="13" t="s">
        <v>3755</v>
      </c>
      <c r="B1218" s="646" t="s">
        <v>1734</v>
      </c>
      <c r="C1218" s="13" t="s">
        <v>522</v>
      </c>
      <c r="D1218" s="833">
        <v>2.14</v>
      </c>
    </row>
    <row r="1219" spans="1:4" hidden="1">
      <c r="A1219" s="13" t="s">
        <v>3756</v>
      </c>
      <c r="B1219" s="646" t="s">
        <v>1735</v>
      </c>
      <c r="C1219" s="13" t="s">
        <v>44</v>
      </c>
      <c r="D1219" s="833">
        <v>37.44</v>
      </c>
    </row>
    <row r="1220" spans="1:4" hidden="1">
      <c r="A1220" s="13" t="s">
        <v>3757</v>
      </c>
      <c r="B1220" s="646" t="s">
        <v>1736</v>
      </c>
      <c r="C1220" s="13" t="s">
        <v>43</v>
      </c>
      <c r="D1220" s="833">
        <v>155.03</v>
      </c>
    </row>
    <row r="1221" spans="1:4" hidden="1">
      <c r="A1221" s="13" t="s">
        <v>3758</v>
      </c>
      <c r="B1221" s="646" t="s">
        <v>1737</v>
      </c>
      <c r="C1221" s="13" t="s">
        <v>43</v>
      </c>
      <c r="D1221" s="833">
        <v>155.03</v>
      </c>
    </row>
    <row r="1222" spans="1:4" hidden="1">
      <c r="A1222" s="13" t="s">
        <v>3759</v>
      </c>
      <c r="B1222" s="646" t="s">
        <v>1738</v>
      </c>
      <c r="C1222" s="13" t="s">
        <v>522</v>
      </c>
      <c r="D1222" s="833">
        <v>707.7</v>
      </c>
    </row>
    <row r="1223" spans="1:4" hidden="1">
      <c r="A1223" s="13" t="s">
        <v>3760</v>
      </c>
      <c r="B1223" s="646" t="s">
        <v>1739</v>
      </c>
      <c r="C1223" s="13" t="s">
        <v>522</v>
      </c>
      <c r="D1223" s="833">
        <v>249.18</v>
      </c>
    </row>
    <row r="1224" spans="1:4" hidden="1">
      <c r="A1224" s="13" t="s">
        <v>3761</v>
      </c>
      <c r="B1224" s="646" t="s">
        <v>1740</v>
      </c>
      <c r="C1224" s="13" t="s">
        <v>43</v>
      </c>
      <c r="D1224" s="833">
        <v>112.02</v>
      </c>
    </row>
    <row r="1225" spans="1:4" hidden="1">
      <c r="A1225" s="13" t="s">
        <v>3762</v>
      </c>
      <c r="B1225" s="646" t="s">
        <v>1741</v>
      </c>
      <c r="C1225" s="13" t="s">
        <v>43</v>
      </c>
      <c r="D1225" s="833">
        <v>39.630000000000003</v>
      </c>
    </row>
    <row r="1226" spans="1:4" hidden="1">
      <c r="A1226" s="13" t="s">
        <v>3763</v>
      </c>
      <c r="B1226" s="646" t="s">
        <v>1742</v>
      </c>
      <c r="C1226" s="13" t="s">
        <v>43</v>
      </c>
      <c r="D1226" s="833">
        <v>74.55</v>
      </c>
    </row>
    <row r="1227" spans="1:4" hidden="1">
      <c r="A1227" s="13" t="s">
        <v>3764</v>
      </c>
      <c r="B1227" s="646" t="s">
        <v>1743</v>
      </c>
      <c r="C1227" s="13" t="s">
        <v>43</v>
      </c>
      <c r="D1227" s="833">
        <v>50.21</v>
      </c>
    </row>
    <row r="1228" spans="1:4" hidden="1">
      <c r="A1228" s="13" t="s">
        <v>3765</v>
      </c>
      <c r="B1228" s="646" t="s">
        <v>1744</v>
      </c>
      <c r="C1228" s="13" t="s">
        <v>43</v>
      </c>
      <c r="D1228" s="833">
        <v>97.73</v>
      </c>
    </row>
    <row r="1229" spans="1:4" hidden="1">
      <c r="A1229" s="13" t="s">
        <v>3766</v>
      </c>
      <c r="B1229" s="646" t="s">
        <v>641</v>
      </c>
      <c r="C1229" s="13" t="s">
        <v>3</v>
      </c>
      <c r="D1229" s="833">
        <v>34.94</v>
      </c>
    </row>
    <row r="1230" spans="1:4" hidden="1">
      <c r="A1230" s="13" t="s">
        <v>3767</v>
      </c>
      <c r="B1230" s="646" t="s">
        <v>1745</v>
      </c>
      <c r="C1230" s="13" t="s">
        <v>44</v>
      </c>
      <c r="D1230" s="833">
        <v>1.1299999999999999</v>
      </c>
    </row>
    <row r="1231" spans="1:4" hidden="1">
      <c r="A1231" s="13" t="s">
        <v>3768</v>
      </c>
      <c r="B1231" s="646" t="s">
        <v>1746</v>
      </c>
      <c r="C1231" s="13" t="s">
        <v>44</v>
      </c>
      <c r="D1231" s="833">
        <v>0.57999999999999996</v>
      </c>
    </row>
    <row r="1232" spans="1:4" hidden="1">
      <c r="A1232" s="13" t="s">
        <v>3769</v>
      </c>
      <c r="B1232" s="646" t="s">
        <v>643</v>
      </c>
      <c r="C1232" s="13" t="s">
        <v>43</v>
      </c>
      <c r="D1232" s="833">
        <v>11.38</v>
      </c>
    </row>
    <row r="1233" spans="1:4" hidden="1">
      <c r="A1233" s="13" t="s">
        <v>3770</v>
      </c>
      <c r="B1233" s="646" t="s">
        <v>1747</v>
      </c>
      <c r="C1233" s="13" t="s">
        <v>43</v>
      </c>
      <c r="D1233" s="833">
        <v>38.35</v>
      </c>
    </row>
    <row r="1234" spans="1:4" hidden="1">
      <c r="A1234" s="13" t="s">
        <v>3771</v>
      </c>
      <c r="B1234" s="646" t="s">
        <v>1748</v>
      </c>
      <c r="C1234" s="13" t="s">
        <v>43</v>
      </c>
      <c r="D1234" s="833">
        <v>60.64</v>
      </c>
    </row>
    <row r="1235" spans="1:4" hidden="1">
      <c r="A1235" s="13" t="s">
        <v>3772</v>
      </c>
      <c r="B1235" s="646" t="s">
        <v>1749</v>
      </c>
      <c r="C1235" s="13" t="s">
        <v>43</v>
      </c>
      <c r="D1235" s="833">
        <v>6.52</v>
      </c>
    </row>
    <row r="1236" spans="1:4" hidden="1">
      <c r="A1236" s="13" t="s">
        <v>3773</v>
      </c>
      <c r="B1236" s="646" t="s">
        <v>1750</v>
      </c>
      <c r="C1236" s="13" t="s">
        <v>2831</v>
      </c>
      <c r="D1236" s="833">
        <v>9.27</v>
      </c>
    </row>
    <row r="1237" spans="1:4" hidden="1">
      <c r="A1237" s="13" t="s">
        <v>3774</v>
      </c>
      <c r="B1237" s="646" t="s">
        <v>1751</v>
      </c>
      <c r="C1237" s="13" t="s">
        <v>2831</v>
      </c>
      <c r="D1237" s="833">
        <v>5.45</v>
      </c>
    </row>
    <row r="1238" spans="1:4" hidden="1">
      <c r="A1238" s="13" t="s">
        <v>3775</v>
      </c>
      <c r="B1238" s="646" t="s">
        <v>1752</v>
      </c>
      <c r="C1238" s="13" t="s">
        <v>2831</v>
      </c>
      <c r="D1238" s="833">
        <v>4.24</v>
      </c>
    </row>
    <row r="1239" spans="1:4" hidden="1">
      <c r="A1239" s="13" t="s">
        <v>3776</v>
      </c>
      <c r="B1239" s="646" t="s">
        <v>1753</v>
      </c>
      <c r="C1239" s="13" t="s">
        <v>2831</v>
      </c>
      <c r="D1239" s="833">
        <v>3.54</v>
      </c>
    </row>
    <row r="1240" spans="1:4" hidden="1">
      <c r="A1240" s="13" t="s">
        <v>3777</v>
      </c>
      <c r="B1240" s="646" t="s">
        <v>1754</v>
      </c>
      <c r="C1240" s="13" t="s">
        <v>2831</v>
      </c>
      <c r="D1240" s="833">
        <v>3.12</v>
      </c>
    </row>
    <row r="1241" spans="1:4" hidden="1">
      <c r="A1241" s="13" t="s">
        <v>3778</v>
      </c>
      <c r="B1241" s="646" t="s">
        <v>1755</v>
      </c>
      <c r="C1241" s="13" t="s">
        <v>2831</v>
      </c>
      <c r="D1241" s="833">
        <v>2.46</v>
      </c>
    </row>
    <row r="1242" spans="1:4" hidden="1">
      <c r="A1242" s="13" t="s">
        <v>3779</v>
      </c>
      <c r="B1242" s="646" t="s">
        <v>1756</v>
      </c>
      <c r="C1242" s="13" t="s">
        <v>43</v>
      </c>
      <c r="D1242" s="833">
        <v>155.03</v>
      </c>
    </row>
    <row r="1243" spans="1:4" hidden="1">
      <c r="A1243" s="13" t="s">
        <v>3780</v>
      </c>
      <c r="B1243" s="646" t="s">
        <v>1757</v>
      </c>
      <c r="C1243" s="13" t="s">
        <v>43</v>
      </c>
      <c r="D1243" s="833">
        <v>3134.13</v>
      </c>
    </row>
    <row r="1244" spans="1:4" hidden="1">
      <c r="A1244" s="13" t="s">
        <v>3781</v>
      </c>
      <c r="B1244" s="646" t="s">
        <v>1758</v>
      </c>
      <c r="C1244" s="13" t="s">
        <v>43</v>
      </c>
      <c r="D1244" s="833">
        <v>2757.61</v>
      </c>
    </row>
    <row r="1245" spans="1:4" ht="30" hidden="1">
      <c r="A1245" s="13" t="s">
        <v>3782</v>
      </c>
      <c r="B1245" s="646" t="s">
        <v>1760</v>
      </c>
      <c r="C1245" s="13" t="s">
        <v>43</v>
      </c>
      <c r="D1245" s="833">
        <v>2630.35</v>
      </c>
    </row>
    <row r="1246" spans="1:4" hidden="1">
      <c r="A1246" s="13" t="s">
        <v>3783</v>
      </c>
      <c r="B1246" s="646" t="s">
        <v>1759</v>
      </c>
      <c r="C1246" s="13" t="s">
        <v>43</v>
      </c>
      <c r="D1246" s="833">
        <v>2081.9499999999998</v>
      </c>
    </row>
    <row r="1247" spans="1:4" hidden="1">
      <c r="A1247" s="13" t="s">
        <v>3784</v>
      </c>
      <c r="B1247" s="646" t="s">
        <v>1761</v>
      </c>
      <c r="C1247" s="13" t="s">
        <v>43</v>
      </c>
      <c r="D1247" s="833">
        <v>595.87</v>
      </c>
    </row>
    <row r="1248" spans="1:4" hidden="1">
      <c r="A1248" s="13" t="s">
        <v>3785</v>
      </c>
      <c r="B1248" s="646" t="s">
        <v>1763</v>
      </c>
      <c r="C1248" s="13" t="s">
        <v>1762</v>
      </c>
      <c r="D1248" s="833">
        <v>45.65</v>
      </c>
    </row>
    <row r="1249" spans="1:4" hidden="1">
      <c r="A1249" s="13" t="s">
        <v>3786</v>
      </c>
      <c r="B1249" s="646" t="s">
        <v>1764</v>
      </c>
      <c r="C1249" s="13" t="s">
        <v>43</v>
      </c>
      <c r="D1249" s="833">
        <v>788.8</v>
      </c>
    </row>
    <row r="1250" spans="1:4" hidden="1">
      <c r="A1250" s="13" t="s">
        <v>3787</v>
      </c>
      <c r="B1250" s="646" t="s">
        <v>1765</v>
      </c>
      <c r="C1250" s="13" t="s">
        <v>43</v>
      </c>
      <c r="D1250" s="833">
        <v>11.79</v>
      </c>
    </row>
    <row r="1251" spans="1:4" hidden="1">
      <c r="A1251" s="13" t="s">
        <v>3788</v>
      </c>
      <c r="B1251" s="646" t="s">
        <v>1766</v>
      </c>
      <c r="C1251" s="13" t="s">
        <v>43</v>
      </c>
      <c r="D1251" s="833">
        <v>11.12</v>
      </c>
    </row>
    <row r="1252" spans="1:4" hidden="1">
      <c r="A1252" s="13" t="s">
        <v>3789</v>
      </c>
      <c r="B1252" s="646" t="s">
        <v>1767</v>
      </c>
      <c r="C1252" s="13" t="s">
        <v>44</v>
      </c>
      <c r="D1252" s="833">
        <v>2.78</v>
      </c>
    </row>
    <row r="1253" spans="1:4" hidden="1">
      <c r="A1253" s="13" t="s">
        <v>3790</v>
      </c>
      <c r="B1253" s="646" t="s">
        <v>1768</v>
      </c>
      <c r="C1253" s="13" t="s">
        <v>43</v>
      </c>
      <c r="D1253" s="833">
        <v>262.33</v>
      </c>
    </row>
    <row r="1254" spans="1:4" hidden="1">
      <c r="A1254" s="13" t="s">
        <v>3791</v>
      </c>
      <c r="B1254" s="646" t="s">
        <v>1769</v>
      </c>
      <c r="C1254" s="13" t="s">
        <v>44</v>
      </c>
      <c r="D1254" s="833">
        <v>13.86</v>
      </c>
    </row>
    <row r="1255" spans="1:4" hidden="1">
      <c r="A1255" s="13" t="s">
        <v>3792</v>
      </c>
      <c r="B1255" s="646" t="s">
        <v>772</v>
      </c>
      <c r="C1255" s="13" t="s">
        <v>44</v>
      </c>
      <c r="D1255" s="833">
        <v>5.33</v>
      </c>
    </row>
    <row r="1256" spans="1:4" hidden="1">
      <c r="A1256" s="13" t="s">
        <v>3793</v>
      </c>
      <c r="B1256" s="646" t="s">
        <v>1770</v>
      </c>
      <c r="C1256" s="13" t="s">
        <v>44</v>
      </c>
      <c r="D1256" s="833">
        <v>14.69</v>
      </c>
    </row>
    <row r="1257" spans="1:4" hidden="1">
      <c r="A1257" s="13" t="s">
        <v>3794</v>
      </c>
      <c r="B1257" s="646" t="s">
        <v>1771</v>
      </c>
      <c r="C1257" s="13" t="s">
        <v>44</v>
      </c>
      <c r="D1257" s="833">
        <v>18.350000000000001</v>
      </c>
    </row>
    <row r="1258" spans="1:4" hidden="1">
      <c r="A1258" s="13" t="s">
        <v>3795</v>
      </c>
      <c r="B1258" s="646" t="s">
        <v>1772</v>
      </c>
      <c r="C1258" s="13" t="s">
        <v>43</v>
      </c>
      <c r="D1258" s="833">
        <v>1996.68</v>
      </c>
    </row>
    <row r="1259" spans="1:4" hidden="1">
      <c r="A1259" s="13" t="s">
        <v>3796</v>
      </c>
      <c r="B1259" s="646" t="s">
        <v>1773</v>
      </c>
      <c r="C1259" s="13" t="s">
        <v>43</v>
      </c>
      <c r="D1259" s="833">
        <v>1366.9</v>
      </c>
    </row>
    <row r="1260" spans="1:4" hidden="1">
      <c r="A1260" s="13" t="s">
        <v>3797</v>
      </c>
      <c r="B1260" s="646" t="s">
        <v>1774</v>
      </c>
      <c r="C1260" s="13" t="s">
        <v>44</v>
      </c>
      <c r="D1260" s="833">
        <v>9.2200000000000006</v>
      </c>
    </row>
    <row r="1261" spans="1:4" hidden="1">
      <c r="A1261" s="13" t="s">
        <v>3798</v>
      </c>
      <c r="B1261" s="646" t="s">
        <v>1775</v>
      </c>
      <c r="C1261" s="13" t="s">
        <v>43</v>
      </c>
      <c r="D1261" s="833">
        <v>355.02</v>
      </c>
    </row>
    <row r="1262" spans="1:4" hidden="1">
      <c r="A1262" s="13" t="s">
        <v>3799</v>
      </c>
      <c r="B1262" s="646" t="s">
        <v>774</v>
      </c>
      <c r="C1262" s="13" t="s">
        <v>44</v>
      </c>
      <c r="D1262" s="833">
        <v>2.83</v>
      </c>
    </row>
    <row r="1263" spans="1:4" hidden="1">
      <c r="A1263" s="13" t="s">
        <v>3800</v>
      </c>
      <c r="B1263" s="646" t="s">
        <v>1776</v>
      </c>
      <c r="C1263" s="13" t="s">
        <v>43</v>
      </c>
      <c r="D1263" s="833">
        <v>67.45</v>
      </c>
    </row>
    <row r="1264" spans="1:4" hidden="1">
      <c r="A1264" s="13" t="s">
        <v>3801</v>
      </c>
      <c r="B1264" s="646" t="s">
        <v>777</v>
      </c>
      <c r="C1264" s="13" t="s">
        <v>43</v>
      </c>
      <c r="D1264" s="833">
        <v>1123.31</v>
      </c>
    </row>
    <row r="1265" spans="1:4" hidden="1">
      <c r="A1265" s="13" t="s">
        <v>3802</v>
      </c>
      <c r="B1265" s="646" t="s">
        <v>778</v>
      </c>
      <c r="C1265" s="13" t="s">
        <v>43</v>
      </c>
      <c r="D1265" s="833">
        <v>1435.52</v>
      </c>
    </row>
    <row r="1266" spans="1:4" hidden="1">
      <c r="A1266" s="13" t="s">
        <v>3803</v>
      </c>
      <c r="B1266" s="646" t="s">
        <v>1777</v>
      </c>
      <c r="C1266" s="13" t="s">
        <v>2831</v>
      </c>
      <c r="D1266" s="833">
        <v>5.51</v>
      </c>
    </row>
    <row r="1267" spans="1:4" hidden="1">
      <c r="A1267" s="13" t="s">
        <v>3804</v>
      </c>
      <c r="B1267" s="646" t="s">
        <v>1778</v>
      </c>
      <c r="C1267" s="13" t="s">
        <v>43</v>
      </c>
      <c r="D1267" s="833">
        <v>149.69999999999999</v>
      </c>
    </row>
    <row r="1268" spans="1:4" hidden="1">
      <c r="A1268" s="13" t="s">
        <v>3805</v>
      </c>
      <c r="B1268" s="646" t="s">
        <v>1779</v>
      </c>
      <c r="C1268" s="13" t="s">
        <v>43</v>
      </c>
      <c r="D1268" s="833">
        <v>192.52</v>
      </c>
    </row>
    <row r="1269" spans="1:4" hidden="1">
      <c r="A1269" s="13" t="s">
        <v>3806</v>
      </c>
      <c r="B1269" s="646" t="s">
        <v>1780</v>
      </c>
      <c r="C1269" s="13" t="s">
        <v>43</v>
      </c>
      <c r="D1269" s="833">
        <v>586.37</v>
      </c>
    </row>
    <row r="1270" spans="1:4" hidden="1">
      <c r="A1270" s="13" t="s">
        <v>3807</v>
      </c>
      <c r="B1270" s="646" t="s">
        <v>1781</v>
      </c>
      <c r="C1270" s="13" t="s">
        <v>2</v>
      </c>
      <c r="D1270" s="833">
        <v>300.79000000000002</v>
      </c>
    </row>
    <row r="1271" spans="1:4" hidden="1">
      <c r="A1271" s="13" t="s">
        <v>3808</v>
      </c>
      <c r="B1271" s="646" t="s">
        <v>980</v>
      </c>
      <c r="C1271" s="13" t="s">
        <v>43</v>
      </c>
      <c r="D1271" s="833">
        <v>1192.03</v>
      </c>
    </row>
    <row r="1272" spans="1:4" hidden="1">
      <c r="A1272" s="13" t="s">
        <v>3809</v>
      </c>
      <c r="B1272" s="646" t="s">
        <v>979</v>
      </c>
      <c r="C1272" s="13" t="s">
        <v>43</v>
      </c>
      <c r="D1272" s="833">
        <v>965.17</v>
      </c>
    </row>
    <row r="1273" spans="1:4" hidden="1">
      <c r="A1273" s="13" t="s">
        <v>3810</v>
      </c>
      <c r="B1273" s="646" t="s">
        <v>1782</v>
      </c>
      <c r="C1273" s="13" t="s">
        <v>43</v>
      </c>
      <c r="D1273" s="833">
        <v>81.319999999999993</v>
      </c>
    </row>
    <row r="1274" spans="1:4" hidden="1">
      <c r="A1274" s="13" t="s">
        <v>3811</v>
      </c>
      <c r="B1274" s="646" t="s">
        <v>1783</v>
      </c>
      <c r="C1274" s="13" t="s">
        <v>43</v>
      </c>
      <c r="D1274" s="833">
        <v>90.87</v>
      </c>
    </row>
    <row r="1275" spans="1:4" hidden="1">
      <c r="A1275" s="13" t="s">
        <v>3812</v>
      </c>
      <c r="B1275" s="646" t="s">
        <v>1784</v>
      </c>
      <c r="C1275" s="13" t="s">
        <v>43</v>
      </c>
      <c r="D1275" s="833">
        <v>18.36</v>
      </c>
    </row>
    <row r="1276" spans="1:4" hidden="1">
      <c r="A1276" s="13" t="s">
        <v>3813</v>
      </c>
      <c r="B1276" s="646" t="s">
        <v>1785</v>
      </c>
      <c r="C1276" s="13" t="s">
        <v>43</v>
      </c>
      <c r="D1276" s="833">
        <v>315.69</v>
      </c>
    </row>
    <row r="1277" spans="1:4" hidden="1">
      <c r="A1277" s="13" t="s">
        <v>3814</v>
      </c>
      <c r="B1277" s="646" t="s">
        <v>1786</v>
      </c>
      <c r="C1277" s="13" t="s">
        <v>43</v>
      </c>
      <c r="D1277" s="833">
        <v>27.29</v>
      </c>
    </row>
    <row r="1278" spans="1:4" hidden="1">
      <c r="A1278" s="13" t="s">
        <v>3815</v>
      </c>
      <c r="B1278" s="646" t="s">
        <v>1787</v>
      </c>
      <c r="C1278" s="13" t="s">
        <v>43</v>
      </c>
      <c r="D1278" s="833">
        <v>35.5</v>
      </c>
    </row>
    <row r="1279" spans="1:4" hidden="1">
      <c r="A1279" s="13" t="s">
        <v>3816</v>
      </c>
      <c r="B1279" s="646" t="s">
        <v>1788</v>
      </c>
      <c r="C1279" s="13" t="s">
        <v>44</v>
      </c>
      <c r="D1279" s="833">
        <v>147.15</v>
      </c>
    </row>
    <row r="1280" spans="1:4" hidden="1">
      <c r="A1280" s="13" t="s">
        <v>3817</v>
      </c>
      <c r="B1280" s="646" t="s">
        <v>854</v>
      </c>
      <c r="C1280" s="13" t="s">
        <v>44</v>
      </c>
      <c r="D1280" s="833">
        <v>178.96</v>
      </c>
    </row>
    <row r="1281" spans="1:4" hidden="1">
      <c r="A1281" s="13" t="s">
        <v>3818</v>
      </c>
      <c r="B1281" s="646" t="s">
        <v>1206</v>
      </c>
      <c r="C1281" s="13" t="s">
        <v>44</v>
      </c>
      <c r="D1281" s="833">
        <v>197.12</v>
      </c>
    </row>
    <row r="1282" spans="1:4" hidden="1">
      <c r="A1282" s="13" t="s">
        <v>3819</v>
      </c>
      <c r="B1282" s="646" t="s">
        <v>1207</v>
      </c>
      <c r="C1282" s="13" t="s">
        <v>44</v>
      </c>
      <c r="D1282" s="833">
        <v>213.94</v>
      </c>
    </row>
    <row r="1283" spans="1:4" hidden="1">
      <c r="A1283" s="13" t="s">
        <v>3820</v>
      </c>
      <c r="B1283" s="646" t="s">
        <v>855</v>
      </c>
      <c r="C1283" s="13" t="s">
        <v>6</v>
      </c>
      <c r="D1283" s="833">
        <v>20.05</v>
      </c>
    </row>
    <row r="1284" spans="1:4" hidden="1">
      <c r="A1284" s="13" t="s">
        <v>3821</v>
      </c>
      <c r="B1284" s="646" t="s">
        <v>856</v>
      </c>
      <c r="C1284" s="13" t="s">
        <v>6</v>
      </c>
      <c r="D1284" s="833">
        <v>17.21</v>
      </c>
    </row>
    <row r="1285" spans="1:4" hidden="1">
      <c r="A1285" s="13" t="s">
        <v>3822</v>
      </c>
      <c r="B1285" s="646" t="s">
        <v>857</v>
      </c>
      <c r="C1285" s="13" t="s">
        <v>6</v>
      </c>
      <c r="D1285" s="833">
        <v>21.19</v>
      </c>
    </row>
    <row r="1286" spans="1:4" hidden="1">
      <c r="A1286" s="13" t="s">
        <v>3823</v>
      </c>
      <c r="B1286" s="646" t="s">
        <v>1218</v>
      </c>
      <c r="C1286" s="13" t="s">
        <v>43</v>
      </c>
      <c r="D1286" s="833">
        <v>646.29</v>
      </c>
    </row>
    <row r="1287" spans="1:4" hidden="1">
      <c r="A1287" s="13" t="s">
        <v>3824</v>
      </c>
      <c r="B1287" s="646" t="s">
        <v>1219</v>
      </c>
      <c r="C1287" s="13" t="s">
        <v>43</v>
      </c>
      <c r="D1287" s="833">
        <v>708.45</v>
      </c>
    </row>
    <row r="1288" spans="1:4" hidden="1">
      <c r="A1288" s="13" t="s">
        <v>3825</v>
      </c>
      <c r="B1288" s="646" t="s">
        <v>1220</v>
      </c>
      <c r="C1288" s="13" t="s">
        <v>43</v>
      </c>
      <c r="D1288" s="833">
        <v>726.83</v>
      </c>
    </row>
    <row r="1289" spans="1:4" hidden="1">
      <c r="A1289" s="13" t="s">
        <v>3826</v>
      </c>
      <c r="B1289" s="646" t="s">
        <v>1293</v>
      </c>
      <c r="C1289" s="13" t="s">
        <v>43</v>
      </c>
      <c r="D1289" s="833">
        <v>753.83</v>
      </c>
    </row>
    <row r="1290" spans="1:4" hidden="1">
      <c r="A1290" s="13" t="s">
        <v>3827</v>
      </c>
      <c r="B1290" s="646" t="s">
        <v>1294</v>
      </c>
      <c r="C1290" s="13" t="s">
        <v>43</v>
      </c>
      <c r="D1290" s="833">
        <v>773.28</v>
      </c>
    </row>
    <row r="1291" spans="1:4" hidden="1">
      <c r="A1291" s="13" t="s">
        <v>3828</v>
      </c>
      <c r="B1291" s="646" t="s">
        <v>1221</v>
      </c>
      <c r="C1291" s="13" t="s">
        <v>43</v>
      </c>
      <c r="D1291" s="833">
        <v>798.39</v>
      </c>
    </row>
    <row r="1292" spans="1:4" hidden="1">
      <c r="A1292" s="13" t="s">
        <v>3829</v>
      </c>
      <c r="B1292" s="646" t="s">
        <v>1299</v>
      </c>
      <c r="C1292" s="13" t="s">
        <v>43</v>
      </c>
      <c r="D1292" s="833">
        <v>812.45</v>
      </c>
    </row>
    <row r="1293" spans="1:4" hidden="1">
      <c r="A1293" s="13" t="s">
        <v>3830</v>
      </c>
      <c r="B1293" s="646" t="s">
        <v>1300</v>
      </c>
      <c r="C1293" s="13" t="s">
        <v>43</v>
      </c>
      <c r="D1293" s="833">
        <v>859.15</v>
      </c>
    </row>
    <row r="1294" spans="1:4" hidden="1">
      <c r="A1294" s="13" t="s">
        <v>3831</v>
      </c>
      <c r="B1294" s="646" t="s">
        <v>865</v>
      </c>
      <c r="C1294" s="13" t="s">
        <v>43</v>
      </c>
      <c r="D1294" s="833">
        <v>649.62</v>
      </c>
    </row>
    <row r="1295" spans="1:4" hidden="1">
      <c r="A1295" s="13" t="s">
        <v>3832</v>
      </c>
      <c r="B1295" s="646" t="s">
        <v>1789</v>
      </c>
      <c r="C1295" s="13" t="s">
        <v>43</v>
      </c>
      <c r="D1295" s="833">
        <v>102.11</v>
      </c>
    </row>
    <row r="1296" spans="1:4" hidden="1">
      <c r="A1296" s="13" t="s">
        <v>3833</v>
      </c>
      <c r="B1296" s="646" t="s">
        <v>873</v>
      </c>
      <c r="C1296" s="13" t="s">
        <v>43</v>
      </c>
      <c r="D1296" s="833">
        <v>322.55</v>
      </c>
    </row>
    <row r="1297" spans="1:4" hidden="1">
      <c r="A1297" s="13" t="s">
        <v>3834</v>
      </c>
      <c r="B1297" s="646" t="s">
        <v>874</v>
      </c>
      <c r="C1297" s="13" t="s">
        <v>43</v>
      </c>
      <c r="D1297" s="833">
        <v>483.15</v>
      </c>
    </row>
    <row r="1298" spans="1:4" hidden="1">
      <c r="A1298" s="13" t="s">
        <v>3835</v>
      </c>
      <c r="B1298" s="646" t="s">
        <v>875</v>
      </c>
      <c r="C1298" s="13" t="s">
        <v>43</v>
      </c>
      <c r="D1298" s="833">
        <v>204.04</v>
      </c>
    </row>
    <row r="1299" spans="1:4" hidden="1">
      <c r="A1299" s="13" t="s">
        <v>3836</v>
      </c>
      <c r="B1299" s="646" t="s">
        <v>1790</v>
      </c>
      <c r="C1299" s="13" t="s">
        <v>2</v>
      </c>
      <c r="D1299" s="833">
        <v>157.93</v>
      </c>
    </row>
    <row r="1300" spans="1:4" hidden="1">
      <c r="A1300" s="13" t="s">
        <v>3837</v>
      </c>
      <c r="B1300" s="646" t="s">
        <v>1791</v>
      </c>
      <c r="C1300" s="13" t="s">
        <v>2</v>
      </c>
      <c r="D1300" s="833">
        <v>133.13</v>
      </c>
    </row>
    <row r="1301" spans="1:4" hidden="1">
      <c r="A1301" s="13" t="s">
        <v>3838</v>
      </c>
      <c r="B1301" s="646" t="s">
        <v>1792</v>
      </c>
      <c r="C1301" s="13" t="s">
        <v>2</v>
      </c>
      <c r="D1301" s="833">
        <v>224.97</v>
      </c>
    </row>
    <row r="1302" spans="1:4" hidden="1">
      <c r="A1302" s="13" t="s">
        <v>3839</v>
      </c>
      <c r="B1302" s="646" t="s">
        <v>1793</v>
      </c>
      <c r="C1302" s="13" t="s">
        <v>2</v>
      </c>
      <c r="D1302" s="833">
        <v>245.76</v>
      </c>
    </row>
    <row r="1303" spans="1:4" hidden="1">
      <c r="A1303" s="13" t="s">
        <v>3840</v>
      </c>
      <c r="B1303" s="646" t="s">
        <v>1794</v>
      </c>
      <c r="C1303" s="13" t="s">
        <v>2</v>
      </c>
      <c r="D1303" s="833">
        <v>223.9</v>
      </c>
    </row>
    <row r="1304" spans="1:4" hidden="1">
      <c r="A1304" s="13" t="s">
        <v>3841</v>
      </c>
      <c r="B1304" s="646" t="s">
        <v>1795</v>
      </c>
      <c r="C1304" s="13" t="s">
        <v>2</v>
      </c>
      <c r="D1304" s="833">
        <v>298.82</v>
      </c>
    </row>
    <row r="1305" spans="1:4" hidden="1">
      <c r="A1305" s="13" t="s">
        <v>3842</v>
      </c>
      <c r="B1305" s="646" t="s">
        <v>1796</v>
      </c>
      <c r="C1305" s="13" t="s">
        <v>2</v>
      </c>
      <c r="D1305" s="833">
        <v>264.24</v>
      </c>
    </row>
    <row r="1306" spans="1:4" hidden="1">
      <c r="A1306" s="13" t="s">
        <v>3843</v>
      </c>
      <c r="B1306" s="646" t="s">
        <v>1797</v>
      </c>
      <c r="C1306" s="13" t="s">
        <v>2</v>
      </c>
      <c r="D1306" s="833">
        <v>410.02</v>
      </c>
    </row>
    <row r="1307" spans="1:4" hidden="1">
      <c r="A1307" s="13" t="s">
        <v>3844</v>
      </c>
      <c r="B1307" s="646" t="s">
        <v>1798</v>
      </c>
      <c r="C1307" s="13" t="s">
        <v>2</v>
      </c>
      <c r="D1307" s="833">
        <v>458.11</v>
      </c>
    </row>
    <row r="1308" spans="1:4" hidden="1">
      <c r="A1308" s="13" t="s">
        <v>3845</v>
      </c>
      <c r="B1308" s="646" t="s">
        <v>1799</v>
      </c>
      <c r="C1308" s="13" t="s">
        <v>2</v>
      </c>
      <c r="D1308" s="833">
        <v>513.49</v>
      </c>
    </row>
    <row r="1309" spans="1:4" hidden="1">
      <c r="A1309" s="13" t="s">
        <v>3846</v>
      </c>
      <c r="B1309" s="646" t="s">
        <v>1800</v>
      </c>
      <c r="C1309" s="13" t="s">
        <v>2</v>
      </c>
      <c r="D1309" s="833">
        <v>457.45</v>
      </c>
    </row>
    <row r="1310" spans="1:4" hidden="1">
      <c r="A1310" s="13" t="s">
        <v>3847</v>
      </c>
      <c r="B1310" s="646" t="s">
        <v>1801</v>
      </c>
      <c r="C1310" s="13" t="s">
        <v>2</v>
      </c>
      <c r="D1310" s="833">
        <v>549.94000000000005</v>
      </c>
    </row>
    <row r="1311" spans="1:4" hidden="1">
      <c r="A1311" s="13" t="s">
        <v>3848</v>
      </c>
      <c r="B1311" s="646" t="s">
        <v>1802</v>
      </c>
      <c r="C1311" s="13" t="s">
        <v>2</v>
      </c>
      <c r="D1311" s="833">
        <v>842.54</v>
      </c>
    </row>
    <row r="1312" spans="1:4" hidden="1">
      <c r="A1312" s="13" t="s">
        <v>3849</v>
      </c>
      <c r="B1312" s="646" t="s">
        <v>1803</v>
      </c>
      <c r="C1312" s="13" t="s">
        <v>2</v>
      </c>
      <c r="D1312" s="833">
        <v>1112.9000000000001</v>
      </c>
    </row>
    <row r="1313" spans="1:4" hidden="1">
      <c r="A1313" s="13" t="s">
        <v>3850</v>
      </c>
      <c r="B1313" s="646" t="s">
        <v>1804</v>
      </c>
      <c r="C1313" s="13" t="s">
        <v>2</v>
      </c>
      <c r="D1313" s="833">
        <v>99.95</v>
      </c>
    </row>
    <row r="1314" spans="1:4" hidden="1">
      <c r="A1314" s="13" t="s">
        <v>3851</v>
      </c>
      <c r="B1314" s="646" t="s">
        <v>1805</v>
      </c>
      <c r="C1314" s="13" t="s">
        <v>2</v>
      </c>
      <c r="D1314" s="833">
        <v>117.18</v>
      </c>
    </row>
    <row r="1315" spans="1:4" hidden="1">
      <c r="A1315" s="13" t="s">
        <v>3852</v>
      </c>
      <c r="B1315" s="646" t="s">
        <v>1806</v>
      </c>
      <c r="C1315" s="13" t="s">
        <v>2</v>
      </c>
      <c r="D1315" s="833">
        <v>132.38999999999999</v>
      </c>
    </row>
    <row r="1316" spans="1:4" hidden="1">
      <c r="A1316" s="13" t="s">
        <v>3853</v>
      </c>
      <c r="B1316" s="646" t="s">
        <v>1807</v>
      </c>
      <c r="C1316" s="13" t="s">
        <v>2</v>
      </c>
      <c r="D1316" s="833">
        <v>181.92</v>
      </c>
    </row>
    <row r="1317" spans="1:4" hidden="1">
      <c r="A1317" s="13" t="s">
        <v>3854</v>
      </c>
      <c r="B1317" s="646" t="s">
        <v>1808</v>
      </c>
      <c r="C1317" s="13" t="s">
        <v>2</v>
      </c>
      <c r="D1317" s="833">
        <v>223.75</v>
      </c>
    </row>
    <row r="1318" spans="1:4" hidden="1">
      <c r="A1318" s="13" t="s">
        <v>3855</v>
      </c>
      <c r="B1318" s="646" t="s">
        <v>1809</v>
      </c>
      <c r="C1318" s="13" t="s">
        <v>2</v>
      </c>
      <c r="D1318" s="833">
        <v>373.96</v>
      </c>
    </row>
    <row r="1319" spans="1:4" hidden="1">
      <c r="A1319" s="13" t="s">
        <v>3856</v>
      </c>
      <c r="B1319" s="646" t="s">
        <v>1810</v>
      </c>
      <c r="C1319" s="13" t="s">
        <v>2</v>
      </c>
      <c r="D1319" s="833">
        <v>570.99</v>
      </c>
    </row>
    <row r="1320" spans="1:4" hidden="1">
      <c r="A1320" s="13" t="s">
        <v>3857</v>
      </c>
      <c r="B1320" s="646" t="s">
        <v>2602</v>
      </c>
      <c r="C1320" s="13" t="s">
        <v>43</v>
      </c>
      <c r="D1320" s="833">
        <v>1065.76</v>
      </c>
    </row>
    <row r="1321" spans="1:4" hidden="1">
      <c r="A1321" s="13" t="s">
        <v>3858</v>
      </c>
      <c r="B1321" s="646" t="s">
        <v>890</v>
      </c>
      <c r="C1321" s="13" t="s">
        <v>43</v>
      </c>
      <c r="D1321" s="833">
        <v>174.22</v>
      </c>
    </row>
    <row r="1322" spans="1:4" hidden="1">
      <c r="A1322" s="13" t="s">
        <v>3859</v>
      </c>
      <c r="B1322" s="646" t="s">
        <v>975</v>
      </c>
      <c r="C1322" s="13" t="s">
        <v>2</v>
      </c>
      <c r="D1322" s="833">
        <v>74.8</v>
      </c>
    </row>
    <row r="1323" spans="1:4" hidden="1">
      <c r="A1323" s="13" t="s">
        <v>3860</v>
      </c>
      <c r="B1323" s="646" t="s">
        <v>976</v>
      </c>
      <c r="C1323" s="13" t="s">
        <v>2</v>
      </c>
      <c r="D1323" s="833">
        <v>124.23</v>
      </c>
    </row>
    <row r="1324" spans="1:4" hidden="1">
      <c r="A1324" s="13" t="s">
        <v>3861</v>
      </c>
      <c r="B1324" s="646" t="s">
        <v>977</v>
      </c>
      <c r="C1324" s="13" t="s">
        <v>2</v>
      </c>
      <c r="D1324" s="833">
        <v>209.08</v>
      </c>
    </row>
    <row r="1325" spans="1:4" hidden="1">
      <c r="A1325" s="13" t="s">
        <v>3862</v>
      </c>
      <c r="B1325" s="646" t="s">
        <v>1811</v>
      </c>
      <c r="C1325" s="13" t="s">
        <v>2</v>
      </c>
      <c r="D1325" s="833">
        <v>24.99</v>
      </c>
    </row>
    <row r="1326" spans="1:4" hidden="1">
      <c r="A1326" s="13" t="s">
        <v>3863</v>
      </c>
      <c r="B1326" s="646" t="s">
        <v>1812</v>
      </c>
      <c r="C1326" s="13" t="s">
        <v>2</v>
      </c>
      <c r="D1326" s="833">
        <v>118.58</v>
      </c>
    </row>
    <row r="1327" spans="1:4" hidden="1">
      <c r="A1327" s="13" t="s">
        <v>3864</v>
      </c>
      <c r="B1327" s="646" t="s">
        <v>1813</v>
      </c>
      <c r="C1327" s="13" t="s">
        <v>2</v>
      </c>
      <c r="D1327" s="833">
        <v>150.33000000000001</v>
      </c>
    </row>
    <row r="1328" spans="1:4" ht="30" hidden="1">
      <c r="A1328" s="13" t="s">
        <v>3865</v>
      </c>
      <c r="B1328" s="646" t="s">
        <v>1815</v>
      </c>
      <c r="C1328" s="13" t="s">
        <v>44</v>
      </c>
      <c r="D1328" s="833">
        <v>8.09</v>
      </c>
    </row>
    <row r="1329" spans="1:4" ht="30" hidden="1">
      <c r="A1329" s="13" t="s">
        <v>3866</v>
      </c>
      <c r="B1329" s="646" t="s">
        <v>1816</v>
      </c>
      <c r="C1329" s="13" t="s">
        <v>44</v>
      </c>
      <c r="D1329" s="833">
        <v>8.73</v>
      </c>
    </row>
    <row r="1330" spans="1:4" ht="30" hidden="1">
      <c r="A1330" s="13" t="s">
        <v>3867</v>
      </c>
      <c r="B1330" s="646" t="s">
        <v>1817</v>
      </c>
      <c r="C1330" s="13" t="s">
        <v>44</v>
      </c>
      <c r="D1330" s="833">
        <v>10.15</v>
      </c>
    </row>
    <row r="1331" spans="1:4" ht="30" hidden="1">
      <c r="A1331" s="13" t="s">
        <v>3868</v>
      </c>
      <c r="B1331" s="646" t="s">
        <v>916</v>
      </c>
      <c r="C1331" s="13" t="s">
        <v>44</v>
      </c>
      <c r="D1331" s="833">
        <v>17.75</v>
      </c>
    </row>
    <row r="1332" spans="1:4" ht="30" hidden="1">
      <c r="A1332" s="13" t="s">
        <v>3869</v>
      </c>
      <c r="B1332" s="646" t="s">
        <v>917</v>
      </c>
      <c r="C1332" s="13" t="s">
        <v>44</v>
      </c>
      <c r="D1332" s="833">
        <v>13.58</v>
      </c>
    </row>
    <row r="1333" spans="1:4" ht="30" hidden="1">
      <c r="A1333" s="13" t="s">
        <v>3870</v>
      </c>
      <c r="B1333" s="646" t="s">
        <v>918</v>
      </c>
      <c r="C1333" s="13" t="s">
        <v>44</v>
      </c>
      <c r="D1333" s="833">
        <v>15.99</v>
      </c>
    </row>
    <row r="1334" spans="1:4" ht="30" hidden="1">
      <c r="A1334" s="13" t="s">
        <v>3871</v>
      </c>
      <c r="B1334" s="646" t="s">
        <v>919</v>
      </c>
      <c r="C1334" s="13" t="s">
        <v>44</v>
      </c>
      <c r="D1334" s="833">
        <v>20.82</v>
      </c>
    </row>
    <row r="1335" spans="1:4" ht="30" hidden="1">
      <c r="A1335" s="13" t="s">
        <v>3872</v>
      </c>
      <c r="B1335" s="646" t="s">
        <v>920</v>
      </c>
      <c r="C1335" s="13" t="s">
        <v>44</v>
      </c>
      <c r="D1335" s="833">
        <v>25.64</v>
      </c>
    </row>
    <row r="1336" spans="1:4" ht="30" hidden="1">
      <c r="A1336" s="13" t="s">
        <v>3873</v>
      </c>
      <c r="B1336" s="646" t="s">
        <v>921</v>
      </c>
      <c r="C1336" s="13" t="s">
        <v>44</v>
      </c>
      <c r="D1336" s="833">
        <v>30.49</v>
      </c>
    </row>
    <row r="1337" spans="1:4" hidden="1">
      <c r="A1337" s="13" t="s">
        <v>3874</v>
      </c>
      <c r="B1337" s="646" t="s">
        <v>1818</v>
      </c>
      <c r="C1337" s="13" t="s">
        <v>44</v>
      </c>
      <c r="D1337" s="833">
        <v>11.46</v>
      </c>
    </row>
    <row r="1338" spans="1:4" hidden="1">
      <c r="A1338" s="13" t="s">
        <v>3875</v>
      </c>
      <c r="B1338" s="646" t="s">
        <v>1819</v>
      </c>
      <c r="C1338" s="13" t="s">
        <v>44</v>
      </c>
      <c r="D1338" s="833">
        <v>29.59</v>
      </c>
    </row>
    <row r="1339" spans="1:4" hidden="1">
      <c r="A1339" s="13" t="s">
        <v>3876</v>
      </c>
      <c r="B1339" s="646" t="s">
        <v>1814</v>
      </c>
      <c r="C1339" s="13" t="s">
        <v>6</v>
      </c>
      <c r="D1339" s="833">
        <v>44.28</v>
      </c>
    </row>
    <row r="1340" spans="1:4" hidden="1">
      <c r="A1340" s="13" t="s">
        <v>3877</v>
      </c>
      <c r="B1340" s="646" t="s">
        <v>925</v>
      </c>
      <c r="C1340" s="13" t="s">
        <v>6</v>
      </c>
      <c r="D1340" s="833">
        <v>84.76</v>
      </c>
    </row>
    <row r="1341" spans="1:4" hidden="1">
      <c r="A1341" s="13" t="s">
        <v>3878</v>
      </c>
      <c r="B1341" s="646" t="s">
        <v>1820</v>
      </c>
      <c r="C1341" s="13" t="s">
        <v>43</v>
      </c>
      <c r="D1341" s="833">
        <v>236.27</v>
      </c>
    </row>
    <row r="1342" spans="1:4" hidden="1">
      <c r="A1342" s="13" t="s">
        <v>3879</v>
      </c>
      <c r="B1342" s="646" t="s">
        <v>899</v>
      </c>
      <c r="C1342" s="13" t="s">
        <v>43</v>
      </c>
      <c r="D1342" s="833">
        <v>151.05000000000001</v>
      </c>
    </row>
    <row r="1343" spans="1:4">
      <c r="A1343" s="13" t="s">
        <v>3880</v>
      </c>
      <c r="B1343" s="646" t="s">
        <v>1821</v>
      </c>
      <c r="C1343" s="13" t="s">
        <v>43</v>
      </c>
      <c r="D1343" s="833">
        <v>131.78</v>
      </c>
    </row>
    <row r="1344" spans="1:4" hidden="1">
      <c r="A1344" s="13" t="s">
        <v>3881</v>
      </c>
      <c r="B1344" s="646" t="s">
        <v>1822</v>
      </c>
      <c r="C1344" s="13" t="s">
        <v>6</v>
      </c>
      <c r="D1344" s="833">
        <v>83.17</v>
      </c>
    </row>
    <row r="1345" spans="1:4" hidden="1">
      <c r="A1345" s="13" t="s">
        <v>3882</v>
      </c>
      <c r="B1345" s="646" t="s">
        <v>985</v>
      </c>
      <c r="C1345" s="13" t="s">
        <v>6</v>
      </c>
      <c r="D1345" s="833">
        <v>84.82</v>
      </c>
    </row>
    <row r="1346" spans="1:4" hidden="1">
      <c r="A1346" s="13" t="s">
        <v>3883</v>
      </c>
      <c r="B1346" s="646" t="s">
        <v>986</v>
      </c>
      <c r="C1346" s="13" t="s">
        <v>6</v>
      </c>
      <c r="D1346" s="833">
        <v>55.93</v>
      </c>
    </row>
    <row r="1347" spans="1:4" hidden="1">
      <c r="A1347" s="13" t="s">
        <v>3884</v>
      </c>
      <c r="B1347" s="646" t="s">
        <v>1823</v>
      </c>
      <c r="C1347" s="13" t="s">
        <v>6</v>
      </c>
      <c r="D1347" s="833">
        <v>56.53</v>
      </c>
    </row>
    <row r="1348" spans="1:4" hidden="1">
      <c r="A1348" s="13" t="s">
        <v>3885</v>
      </c>
      <c r="B1348" s="646" t="s">
        <v>7</v>
      </c>
      <c r="C1348" s="13" t="s">
        <v>2</v>
      </c>
      <c r="D1348" s="833">
        <v>115.37</v>
      </c>
    </row>
    <row r="1349" spans="1:4" hidden="1">
      <c r="A1349" s="13" t="s">
        <v>3886</v>
      </c>
      <c r="B1349" s="646" t="s">
        <v>1824</v>
      </c>
      <c r="C1349" s="13" t="s">
        <v>6</v>
      </c>
      <c r="D1349" s="833">
        <v>36.21</v>
      </c>
    </row>
    <row r="1350" spans="1:4" hidden="1">
      <c r="A1350" s="13" t="s">
        <v>3887</v>
      </c>
      <c r="B1350" s="646" t="s">
        <v>1825</v>
      </c>
      <c r="C1350" s="13" t="s">
        <v>2</v>
      </c>
      <c r="D1350" s="833">
        <v>252.11</v>
      </c>
    </row>
    <row r="1351" spans="1:4" hidden="1">
      <c r="A1351" s="13" t="s">
        <v>3888</v>
      </c>
      <c r="B1351" s="646" t="s">
        <v>1826</v>
      </c>
      <c r="C1351" s="13" t="s">
        <v>2</v>
      </c>
      <c r="D1351" s="833">
        <v>104.81</v>
      </c>
    </row>
    <row r="1352" spans="1:4" ht="30" hidden="1">
      <c r="A1352" s="13" t="s">
        <v>3889</v>
      </c>
      <c r="B1352" s="646" t="s">
        <v>1827</v>
      </c>
      <c r="C1352" s="13" t="s">
        <v>3</v>
      </c>
      <c r="D1352" s="833">
        <v>56.65</v>
      </c>
    </row>
    <row r="1353" spans="1:4" ht="30" hidden="1">
      <c r="A1353" s="13" t="s">
        <v>3890</v>
      </c>
      <c r="B1353" s="646" t="s">
        <v>1828</v>
      </c>
      <c r="C1353" s="13" t="s">
        <v>3</v>
      </c>
      <c r="D1353" s="833">
        <v>60.13</v>
      </c>
    </row>
    <row r="1354" spans="1:4" hidden="1">
      <c r="A1354" s="13" t="s">
        <v>3891</v>
      </c>
      <c r="B1354" s="646" t="s">
        <v>1353</v>
      </c>
      <c r="C1354" s="13" t="s">
        <v>3</v>
      </c>
      <c r="D1354" s="833">
        <v>90.81</v>
      </c>
    </row>
    <row r="1355" spans="1:4" hidden="1">
      <c r="A1355" s="13" t="s">
        <v>3892</v>
      </c>
      <c r="B1355" s="646" t="s">
        <v>1829</v>
      </c>
      <c r="C1355" s="13" t="s">
        <v>3</v>
      </c>
      <c r="D1355" s="833">
        <v>60.57</v>
      </c>
    </row>
    <row r="1356" spans="1:4" hidden="1">
      <c r="A1356" s="13" t="s">
        <v>3893</v>
      </c>
      <c r="B1356" s="646" t="s">
        <v>1830</v>
      </c>
      <c r="C1356" s="13" t="s">
        <v>3</v>
      </c>
      <c r="D1356" s="833">
        <v>63.56</v>
      </c>
    </row>
    <row r="1357" spans="1:4" hidden="1">
      <c r="A1357" s="13" t="s">
        <v>3894</v>
      </c>
      <c r="B1357" s="646" t="s">
        <v>1345</v>
      </c>
      <c r="C1357" s="13" t="s">
        <v>44</v>
      </c>
      <c r="D1357" s="833">
        <v>36.71</v>
      </c>
    </row>
    <row r="1358" spans="1:4" hidden="1">
      <c r="A1358" s="13" t="s">
        <v>3895</v>
      </c>
      <c r="B1358" s="646" t="s">
        <v>1832</v>
      </c>
      <c r="C1358" s="13" t="s">
        <v>44</v>
      </c>
      <c r="D1358" s="833">
        <v>45.72</v>
      </c>
    </row>
    <row r="1359" spans="1:4" hidden="1">
      <c r="A1359" s="13" t="s">
        <v>3896</v>
      </c>
      <c r="B1359" s="646" t="s">
        <v>1833</v>
      </c>
      <c r="C1359" s="13" t="s">
        <v>44</v>
      </c>
      <c r="D1359" s="833">
        <v>94.75</v>
      </c>
    </row>
    <row r="1360" spans="1:4" hidden="1">
      <c r="A1360" s="13" t="s">
        <v>3897</v>
      </c>
      <c r="B1360" s="646" t="s">
        <v>1834</v>
      </c>
      <c r="C1360" s="13" t="s">
        <v>44</v>
      </c>
      <c r="D1360" s="833">
        <v>111.05</v>
      </c>
    </row>
    <row r="1361" spans="1:4" ht="30" hidden="1">
      <c r="A1361" s="13" t="s">
        <v>3898</v>
      </c>
      <c r="B1361" s="646" t="s">
        <v>2603</v>
      </c>
      <c r="C1361" s="13" t="s">
        <v>44</v>
      </c>
      <c r="D1361" s="833">
        <v>190.8</v>
      </c>
    </row>
    <row r="1362" spans="1:4" hidden="1">
      <c r="A1362" s="13" t="s">
        <v>3899</v>
      </c>
      <c r="B1362" s="646" t="s">
        <v>1831</v>
      </c>
      <c r="C1362" s="13" t="s">
        <v>44</v>
      </c>
      <c r="D1362" s="833">
        <v>39.17</v>
      </c>
    </row>
    <row r="1363" spans="1:4" hidden="1">
      <c r="A1363" s="13" t="s">
        <v>3900</v>
      </c>
      <c r="B1363" s="646" t="s">
        <v>1835</v>
      </c>
      <c r="C1363" s="13" t="s">
        <v>44</v>
      </c>
      <c r="D1363" s="833">
        <v>47.27</v>
      </c>
    </row>
    <row r="1364" spans="1:4" ht="30" hidden="1">
      <c r="A1364" s="13" t="s">
        <v>3901</v>
      </c>
      <c r="B1364" s="646" t="s">
        <v>2604</v>
      </c>
      <c r="C1364" s="13" t="s">
        <v>44</v>
      </c>
      <c r="D1364" s="833">
        <v>73.38</v>
      </c>
    </row>
    <row r="1365" spans="1:4" hidden="1">
      <c r="A1365" s="13" t="s">
        <v>3902</v>
      </c>
      <c r="B1365" s="646" t="s">
        <v>1328</v>
      </c>
      <c r="C1365" s="13" t="s">
        <v>44</v>
      </c>
      <c r="D1365" s="833">
        <v>95.52</v>
      </c>
    </row>
    <row r="1366" spans="1:4" ht="30" hidden="1">
      <c r="A1366" s="13" t="s">
        <v>3903</v>
      </c>
      <c r="B1366" s="646" t="s">
        <v>1836</v>
      </c>
      <c r="C1366" s="13" t="s">
        <v>44</v>
      </c>
      <c r="D1366" s="833">
        <v>85.62</v>
      </c>
    </row>
    <row r="1367" spans="1:4" hidden="1">
      <c r="A1367" s="13" t="s">
        <v>3904</v>
      </c>
      <c r="B1367" s="646" t="s">
        <v>1837</v>
      </c>
      <c r="C1367" s="13" t="s">
        <v>44</v>
      </c>
      <c r="D1367" s="833">
        <v>119.4</v>
      </c>
    </row>
    <row r="1368" spans="1:4" hidden="1">
      <c r="A1368" s="13" t="s">
        <v>3905</v>
      </c>
      <c r="B1368" s="646" t="s">
        <v>1838</v>
      </c>
      <c r="C1368" s="13" t="s">
        <v>44</v>
      </c>
      <c r="D1368" s="833">
        <v>1182.81</v>
      </c>
    </row>
    <row r="1369" spans="1:4" ht="30" hidden="1">
      <c r="A1369" s="13" t="s">
        <v>3906</v>
      </c>
      <c r="B1369" s="646" t="s">
        <v>1839</v>
      </c>
      <c r="C1369" s="13" t="s">
        <v>44</v>
      </c>
      <c r="D1369" s="833">
        <v>1998.94</v>
      </c>
    </row>
    <row r="1370" spans="1:4" hidden="1">
      <c r="A1370" s="13" t="s">
        <v>3907</v>
      </c>
      <c r="B1370" s="646" t="s">
        <v>1840</v>
      </c>
      <c r="C1370" s="13" t="s">
        <v>44</v>
      </c>
      <c r="D1370" s="833">
        <v>1720.59</v>
      </c>
    </row>
    <row r="1371" spans="1:4" hidden="1">
      <c r="A1371" s="13" t="s">
        <v>3908</v>
      </c>
      <c r="B1371" s="646" t="s">
        <v>1841</v>
      </c>
      <c r="C1371" s="13" t="s">
        <v>3</v>
      </c>
      <c r="D1371" s="833">
        <v>814.31</v>
      </c>
    </row>
    <row r="1372" spans="1:4" hidden="1">
      <c r="A1372" s="13" t="s">
        <v>3909</v>
      </c>
      <c r="B1372" s="646" t="s">
        <v>1842</v>
      </c>
      <c r="C1372" s="13" t="s">
        <v>3</v>
      </c>
      <c r="D1372" s="833">
        <v>561.29999999999995</v>
      </c>
    </row>
    <row r="1373" spans="1:4" hidden="1">
      <c r="A1373" s="13" t="s">
        <v>3910</v>
      </c>
      <c r="B1373" s="646" t="s">
        <v>1843</v>
      </c>
      <c r="C1373" s="13" t="s">
        <v>3</v>
      </c>
      <c r="D1373" s="833">
        <v>561.29999999999995</v>
      </c>
    </row>
    <row r="1374" spans="1:4" hidden="1">
      <c r="A1374" s="13" t="s">
        <v>3911</v>
      </c>
      <c r="B1374" s="646" t="s">
        <v>1844</v>
      </c>
      <c r="C1374" s="13" t="s">
        <v>3</v>
      </c>
      <c r="D1374" s="833">
        <v>2067.33</v>
      </c>
    </row>
    <row r="1375" spans="1:4" hidden="1">
      <c r="A1375" s="13" t="s">
        <v>3912</v>
      </c>
      <c r="B1375" s="646" t="s">
        <v>1845</v>
      </c>
      <c r="C1375" s="13" t="s">
        <v>2</v>
      </c>
      <c r="D1375" s="833">
        <v>373.2</v>
      </c>
    </row>
    <row r="1376" spans="1:4" hidden="1">
      <c r="A1376" s="13" t="s">
        <v>3913</v>
      </c>
      <c r="B1376" s="646" t="s">
        <v>1846</v>
      </c>
      <c r="C1376" s="13" t="s">
        <v>3</v>
      </c>
      <c r="D1376" s="833">
        <v>176.5</v>
      </c>
    </row>
    <row r="1377" spans="1:4" hidden="1">
      <c r="A1377" s="13" t="s">
        <v>3914</v>
      </c>
      <c r="B1377" s="646" t="s">
        <v>1403</v>
      </c>
      <c r="C1377" s="13" t="s">
        <v>44</v>
      </c>
      <c r="D1377" s="833">
        <v>13.27</v>
      </c>
    </row>
    <row r="1378" spans="1:4" hidden="1">
      <c r="A1378" s="13" t="s">
        <v>3915</v>
      </c>
      <c r="B1378" s="646" t="s">
        <v>1847</v>
      </c>
      <c r="C1378" s="13" t="s">
        <v>44</v>
      </c>
      <c r="D1378" s="833">
        <v>16.04</v>
      </c>
    </row>
    <row r="1379" spans="1:4" hidden="1">
      <c r="A1379" s="13" t="s">
        <v>3916</v>
      </c>
      <c r="B1379" s="646" t="s">
        <v>1421</v>
      </c>
      <c r="C1379" s="13" t="s">
        <v>529</v>
      </c>
      <c r="D1379" s="833">
        <v>5145.96</v>
      </c>
    </row>
    <row r="1380" spans="1:4" hidden="1">
      <c r="A1380" s="13" t="s">
        <v>3917</v>
      </c>
      <c r="B1380" s="646" t="s">
        <v>1848</v>
      </c>
      <c r="C1380" s="13" t="s">
        <v>529</v>
      </c>
      <c r="D1380" s="833">
        <v>2191.8200000000002</v>
      </c>
    </row>
    <row r="1381" spans="1:4" hidden="1">
      <c r="A1381" s="13" t="s">
        <v>3918</v>
      </c>
      <c r="B1381" s="646" t="s">
        <v>1849</v>
      </c>
      <c r="C1381" s="13" t="s">
        <v>529</v>
      </c>
      <c r="D1381" s="833">
        <v>9161.15</v>
      </c>
    </row>
    <row r="1382" spans="1:4" hidden="1">
      <c r="A1382" s="13" t="s">
        <v>3919</v>
      </c>
      <c r="B1382" s="646" t="s">
        <v>1850</v>
      </c>
      <c r="C1382" s="13" t="s">
        <v>44</v>
      </c>
      <c r="D1382" s="833">
        <v>0.72</v>
      </c>
    </row>
    <row r="1383" spans="1:4" hidden="1">
      <c r="A1383" s="13" t="s">
        <v>3920</v>
      </c>
      <c r="B1383" s="646" t="s">
        <v>1851</v>
      </c>
      <c r="C1383" s="13" t="s">
        <v>529</v>
      </c>
      <c r="D1383" s="833">
        <v>10359.39</v>
      </c>
    </row>
    <row r="1384" spans="1:4" hidden="1">
      <c r="A1384" s="13" t="s">
        <v>3921</v>
      </c>
      <c r="B1384" s="646" t="s">
        <v>1852</v>
      </c>
      <c r="C1384" s="13" t="s">
        <v>529</v>
      </c>
      <c r="D1384" s="833">
        <v>2297.25</v>
      </c>
    </row>
    <row r="1385" spans="1:4" hidden="1">
      <c r="A1385" s="13" t="s">
        <v>3922</v>
      </c>
      <c r="B1385" s="646" t="s">
        <v>1853</v>
      </c>
      <c r="C1385" s="13" t="s">
        <v>1731</v>
      </c>
      <c r="D1385" s="833">
        <v>462.94</v>
      </c>
    </row>
    <row r="1386" spans="1:4" hidden="1">
      <c r="A1386" s="13" t="s">
        <v>3923</v>
      </c>
      <c r="B1386" s="646" t="s">
        <v>876</v>
      </c>
      <c r="C1386" s="13" t="s">
        <v>43</v>
      </c>
      <c r="D1386" s="833">
        <v>715.52</v>
      </c>
    </row>
    <row r="1387" spans="1:4" ht="30" hidden="1">
      <c r="A1387" s="13" t="s">
        <v>3924</v>
      </c>
      <c r="B1387" s="646" t="s">
        <v>877</v>
      </c>
      <c r="C1387" s="13" t="s">
        <v>43</v>
      </c>
      <c r="D1387" s="833">
        <v>829.6</v>
      </c>
    </row>
    <row r="1388" spans="1:4" ht="30" hidden="1">
      <c r="A1388" s="13" t="s">
        <v>3925</v>
      </c>
      <c r="B1388" s="646" t="s">
        <v>878</v>
      </c>
      <c r="C1388" s="13" t="s">
        <v>43</v>
      </c>
      <c r="D1388" s="833">
        <v>1085.04</v>
      </c>
    </row>
    <row r="1389" spans="1:4" hidden="1">
      <c r="A1389" s="13" t="s">
        <v>3926</v>
      </c>
      <c r="B1389" s="646" t="s">
        <v>881</v>
      </c>
      <c r="C1389" s="13" t="s">
        <v>43</v>
      </c>
      <c r="D1389" s="833">
        <v>596.70000000000005</v>
      </c>
    </row>
    <row r="1390" spans="1:4" ht="30" hidden="1">
      <c r="A1390" s="13" t="s">
        <v>3927</v>
      </c>
      <c r="B1390" s="646" t="s">
        <v>879</v>
      </c>
      <c r="C1390" s="13" t="s">
        <v>43</v>
      </c>
      <c r="D1390" s="833">
        <v>662.11</v>
      </c>
    </row>
    <row r="1391" spans="1:4" ht="30" hidden="1">
      <c r="A1391" s="13" t="s">
        <v>3928</v>
      </c>
      <c r="B1391" s="646" t="s">
        <v>880</v>
      </c>
      <c r="C1391" s="13" t="s">
        <v>43</v>
      </c>
      <c r="D1391" s="833">
        <v>842.87</v>
      </c>
    </row>
    <row r="1392" spans="1:4" ht="30" hidden="1">
      <c r="A1392" s="13" t="s">
        <v>3929</v>
      </c>
      <c r="B1392" s="646" t="s">
        <v>882</v>
      </c>
      <c r="C1392" s="13" t="s">
        <v>44</v>
      </c>
      <c r="D1392" s="833">
        <v>493.61</v>
      </c>
    </row>
    <row r="1393" spans="1:4" ht="30" hidden="1">
      <c r="A1393" s="13" t="s">
        <v>3930</v>
      </c>
      <c r="B1393" s="646" t="s">
        <v>883</v>
      </c>
      <c r="C1393" s="13" t="s">
        <v>44</v>
      </c>
      <c r="D1393" s="833">
        <v>423.43</v>
      </c>
    </row>
    <row r="1394" spans="1:4" ht="30" hidden="1">
      <c r="A1394" s="13" t="s">
        <v>3931</v>
      </c>
      <c r="B1394" s="646" t="s">
        <v>884</v>
      </c>
      <c r="C1394" s="13" t="s">
        <v>44</v>
      </c>
      <c r="D1394" s="833">
        <v>514.32000000000005</v>
      </c>
    </row>
    <row r="1395" spans="1:4" ht="30" hidden="1">
      <c r="A1395" s="13" t="s">
        <v>3932</v>
      </c>
      <c r="B1395" s="646" t="s">
        <v>885</v>
      </c>
      <c r="C1395" s="13" t="s">
        <v>44</v>
      </c>
      <c r="D1395" s="833">
        <v>435.45</v>
      </c>
    </row>
    <row r="1396" spans="1:4" ht="30" hidden="1">
      <c r="A1396" s="13" t="s">
        <v>3933</v>
      </c>
      <c r="B1396" s="646" t="s">
        <v>886</v>
      </c>
      <c r="C1396" s="13" t="s">
        <v>44</v>
      </c>
      <c r="D1396" s="833">
        <v>535.04999999999995</v>
      </c>
    </row>
    <row r="1397" spans="1:4" ht="30" hidden="1">
      <c r="A1397" s="13" t="s">
        <v>3934</v>
      </c>
      <c r="B1397" s="646" t="s">
        <v>887</v>
      </c>
      <c r="C1397" s="13" t="s">
        <v>44</v>
      </c>
      <c r="D1397" s="833">
        <v>451.2</v>
      </c>
    </row>
    <row r="1398" spans="1:4" ht="30" hidden="1">
      <c r="A1398" s="13" t="s">
        <v>3935</v>
      </c>
      <c r="B1398" s="646" t="s">
        <v>888</v>
      </c>
      <c r="C1398" s="13" t="s">
        <v>43</v>
      </c>
      <c r="D1398" s="833">
        <v>882.22</v>
      </c>
    </row>
    <row r="1399" spans="1:4" ht="30" hidden="1">
      <c r="A1399" s="13" t="s">
        <v>3936</v>
      </c>
      <c r="B1399" s="646" t="s">
        <v>889</v>
      </c>
      <c r="C1399" s="13" t="s">
        <v>43</v>
      </c>
      <c r="D1399" s="833">
        <v>690.33</v>
      </c>
    </row>
    <row r="1400" spans="1:4" ht="30" hidden="1">
      <c r="A1400" s="13" t="s">
        <v>3937</v>
      </c>
      <c r="B1400" s="646" t="s">
        <v>1389</v>
      </c>
      <c r="C1400" s="13" t="s">
        <v>44</v>
      </c>
      <c r="D1400" s="833">
        <v>287.31</v>
      </c>
    </row>
    <row r="1401" spans="1:4" hidden="1">
      <c r="A1401" s="13" t="s">
        <v>3938</v>
      </c>
      <c r="B1401" s="646" t="s">
        <v>1390</v>
      </c>
      <c r="C1401" s="13" t="s">
        <v>3717</v>
      </c>
      <c r="D1401" s="833">
        <v>54.43</v>
      </c>
    </row>
    <row r="1402" spans="1:4" ht="30" hidden="1">
      <c r="A1402" s="13" t="s">
        <v>3939</v>
      </c>
      <c r="B1402" s="646" t="s">
        <v>2605</v>
      </c>
      <c r="C1402" s="13" t="s">
        <v>3</v>
      </c>
      <c r="D1402" s="833">
        <v>33.56</v>
      </c>
    </row>
    <row r="1403" spans="1:4" ht="30" hidden="1">
      <c r="A1403" s="13" t="s">
        <v>3940</v>
      </c>
      <c r="B1403" s="646" t="s">
        <v>2606</v>
      </c>
      <c r="C1403" s="13" t="s">
        <v>3</v>
      </c>
      <c r="D1403" s="833">
        <v>34.299999999999997</v>
      </c>
    </row>
    <row r="1404" spans="1:4" hidden="1">
      <c r="A1404" s="13" t="s">
        <v>3941</v>
      </c>
      <c r="B1404" s="646" t="s">
        <v>1854</v>
      </c>
      <c r="C1404" s="13" t="s">
        <v>1492</v>
      </c>
      <c r="D1404" s="833">
        <v>45.01</v>
      </c>
    </row>
    <row r="1405" spans="1:4" hidden="1">
      <c r="A1405" s="13" t="s">
        <v>3942</v>
      </c>
      <c r="B1405" s="646" t="s">
        <v>1855</v>
      </c>
      <c r="C1405" s="13" t="s">
        <v>1492</v>
      </c>
      <c r="D1405" s="833">
        <v>7.64</v>
      </c>
    </row>
    <row r="1406" spans="1:4" hidden="1">
      <c r="A1406" s="13" t="s">
        <v>3943</v>
      </c>
      <c r="B1406" s="646" t="s">
        <v>1856</v>
      </c>
      <c r="C1406" s="13" t="s">
        <v>1492</v>
      </c>
      <c r="D1406" s="833">
        <v>59.47</v>
      </c>
    </row>
    <row r="1407" spans="1:4" hidden="1">
      <c r="A1407" s="13" t="s">
        <v>3944</v>
      </c>
      <c r="B1407" s="646" t="s">
        <v>1857</v>
      </c>
      <c r="C1407" s="13" t="s">
        <v>1492</v>
      </c>
      <c r="D1407" s="833">
        <v>100.34</v>
      </c>
    </row>
    <row r="1408" spans="1:4" hidden="1">
      <c r="A1408" s="13" t="s">
        <v>3945</v>
      </c>
      <c r="B1408" s="646" t="s">
        <v>1858</v>
      </c>
      <c r="C1408" s="13" t="s">
        <v>1492</v>
      </c>
      <c r="D1408" s="833">
        <v>42.51</v>
      </c>
    </row>
    <row r="1409" spans="1:4" hidden="1">
      <c r="A1409" s="13" t="s">
        <v>3946</v>
      </c>
      <c r="B1409" s="646" t="s">
        <v>1859</v>
      </c>
      <c r="C1409" s="13" t="s">
        <v>1492</v>
      </c>
      <c r="D1409" s="833">
        <v>3.33</v>
      </c>
    </row>
    <row r="1410" spans="1:4" hidden="1">
      <c r="A1410" s="13" t="s">
        <v>3947</v>
      </c>
      <c r="B1410" s="646" t="s">
        <v>1860</v>
      </c>
      <c r="C1410" s="13" t="s">
        <v>1492</v>
      </c>
      <c r="D1410" s="833">
        <v>11.09</v>
      </c>
    </row>
    <row r="1411" spans="1:4" hidden="1">
      <c r="A1411" s="13" t="s">
        <v>3948</v>
      </c>
      <c r="B1411" s="646" t="s">
        <v>1861</v>
      </c>
      <c r="C1411" s="13" t="s">
        <v>1492</v>
      </c>
      <c r="D1411" s="833">
        <v>51.95</v>
      </c>
    </row>
    <row r="1412" spans="1:4" hidden="1">
      <c r="A1412" s="13" t="s">
        <v>3949</v>
      </c>
      <c r="B1412" s="646" t="s">
        <v>1862</v>
      </c>
      <c r="C1412" s="13" t="s">
        <v>1492</v>
      </c>
      <c r="D1412" s="833">
        <v>44.71</v>
      </c>
    </row>
    <row r="1413" spans="1:4" hidden="1">
      <c r="A1413" s="13" t="s">
        <v>3950</v>
      </c>
      <c r="B1413" s="646" t="s">
        <v>1863</v>
      </c>
      <c r="C1413" s="13" t="s">
        <v>1492</v>
      </c>
      <c r="D1413" s="833">
        <v>18.43</v>
      </c>
    </row>
    <row r="1414" spans="1:4" hidden="1">
      <c r="A1414" s="13" t="s">
        <v>3951</v>
      </c>
      <c r="B1414" s="646" t="s">
        <v>1864</v>
      </c>
      <c r="C1414" s="13" t="s">
        <v>1492</v>
      </c>
      <c r="D1414" s="833">
        <v>104.04</v>
      </c>
    </row>
    <row r="1415" spans="1:4" hidden="1">
      <c r="A1415" s="13" t="s">
        <v>3952</v>
      </c>
      <c r="B1415" s="646" t="s">
        <v>1865</v>
      </c>
      <c r="C1415" s="13" t="s">
        <v>1492</v>
      </c>
      <c r="D1415" s="833">
        <v>138.97999999999999</v>
      </c>
    </row>
    <row r="1416" spans="1:4" hidden="1">
      <c r="A1416" s="13" t="s">
        <v>3953</v>
      </c>
      <c r="B1416" s="646" t="s">
        <v>1866</v>
      </c>
      <c r="C1416" s="13" t="s">
        <v>522</v>
      </c>
      <c r="D1416" s="833">
        <v>1.61</v>
      </c>
    </row>
    <row r="1417" spans="1:4" hidden="1">
      <c r="A1417" s="13" t="s">
        <v>3954</v>
      </c>
      <c r="B1417" s="646" t="s">
        <v>1867</v>
      </c>
      <c r="C1417" s="13" t="s">
        <v>1868</v>
      </c>
      <c r="D1417" s="833">
        <v>7790.73</v>
      </c>
    </row>
    <row r="1418" spans="1:4" hidden="1">
      <c r="A1418" s="13" t="s">
        <v>3955</v>
      </c>
      <c r="B1418" s="646" t="s">
        <v>1869</v>
      </c>
      <c r="C1418" s="13" t="s">
        <v>1492</v>
      </c>
      <c r="D1418" s="833">
        <v>41.42</v>
      </c>
    </row>
    <row r="1419" spans="1:4" hidden="1">
      <c r="A1419" s="13" t="s">
        <v>3956</v>
      </c>
      <c r="B1419" s="646" t="s">
        <v>1870</v>
      </c>
      <c r="C1419" s="13" t="s">
        <v>1492</v>
      </c>
      <c r="D1419" s="833">
        <v>12.23</v>
      </c>
    </row>
    <row r="1420" spans="1:4" hidden="1">
      <c r="A1420" s="13" t="s">
        <v>3957</v>
      </c>
      <c r="B1420" s="646" t="s">
        <v>1871</v>
      </c>
      <c r="C1420" s="13" t="s">
        <v>1492</v>
      </c>
      <c r="D1420" s="833">
        <v>84.84</v>
      </c>
    </row>
    <row r="1421" spans="1:4" hidden="1">
      <c r="A1421" s="13" t="s">
        <v>3958</v>
      </c>
      <c r="B1421" s="646" t="s">
        <v>1872</v>
      </c>
      <c r="C1421" s="13" t="s">
        <v>1492</v>
      </c>
      <c r="D1421" s="833">
        <v>119.78</v>
      </c>
    </row>
    <row r="1422" spans="1:4" hidden="1">
      <c r="A1422" s="13" t="s">
        <v>3959</v>
      </c>
      <c r="B1422" s="646" t="s">
        <v>1873</v>
      </c>
      <c r="C1422" s="13" t="s">
        <v>522</v>
      </c>
      <c r="D1422" s="833">
        <v>1.37</v>
      </c>
    </row>
    <row r="1423" spans="1:4" hidden="1">
      <c r="A1423" s="13" t="s">
        <v>3960</v>
      </c>
      <c r="B1423" s="646" t="s">
        <v>1874</v>
      </c>
      <c r="C1423" s="13" t="s">
        <v>1868</v>
      </c>
      <c r="D1423" s="833">
        <v>6076.51</v>
      </c>
    </row>
    <row r="1424" spans="1:4" hidden="1">
      <c r="A1424" s="13" t="s">
        <v>3961</v>
      </c>
      <c r="B1424" s="646" t="s">
        <v>1875</v>
      </c>
      <c r="C1424" s="13" t="s">
        <v>1492</v>
      </c>
      <c r="D1424" s="833">
        <v>53.42</v>
      </c>
    </row>
    <row r="1425" spans="1:4" hidden="1">
      <c r="A1425" s="13" t="s">
        <v>3962</v>
      </c>
      <c r="B1425" s="646" t="s">
        <v>1876</v>
      </c>
      <c r="C1425" s="13" t="s">
        <v>1492</v>
      </c>
      <c r="D1425" s="833">
        <v>34.119999999999997</v>
      </c>
    </row>
    <row r="1426" spans="1:4" hidden="1">
      <c r="A1426" s="13" t="s">
        <v>3963</v>
      </c>
      <c r="B1426" s="646" t="s">
        <v>1877</v>
      </c>
      <c r="C1426" s="13" t="s">
        <v>1492</v>
      </c>
      <c r="D1426" s="833">
        <v>164.72</v>
      </c>
    </row>
    <row r="1427" spans="1:4" hidden="1">
      <c r="A1427" s="13" t="s">
        <v>3964</v>
      </c>
      <c r="B1427" s="646" t="s">
        <v>1878</v>
      </c>
      <c r="C1427" s="13" t="s">
        <v>1492</v>
      </c>
      <c r="D1427" s="833">
        <v>199.66</v>
      </c>
    </row>
    <row r="1428" spans="1:4" hidden="1">
      <c r="A1428" s="13" t="s">
        <v>3965</v>
      </c>
      <c r="B1428" s="646" t="s">
        <v>1879</v>
      </c>
      <c r="C1428" s="13" t="s">
        <v>522</v>
      </c>
      <c r="D1428" s="833">
        <v>2.66</v>
      </c>
    </row>
    <row r="1429" spans="1:4" hidden="1">
      <c r="A1429" s="13" t="s">
        <v>3966</v>
      </c>
      <c r="B1429" s="646" t="s">
        <v>1880</v>
      </c>
      <c r="C1429" s="13" t="s">
        <v>1868</v>
      </c>
      <c r="D1429" s="833">
        <v>12687.79</v>
      </c>
    </row>
    <row r="1430" spans="1:4" hidden="1">
      <c r="A1430" s="13" t="s">
        <v>3967</v>
      </c>
      <c r="B1430" s="646" t="s">
        <v>1881</v>
      </c>
      <c r="C1430" s="13" t="s">
        <v>1492</v>
      </c>
      <c r="D1430" s="833">
        <v>59.88</v>
      </c>
    </row>
    <row r="1431" spans="1:4" hidden="1">
      <c r="A1431" s="13" t="s">
        <v>3968</v>
      </c>
      <c r="B1431" s="646" t="s">
        <v>1882</v>
      </c>
      <c r="C1431" s="13" t="s">
        <v>1492</v>
      </c>
      <c r="D1431" s="833">
        <v>16.350000000000001</v>
      </c>
    </row>
    <row r="1432" spans="1:4" hidden="1">
      <c r="A1432" s="13" t="s">
        <v>3969</v>
      </c>
      <c r="B1432" s="646" t="s">
        <v>1883</v>
      </c>
      <c r="C1432" s="13" t="s">
        <v>1492</v>
      </c>
      <c r="D1432" s="833">
        <v>89.94</v>
      </c>
    </row>
    <row r="1433" spans="1:4" hidden="1">
      <c r="A1433" s="13" t="s">
        <v>3970</v>
      </c>
      <c r="B1433" s="646" t="s">
        <v>1884</v>
      </c>
      <c r="C1433" s="13" t="s">
        <v>1492</v>
      </c>
      <c r="D1433" s="833">
        <v>142.06</v>
      </c>
    </row>
    <row r="1434" spans="1:4" ht="30" hidden="1">
      <c r="A1434" s="13" t="s">
        <v>3971</v>
      </c>
      <c r="B1434" s="646" t="s">
        <v>1885</v>
      </c>
      <c r="C1434" s="13" t="s">
        <v>1492</v>
      </c>
      <c r="D1434" s="833">
        <v>44.07</v>
      </c>
    </row>
    <row r="1435" spans="1:4" ht="30" hidden="1">
      <c r="A1435" s="13" t="s">
        <v>3972</v>
      </c>
      <c r="B1435" s="646" t="s">
        <v>1886</v>
      </c>
      <c r="C1435" s="13" t="s">
        <v>1492</v>
      </c>
      <c r="D1435" s="833">
        <v>18.05</v>
      </c>
    </row>
    <row r="1436" spans="1:4" ht="30" hidden="1">
      <c r="A1436" s="13" t="s">
        <v>3973</v>
      </c>
      <c r="B1436" s="646" t="s">
        <v>1887</v>
      </c>
      <c r="C1436" s="13" t="s">
        <v>1492</v>
      </c>
      <c r="D1436" s="833">
        <v>103.66</v>
      </c>
    </row>
    <row r="1437" spans="1:4" ht="30" hidden="1">
      <c r="A1437" s="13" t="s">
        <v>3974</v>
      </c>
      <c r="B1437" s="646" t="s">
        <v>1888</v>
      </c>
      <c r="C1437" s="13" t="s">
        <v>1492</v>
      </c>
      <c r="D1437" s="833">
        <v>138.6</v>
      </c>
    </row>
    <row r="1438" spans="1:4" ht="30" hidden="1">
      <c r="A1438" s="13" t="s">
        <v>3975</v>
      </c>
      <c r="B1438" s="646" t="s">
        <v>1889</v>
      </c>
      <c r="C1438" s="13" t="s">
        <v>522</v>
      </c>
      <c r="D1438" s="833">
        <v>1.43</v>
      </c>
    </row>
    <row r="1439" spans="1:4" ht="30" hidden="1">
      <c r="A1439" s="13" t="s">
        <v>3976</v>
      </c>
      <c r="B1439" s="646" t="s">
        <v>1890</v>
      </c>
      <c r="C1439" s="13" t="s">
        <v>1868</v>
      </c>
      <c r="D1439" s="833">
        <v>6446.43</v>
      </c>
    </row>
    <row r="1440" spans="1:4" ht="30" hidden="1">
      <c r="A1440" s="13" t="s">
        <v>3977</v>
      </c>
      <c r="B1440" s="646" t="s">
        <v>1891</v>
      </c>
      <c r="C1440" s="13" t="s">
        <v>1492</v>
      </c>
      <c r="D1440" s="833">
        <v>58.29</v>
      </c>
    </row>
    <row r="1441" spans="1:4" ht="30" hidden="1">
      <c r="A1441" s="13" t="s">
        <v>3978</v>
      </c>
      <c r="B1441" s="646" t="s">
        <v>1892</v>
      </c>
      <c r="C1441" s="13" t="s">
        <v>1492</v>
      </c>
      <c r="D1441" s="833">
        <v>49.21</v>
      </c>
    </row>
    <row r="1442" spans="1:4" ht="30" hidden="1">
      <c r="A1442" s="13" t="s">
        <v>3979</v>
      </c>
      <c r="B1442" s="646" t="s">
        <v>1893</v>
      </c>
      <c r="C1442" s="13" t="s">
        <v>1492</v>
      </c>
      <c r="D1442" s="833">
        <v>93.7</v>
      </c>
    </row>
    <row r="1443" spans="1:4" hidden="1">
      <c r="A1443" s="13" t="s">
        <v>3980</v>
      </c>
      <c r="B1443" s="646" t="s">
        <v>1894</v>
      </c>
      <c r="C1443" s="13" t="s">
        <v>1492</v>
      </c>
      <c r="D1443" s="833">
        <v>128.63999999999999</v>
      </c>
    </row>
    <row r="1444" spans="1:4" ht="30" hidden="1">
      <c r="A1444" s="13" t="s">
        <v>3981</v>
      </c>
      <c r="B1444" s="646" t="s">
        <v>1895</v>
      </c>
      <c r="C1444" s="13" t="s">
        <v>522</v>
      </c>
      <c r="D1444" s="833">
        <v>2.82</v>
      </c>
    </row>
    <row r="1445" spans="1:4" ht="30" hidden="1">
      <c r="A1445" s="13" t="s">
        <v>3982</v>
      </c>
      <c r="B1445" s="646" t="s">
        <v>1896</v>
      </c>
      <c r="C1445" s="13" t="s">
        <v>1868</v>
      </c>
      <c r="D1445" s="833">
        <v>14871.5</v>
      </c>
    </row>
    <row r="1446" spans="1:4" hidden="1">
      <c r="A1446" s="13" t="s">
        <v>3983</v>
      </c>
      <c r="B1446" s="646" t="s">
        <v>1897</v>
      </c>
      <c r="C1446" s="13" t="s">
        <v>1492</v>
      </c>
      <c r="D1446" s="833">
        <v>51.24</v>
      </c>
    </row>
    <row r="1447" spans="1:4" hidden="1">
      <c r="A1447" s="13" t="s">
        <v>3984</v>
      </c>
      <c r="B1447" s="646" t="s">
        <v>1898</v>
      </c>
      <c r="C1447" s="13" t="s">
        <v>1492</v>
      </c>
      <c r="D1447" s="833">
        <v>30.11</v>
      </c>
    </row>
    <row r="1448" spans="1:4" hidden="1">
      <c r="A1448" s="13" t="s">
        <v>3985</v>
      </c>
      <c r="B1448" s="646" t="s">
        <v>1899</v>
      </c>
      <c r="C1448" s="13" t="s">
        <v>1492</v>
      </c>
      <c r="D1448" s="833">
        <v>160.71</v>
      </c>
    </row>
    <row r="1449" spans="1:4" ht="30" hidden="1">
      <c r="A1449" s="13" t="s">
        <v>3986</v>
      </c>
      <c r="B1449" s="646" t="s">
        <v>1900</v>
      </c>
      <c r="C1449" s="13" t="s">
        <v>1492</v>
      </c>
      <c r="D1449" s="833">
        <v>195.65</v>
      </c>
    </row>
    <row r="1450" spans="1:4" hidden="1">
      <c r="A1450" s="13" t="s">
        <v>3987</v>
      </c>
      <c r="B1450" s="646" t="s">
        <v>1901</v>
      </c>
      <c r="C1450" s="13" t="s">
        <v>522</v>
      </c>
      <c r="D1450" s="833">
        <v>2.48</v>
      </c>
    </row>
    <row r="1451" spans="1:4" hidden="1">
      <c r="A1451" s="13" t="s">
        <v>3988</v>
      </c>
      <c r="B1451" s="646" t="s">
        <v>1902</v>
      </c>
      <c r="C1451" s="13" t="s">
        <v>1868</v>
      </c>
      <c r="D1451" s="833">
        <v>12588.84</v>
      </c>
    </row>
    <row r="1452" spans="1:4" hidden="1">
      <c r="A1452" s="13" t="s">
        <v>3989</v>
      </c>
      <c r="B1452" s="646" t="s">
        <v>1903</v>
      </c>
      <c r="C1452" s="13" t="s">
        <v>1492</v>
      </c>
      <c r="D1452" s="833">
        <v>69.3</v>
      </c>
    </row>
    <row r="1453" spans="1:4" hidden="1">
      <c r="A1453" s="13" t="s">
        <v>3990</v>
      </c>
      <c r="B1453" s="646" t="s">
        <v>1904</v>
      </c>
      <c r="C1453" s="13" t="s">
        <v>1492</v>
      </c>
      <c r="D1453" s="833">
        <v>28.07</v>
      </c>
    </row>
    <row r="1454" spans="1:4" hidden="1">
      <c r="A1454" s="13" t="s">
        <v>3991</v>
      </c>
      <c r="B1454" s="646" t="s">
        <v>1905</v>
      </c>
      <c r="C1454" s="13" t="s">
        <v>1492</v>
      </c>
      <c r="D1454" s="833">
        <v>181.51</v>
      </c>
    </row>
    <row r="1455" spans="1:4" hidden="1">
      <c r="A1455" s="13" t="s">
        <v>3992</v>
      </c>
      <c r="B1455" s="646" t="s">
        <v>1906</v>
      </c>
      <c r="C1455" s="13" t="s">
        <v>1492</v>
      </c>
      <c r="D1455" s="833">
        <v>233.63</v>
      </c>
    </row>
    <row r="1456" spans="1:4" hidden="1">
      <c r="A1456" s="13" t="s">
        <v>3993</v>
      </c>
      <c r="B1456" s="646" t="s">
        <v>1907</v>
      </c>
      <c r="C1456" s="13" t="s">
        <v>1492</v>
      </c>
      <c r="D1456" s="833">
        <v>77.400000000000006</v>
      </c>
    </row>
    <row r="1457" spans="1:4" hidden="1">
      <c r="A1457" s="13" t="s">
        <v>3994</v>
      </c>
      <c r="B1457" s="646" t="s">
        <v>1908</v>
      </c>
      <c r="C1457" s="13" t="s">
        <v>1492</v>
      </c>
      <c r="D1457" s="833">
        <v>41.32</v>
      </c>
    </row>
    <row r="1458" spans="1:4" hidden="1">
      <c r="A1458" s="13" t="s">
        <v>3995</v>
      </c>
      <c r="B1458" s="646" t="s">
        <v>1909</v>
      </c>
      <c r="C1458" s="13" t="s">
        <v>1492</v>
      </c>
      <c r="D1458" s="833">
        <v>101.79</v>
      </c>
    </row>
    <row r="1459" spans="1:4" hidden="1">
      <c r="A1459" s="13" t="s">
        <v>3996</v>
      </c>
      <c r="B1459" s="646" t="s">
        <v>1910</v>
      </c>
      <c r="C1459" s="13" t="s">
        <v>1492</v>
      </c>
      <c r="D1459" s="833">
        <v>153.91999999999999</v>
      </c>
    </row>
    <row r="1460" spans="1:4" hidden="1">
      <c r="A1460" s="13" t="s">
        <v>3997</v>
      </c>
      <c r="B1460" s="646" t="s">
        <v>1911</v>
      </c>
      <c r="C1460" s="13" t="s">
        <v>1492</v>
      </c>
      <c r="D1460" s="833">
        <v>22.62</v>
      </c>
    </row>
    <row r="1461" spans="1:4" hidden="1">
      <c r="A1461" s="13" t="s">
        <v>3998</v>
      </c>
      <c r="B1461" s="646" t="s">
        <v>1912</v>
      </c>
      <c r="C1461" s="13" t="s">
        <v>1492</v>
      </c>
      <c r="D1461" s="833">
        <v>1.66</v>
      </c>
    </row>
    <row r="1462" spans="1:4" hidden="1">
      <c r="A1462" s="13" t="s">
        <v>3999</v>
      </c>
      <c r="B1462" s="646" t="s">
        <v>1913</v>
      </c>
      <c r="C1462" s="13" t="s">
        <v>1492</v>
      </c>
      <c r="D1462" s="833">
        <v>5.7</v>
      </c>
    </row>
    <row r="1463" spans="1:4" hidden="1">
      <c r="A1463" s="13" t="s">
        <v>4000</v>
      </c>
      <c r="B1463" s="646" t="s">
        <v>1914</v>
      </c>
      <c r="C1463" s="13" t="s">
        <v>1492</v>
      </c>
      <c r="D1463" s="833">
        <v>27.51</v>
      </c>
    </row>
    <row r="1464" spans="1:4" hidden="1">
      <c r="A1464" s="13" t="s">
        <v>4001</v>
      </c>
      <c r="B1464" s="646" t="s">
        <v>1915</v>
      </c>
      <c r="C1464" s="13" t="s">
        <v>1492</v>
      </c>
      <c r="D1464" s="833">
        <v>23.15</v>
      </c>
    </row>
    <row r="1465" spans="1:4" hidden="1">
      <c r="A1465" s="13" t="s">
        <v>4002</v>
      </c>
      <c r="B1465" s="646" t="s">
        <v>1916</v>
      </c>
      <c r="C1465" s="13" t="s">
        <v>1492</v>
      </c>
      <c r="D1465" s="833">
        <v>2.74</v>
      </c>
    </row>
    <row r="1466" spans="1:4" hidden="1">
      <c r="A1466" s="13" t="s">
        <v>4003</v>
      </c>
      <c r="B1466" s="646" t="s">
        <v>1917</v>
      </c>
      <c r="C1466" s="13" t="s">
        <v>1492</v>
      </c>
      <c r="D1466" s="833">
        <v>9.73</v>
      </c>
    </row>
    <row r="1467" spans="1:4" hidden="1">
      <c r="A1467" s="13" t="s">
        <v>4004</v>
      </c>
      <c r="B1467" s="646" t="s">
        <v>1918</v>
      </c>
      <c r="C1467" s="13" t="s">
        <v>1492</v>
      </c>
      <c r="D1467" s="833">
        <v>31.54</v>
      </c>
    </row>
    <row r="1468" spans="1:4" hidden="1">
      <c r="A1468" s="13" t="s">
        <v>4005</v>
      </c>
      <c r="B1468" s="646" t="s">
        <v>1919</v>
      </c>
      <c r="C1468" s="13" t="s">
        <v>1492</v>
      </c>
      <c r="D1468" s="833">
        <v>27.17</v>
      </c>
    </row>
    <row r="1469" spans="1:4" hidden="1">
      <c r="A1469" s="13" t="s">
        <v>4006</v>
      </c>
      <c r="B1469" s="646" t="s">
        <v>1920</v>
      </c>
      <c r="C1469" s="13" t="s">
        <v>1492</v>
      </c>
      <c r="D1469" s="833">
        <v>10.96</v>
      </c>
    </row>
    <row r="1470" spans="1:4" hidden="1">
      <c r="A1470" s="13" t="s">
        <v>4007</v>
      </c>
      <c r="B1470" s="646" t="s">
        <v>1921</v>
      </c>
      <c r="C1470" s="13" t="s">
        <v>1492</v>
      </c>
      <c r="D1470" s="833">
        <v>21.74</v>
      </c>
    </row>
    <row r="1471" spans="1:4" hidden="1">
      <c r="A1471" s="13" t="s">
        <v>4008</v>
      </c>
      <c r="B1471" s="646" t="s">
        <v>1922</v>
      </c>
      <c r="C1471" s="13" t="s">
        <v>1492</v>
      </c>
      <c r="D1471" s="833">
        <v>43.55</v>
      </c>
    </row>
    <row r="1472" spans="1:4" hidden="1">
      <c r="A1472" s="13" t="s">
        <v>4009</v>
      </c>
      <c r="B1472" s="646" t="s">
        <v>1923</v>
      </c>
      <c r="C1472" s="13" t="s">
        <v>1492</v>
      </c>
      <c r="D1472" s="833">
        <v>28.41</v>
      </c>
    </row>
    <row r="1473" spans="1:4" hidden="1">
      <c r="A1473" s="13" t="s">
        <v>4010</v>
      </c>
      <c r="B1473" s="646" t="s">
        <v>1924</v>
      </c>
      <c r="C1473" s="13" t="s">
        <v>1492</v>
      </c>
      <c r="D1473" s="833">
        <v>13.5</v>
      </c>
    </row>
    <row r="1474" spans="1:4" hidden="1">
      <c r="A1474" s="13" t="s">
        <v>4011</v>
      </c>
      <c r="B1474" s="646" t="s">
        <v>1925</v>
      </c>
      <c r="C1474" s="13" t="s">
        <v>1492</v>
      </c>
      <c r="D1474" s="833">
        <v>23.81</v>
      </c>
    </row>
    <row r="1475" spans="1:4" hidden="1">
      <c r="A1475" s="13" t="s">
        <v>4012</v>
      </c>
      <c r="B1475" s="646" t="s">
        <v>1926</v>
      </c>
      <c r="C1475" s="13" t="s">
        <v>1492</v>
      </c>
      <c r="D1475" s="833">
        <v>45.62</v>
      </c>
    </row>
    <row r="1476" spans="1:4" hidden="1">
      <c r="A1476" s="13" t="s">
        <v>4013</v>
      </c>
      <c r="B1476" s="646" t="s">
        <v>1927</v>
      </c>
      <c r="C1476" s="13" t="s">
        <v>1492</v>
      </c>
      <c r="D1476" s="833">
        <v>22.77</v>
      </c>
    </row>
    <row r="1477" spans="1:4" hidden="1">
      <c r="A1477" s="13" t="s">
        <v>4014</v>
      </c>
      <c r="B1477" s="646" t="s">
        <v>1928</v>
      </c>
      <c r="C1477" s="13" t="s">
        <v>1492</v>
      </c>
      <c r="D1477" s="833">
        <v>1.63</v>
      </c>
    </row>
    <row r="1478" spans="1:4" hidden="1">
      <c r="A1478" s="13" t="s">
        <v>4015</v>
      </c>
      <c r="B1478" s="646" t="s">
        <v>1929</v>
      </c>
      <c r="C1478" s="13" t="s">
        <v>1492</v>
      </c>
      <c r="D1478" s="833">
        <v>26.71</v>
      </c>
    </row>
    <row r="1479" spans="1:4" hidden="1">
      <c r="A1479" s="13" t="s">
        <v>4016</v>
      </c>
      <c r="B1479" s="646" t="s">
        <v>1930</v>
      </c>
      <c r="C1479" s="13" t="s">
        <v>1492</v>
      </c>
      <c r="D1479" s="833">
        <v>48.52</v>
      </c>
    </row>
    <row r="1480" spans="1:4" hidden="1">
      <c r="A1480" s="13" t="s">
        <v>4017</v>
      </c>
      <c r="B1480" s="646" t="s">
        <v>1931</v>
      </c>
      <c r="C1480" s="13" t="s">
        <v>1492</v>
      </c>
      <c r="D1480" s="833">
        <v>23.7</v>
      </c>
    </row>
    <row r="1481" spans="1:4" hidden="1">
      <c r="A1481" s="13" t="s">
        <v>4018</v>
      </c>
      <c r="B1481" s="646" t="s">
        <v>1932</v>
      </c>
      <c r="C1481" s="13" t="s">
        <v>1492</v>
      </c>
      <c r="D1481" s="833">
        <v>3.22</v>
      </c>
    </row>
    <row r="1482" spans="1:4" hidden="1">
      <c r="A1482" s="13" t="s">
        <v>4019</v>
      </c>
      <c r="B1482" s="646" t="s">
        <v>1933</v>
      </c>
      <c r="C1482" s="13" t="s">
        <v>1492</v>
      </c>
      <c r="D1482" s="833">
        <v>24.25</v>
      </c>
    </row>
    <row r="1483" spans="1:4" hidden="1">
      <c r="A1483" s="13" t="s">
        <v>4020</v>
      </c>
      <c r="B1483" s="646" t="s">
        <v>1934</v>
      </c>
      <c r="C1483" s="13" t="s">
        <v>1492</v>
      </c>
      <c r="D1483" s="833">
        <v>46.06</v>
      </c>
    </row>
    <row r="1484" spans="1:4" hidden="1">
      <c r="A1484" s="13" t="s">
        <v>4021</v>
      </c>
      <c r="B1484" s="646" t="s">
        <v>1935</v>
      </c>
      <c r="C1484" s="13" t="s">
        <v>1492</v>
      </c>
      <c r="D1484" s="833">
        <v>25.58</v>
      </c>
    </row>
    <row r="1485" spans="1:4" hidden="1">
      <c r="A1485" s="13" t="s">
        <v>4022</v>
      </c>
      <c r="B1485" s="646" t="s">
        <v>1936</v>
      </c>
      <c r="C1485" s="13" t="s">
        <v>1492</v>
      </c>
      <c r="D1485" s="833">
        <v>6.41</v>
      </c>
    </row>
    <row r="1486" spans="1:4" hidden="1">
      <c r="A1486" s="13" t="s">
        <v>4023</v>
      </c>
      <c r="B1486" s="646" t="s">
        <v>1937</v>
      </c>
      <c r="C1486" s="13" t="s">
        <v>1492</v>
      </c>
      <c r="D1486" s="833">
        <v>31.48</v>
      </c>
    </row>
    <row r="1487" spans="1:4" hidden="1">
      <c r="A1487" s="13" t="s">
        <v>4024</v>
      </c>
      <c r="B1487" s="646" t="s">
        <v>1938</v>
      </c>
      <c r="C1487" s="13" t="s">
        <v>1492</v>
      </c>
      <c r="D1487" s="833">
        <v>53.29</v>
      </c>
    </row>
    <row r="1488" spans="1:4" hidden="1">
      <c r="A1488" s="13" t="s">
        <v>4025</v>
      </c>
      <c r="B1488" s="646" t="s">
        <v>1939</v>
      </c>
      <c r="C1488" s="13" t="s">
        <v>1492</v>
      </c>
      <c r="D1488" s="833">
        <v>28.7</v>
      </c>
    </row>
    <row r="1489" spans="1:4" hidden="1">
      <c r="A1489" s="13" t="s">
        <v>4026</v>
      </c>
      <c r="B1489" s="646" t="s">
        <v>1940</v>
      </c>
      <c r="C1489" s="13" t="s">
        <v>1492</v>
      </c>
      <c r="D1489" s="833">
        <v>11.69</v>
      </c>
    </row>
    <row r="1490" spans="1:4" hidden="1">
      <c r="A1490" s="13" t="s">
        <v>4027</v>
      </c>
      <c r="B1490" s="646" t="s">
        <v>1941</v>
      </c>
      <c r="C1490" s="13" t="s">
        <v>1492</v>
      </c>
      <c r="D1490" s="833">
        <v>40.81</v>
      </c>
    </row>
    <row r="1491" spans="1:4" hidden="1">
      <c r="A1491" s="13" t="s">
        <v>4028</v>
      </c>
      <c r="B1491" s="646" t="s">
        <v>1942</v>
      </c>
      <c r="C1491" s="13" t="s">
        <v>1492</v>
      </c>
      <c r="D1491" s="833">
        <v>62.62</v>
      </c>
    </row>
    <row r="1492" spans="1:4" hidden="1">
      <c r="A1492" s="13" t="s">
        <v>4029</v>
      </c>
      <c r="B1492" s="646" t="s">
        <v>1943</v>
      </c>
      <c r="C1492" s="13" t="s">
        <v>1492</v>
      </c>
      <c r="D1492" s="833">
        <v>22.55</v>
      </c>
    </row>
    <row r="1493" spans="1:4" hidden="1">
      <c r="A1493" s="13" t="s">
        <v>4030</v>
      </c>
      <c r="B1493" s="646" t="s">
        <v>1944</v>
      </c>
      <c r="C1493" s="13" t="s">
        <v>1492</v>
      </c>
      <c r="D1493" s="833">
        <v>1.26</v>
      </c>
    </row>
    <row r="1494" spans="1:4" hidden="1">
      <c r="A1494" s="13" t="s">
        <v>4031</v>
      </c>
      <c r="B1494" s="646" t="s">
        <v>1945</v>
      </c>
      <c r="C1494" s="13" t="s">
        <v>1492</v>
      </c>
      <c r="D1494" s="833">
        <v>12.84</v>
      </c>
    </row>
    <row r="1495" spans="1:4" hidden="1">
      <c r="A1495" s="13" t="s">
        <v>4032</v>
      </c>
      <c r="B1495" s="646" t="s">
        <v>1946</v>
      </c>
      <c r="C1495" s="13" t="s">
        <v>1492</v>
      </c>
      <c r="D1495" s="833">
        <v>34.65</v>
      </c>
    </row>
    <row r="1496" spans="1:4" hidden="1">
      <c r="A1496" s="13" t="s">
        <v>4033</v>
      </c>
      <c r="B1496" s="646" t="s">
        <v>1947</v>
      </c>
      <c r="C1496" s="13" t="s">
        <v>1492</v>
      </c>
      <c r="D1496" s="833">
        <v>67.25</v>
      </c>
    </row>
    <row r="1497" spans="1:4" hidden="1">
      <c r="A1497" s="13" t="s">
        <v>4034</v>
      </c>
      <c r="B1497" s="646" t="s">
        <v>1948</v>
      </c>
      <c r="C1497" s="13" t="s">
        <v>1492</v>
      </c>
      <c r="D1497" s="833">
        <v>52.17</v>
      </c>
    </row>
    <row r="1498" spans="1:4" hidden="1">
      <c r="A1498" s="13" t="s">
        <v>4035</v>
      </c>
      <c r="B1498" s="646" t="s">
        <v>1949</v>
      </c>
      <c r="C1498" s="13" t="s">
        <v>1492</v>
      </c>
      <c r="D1498" s="833">
        <v>170.34</v>
      </c>
    </row>
    <row r="1499" spans="1:4" hidden="1">
      <c r="A1499" s="13" t="s">
        <v>4036</v>
      </c>
      <c r="B1499" s="646" t="s">
        <v>1950</v>
      </c>
      <c r="C1499" s="13" t="s">
        <v>1492</v>
      </c>
      <c r="D1499" s="833">
        <v>211.2</v>
      </c>
    </row>
    <row r="1500" spans="1:4" hidden="1">
      <c r="A1500" s="13" t="s">
        <v>4037</v>
      </c>
      <c r="B1500" s="646" t="s">
        <v>1951</v>
      </c>
      <c r="C1500" s="13" t="s">
        <v>1492</v>
      </c>
      <c r="D1500" s="833">
        <v>67.25</v>
      </c>
    </row>
    <row r="1501" spans="1:4" hidden="1">
      <c r="A1501" s="13" t="s">
        <v>4038</v>
      </c>
      <c r="B1501" s="646" t="s">
        <v>1952</v>
      </c>
      <c r="C1501" s="13" t="s">
        <v>1492</v>
      </c>
      <c r="D1501" s="833">
        <v>52.17</v>
      </c>
    </row>
    <row r="1502" spans="1:4" hidden="1">
      <c r="A1502" s="13" t="s">
        <v>4039</v>
      </c>
      <c r="B1502" s="646" t="s">
        <v>1953</v>
      </c>
      <c r="C1502" s="13" t="s">
        <v>1492</v>
      </c>
      <c r="D1502" s="833">
        <v>99.24</v>
      </c>
    </row>
    <row r="1503" spans="1:4" hidden="1">
      <c r="A1503" s="13" t="s">
        <v>4040</v>
      </c>
      <c r="B1503" s="646" t="s">
        <v>1954</v>
      </c>
      <c r="C1503" s="13" t="s">
        <v>1492</v>
      </c>
      <c r="D1503" s="833">
        <v>140.1</v>
      </c>
    </row>
    <row r="1504" spans="1:4" hidden="1">
      <c r="A1504" s="13" t="s">
        <v>4041</v>
      </c>
      <c r="B1504" s="646" t="s">
        <v>1955</v>
      </c>
      <c r="C1504" s="13" t="s">
        <v>1492</v>
      </c>
      <c r="D1504" s="833">
        <v>106.9</v>
      </c>
    </row>
    <row r="1505" spans="1:4" hidden="1">
      <c r="A1505" s="13" t="s">
        <v>4042</v>
      </c>
      <c r="B1505" s="646" t="s">
        <v>1956</v>
      </c>
      <c r="C1505" s="13" t="s">
        <v>1492</v>
      </c>
      <c r="D1505" s="833">
        <v>130.61000000000001</v>
      </c>
    </row>
    <row r="1506" spans="1:4" hidden="1">
      <c r="A1506" s="13" t="s">
        <v>4043</v>
      </c>
      <c r="B1506" s="646" t="s">
        <v>1957</v>
      </c>
      <c r="C1506" s="13" t="s">
        <v>1492</v>
      </c>
      <c r="D1506" s="833">
        <v>372.24</v>
      </c>
    </row>
    <row r="1507" spans="1:4" hidden="1">
      <c r="A1507" s="13" t="s">
        <v>4044</v>
      </c>
      <c r="B1507" s="646" t="s">
        <v>1958</v>
      </c>
      <c r="C1507" s="13" t="s">
        <v>1492</v>
      </c>
      <c r="D1507" s="833">
        <v>413.11</v>
      </c>
    </row>
    <row r="1508" spans="1:4" hidden="1">
      <c r="A1508" s="13" t="s">
        <v>4045</v>
      </c>
      <c r="B1508" s="646" t="s">
        <v>1959</v>
      </c>
      <c r="C1508" s="13" t="s">
        <v>1492</v>
      </c>
      <c r="D1508" s="833">
        <v>69.290000000000006</v>
      </c>
    </row>
    <row r="1509" spans="1:4" hidden="1">
      <c r="A1509" s="13" t="s">
        <v>4046</v>
      </c>
      <c r="B1509" s="646" t="s">
        <v>1960</v>
      </c>
      <c r="C1509" s="13" t="s">
        <v>1492</v>
      </c>
      <c r="D1509" s="833">
        <v>56.21</v>
      </c>
    </row>
    <row r="1510" spans="1:4" hidden="1">
      <c r="A1510" s="13" t="s">
        <v>4047</v>
      </c>
      <c r="B1510" s="646" t="s">
        <v>1961</v>
      </c>
      <c r="C1510" s="13" t="s">
        <v>1492</v>
      </c>
      <c r="D1510" s="833">
        <v>297.77</v>
      </c>
    </row>
    <row r="1511" spans="1:4" hidden="1">
      <c r="A1511" s="13" t="s">
        <v>4048</v>
      </c>
      <c r="B1511" s="646" t="s">
        <v>1962</v>
      </c>
      <c r="C1511" s="13" t="s">
        <v>1492</v>
      </c>
      <c r="D1511" s="833">
        <v>338.64</v>
      </c>
    </row>
    <row r="1512" spans="1:4" hidden="1">
      <c r="A1512" s="13" t="s">
        <v>4049</v>
      </c>
      <c r="B1512" s="646" t="s">
        <v>1963</v>
      </c>
      <c r="C1512" s="13" t="s">
        <v>1492</v>
      </c>
      <c r="D1512" s="833">
        <v>55.1</v>
      </c>
    </row>
    <row r="1513" spans="1:4" hidden="1">
      <c r="A1513" s="13" t="s">
        <v>4050</v>
      </c>
      <c r="B1513" s="646" t="s">
        <v>1964</v>
      </c>
      <c r="C1513" s="13" t="s">
        <v>1492</v>
      </c>
      <c r="D1513" s="833">
        <v>28.15</v>
      </c>
    </row>
    <row r="1514" spans="1:4" hidden="1">
      <c r="A1514" s="13" t="s">
        <v>4051</v>
      </c>
      <c r="B1514" s="646" t="s">
        <v>1965</v>
      </c>
      <c r="C1514" s="13" t="s">
        <v>1492</v>
      </c>
      <c r="D1514" s="833">
        <v>715.77</v>
      </c>
    </row>
    <row r="1515" spans="1:4" hidden="1">
      <c r="A1515" s="13" t="s">
        <v>4052</v>
      </c>
      <c r="B1515" s="646" t="s">
        <v>1966</v>
      </c>
      <c r="C1515" s="13" t="s">
        <v>1492</v>
      </c>
      <c r="D1515" s="833">
        <v>756.64</v>
      </c>
    </row>
    <row r="1516" spans="1:4" hidden="1">
      <c r="A1516" s="13" t="s">
        <v>4053</v>
      </c>
      <c r="B1516" s="646" t="s">
        <v>1967</v>
      </c>
      <c r="C1516" s="13" t="s">
        <v>1492</v>
      </c>
      <c r="D1516" s="833">
        <v>47.99</v>
      </c>
    </row>
    <row r="1517" spans="1:4" hidden="1">
      <c r="A1517" s="13" t="s">
        <v>4054</v>
      </c>
      <c r="B1517" s="646" t="s">
        <v>1968</v>
      </c>
      <c r="C1517" s="13" t="s">
        <v>1492</v>
      </c>
      <c r="D1517" s="833">
        <v>15.83</v>
      </c>
    </row>
    <row r="1518" spans="1:4" hidden="1">
      <c r="A1518" s="13" t="s">
        <v>4055</v>
      </c>
      <c r="B1518" s="646" t="s">
        <v>1969</v>
      </c>
      <c r="C1518" s="13" t="s">
        <v>1492</v>
      </c>
      <c r="D1518" s="833">
        <v>17.059999999999999</v>
      </c>
    </row>
    <row r="1519" spans="1:4" hidden="1">
      <c r="A1519" s="13" t="s">
        <v>4056</v>
      </c>
      <c r="B1519" s="646" t="s">
        <v>1970</v>
      </c>
      <c r="C1519" s="13" t="s">
        <v>1492</v>
      </c>
      <c r="D1519" s="833">
        <v>57.93</v>
      </c>
    </row>
    <row r="1520" spans="1:4" hidden="1">
      <c r="A1520" s="13" t="s">
        <v>4057</v>
      </c>
      <c r="B1520" s="646" t="s">
        <v>1971</v>
      </c>
      <c r="C1520" s="13" t="s">
        <v>1492</v>
      </c>
      <c r="D1520" s="833">
        <v>1.88</v>
      </c>
    </row>
    <row r="1521" spans="1:4" hidden="1">
      <c r="A1521" s="13" t="s">
        <v>4058</v>
      </c>
      <c r="B1521" s="646" t="s">
        <v>1972</v>
      </c>
      <c r="C1521" s="13" t="s">
        <v>1492</v>
      </c>
      <c r="D1521" s="833">
        <v>4.18</v>
      </c>
    </row>
    <row r="1522" spans="1:4" hidden="1">
      <c r="A1522" s="13" t="s">
        <v>4059</v>
      </c>
      <c r="B1522" s="646" t="s">
        <v>1973</v>
      </c>
      <c r="C1522" s="13" t="s">
        <v>1492</v>
      </c>
      <c r="D1522" s="833">
        <v>4.18</v>
      </c>
    </row>
    <row r="1523" spans="1:4" hidden="1">
      <c r="A1523" s="13" t="s">
        <v>4060</v>
      </c>
      <c r="B1523" s="646" t="s">
        <v>1974</v>
      </c>
      <c r="C1523" s="13" t="s">
        <v>1492</v>
      </c>
      <c r="D1523" s="833">
        <v>4.18</v>
      </c>
    </row>
    <row r="1524" spans="1:4" hidden="1">
      <c r="A1524" s="13" t="s">
        <v>4061</v>
      </c>
      <c r="B1524" s="646" t="s">
        <v>1975</v>
      </c>
      <c r="C1524" s="13" t="s">
        <v>1492</v>
      </c>
      <c r="D1524" s="833">
        <v>2.0499999999999998</v>
      </c>
    </row>
    <row r="1525" spans="1:4" hidden="1">
      <c r="A1525" s="13" t="s">
        <v>4062</v>
      </c>
      <c r="B1525" s="646" t="s">
        <v>1976</v>
      </c>
      <c r="C1525" s="13" t="s">
        <v>1492</v>
      </c>
      <c r="D1525" s="833">
        <v>4.55</v>
      </c>
    </row>
    <row r="1526" spans="1:4" hidden="1">
      <c r="A1526" s="13" t="s">
        <v>4063</v>
      </c>
      <c r="B1526" s="646" t="s">
        <v>1977</v>
      </c>
      <c r="C1526" s="13" t="s">
        <v>1492</v>
      </c>
      <c r="D1526" s="833">
        <v>4.55</v>
      </c>
    </row>
    <row r="1527" spans="1:4" hidden="1">
      <c r="A1527" s="13" t="s">
        <v>4064</v>
      </c>
      <c r="B1527" s="646" t="s">
        <v>1978</v>
      </c>
      <c r="C1527" s="13" t="s">
        <v>1492</v>
      </c>
      <c r="D1527" s="833">
        <v>4.55</v>
      </c>
    </row>
    <row r="1528" spans="1:4" hidden="1">
      <c r="A1528" s="13" t="s">
        <v>4065</v>
      </c>
      <c r="B1528" s="646" t="s">
        <v>1979</v>
      </c>
      <c r="C1528" s="13" t="s">
        <v>1492</v>
      </c>
      <c r="D1528" s="833">
        <v>2.34</v>
      </c>
    </row>
    <row r="1529" spans="1:4" hidden="1">
      <c r="A1529" s="13" t="s">
        <v>4066</v>
      </c>
      <c r="B1529" s="646" t="s">
        <v>1980</v>
      </c>
      <c r="C1529" s="13" t="s">
        <v>1492</v>
      </c>
      <c r="D1529" s="833">
        <v>5.21</v>
      </c>
    </row>
    <row r="1530" spans="1:4" hidden="1">
      <c r="A1530" s="13" t="s">
        <v>4067</v>
      </c>
      <c r="B1530" s="646" t="s">
        <v>1981</v>
      </c>
      <c r="C1530" s="13" t="s">
        <v>1492</v>
      </c>
      <c r="D1530" s="833">
        <v>5.21</v>
      </c>
    </row>
    <row r="1531" spans="1:4" hidden="1">
      <c r="A1531" s="13" t="s">
        <v>4068</v>
      </c>
      <c r="B1531" s="646" t="s">
        <v>1982</v>
      </c>
      <c r="C1531" s="13" t="s">
        <v>1492</v>
      </c>
      <c r="D1531" s="833">
        <v>5.21</v>
      </c>
    </row>
    <row r="1532" spans="1:4" hidden="1">
      <c r="A1532" s="13" t="s">
        <v>4069</v>
      </c>
      <c r="B1532" s="646" t="s">
        <v>1983</v>
      </c>
      <c r="C1532" s="13" t="s">
        <v>1492</v>
      </c>
      <c r="D1532" s="833">
        <v>66.540000000000006</v>
      </c>
    </row>
    <row r="1533" spans="1:4" hidden="1">
      <c r="A1533" s="13" t="s">
        <v>4070</v>
      </c>
      <c r="B1533" s="646" t="s">
        <v>1984</v>
      </c>
      <c r="C1533" s="13" t="s">
        <v>1492</v>
      </c>
      <c r="D1533" s="833">
        <v>77.16</v>
      </c>
    </row>
    <row r="1534" spans="1:4" hidden="1">
      <c r="A1534" s="13" t="s">
        <v>4071</v>
      </c>
      <c r="B1534" s="646" t="s">
        <v>1985</v>
      </c>
      <c r="C1534" s="13" t="s">
        <v>1492</v>
      </c>
      <c r="D1534" s="833">
        <v>250.9</v>
      </c>
    </row>
    <row r="1535" spans="1:4" hidden="1">
      <c r="A1535" s="13" t="s">
        <v>4072</v>
      </c>
      <c r="B1535" s="646" t="s">
        <v>1986</v>
      </c>
      <c r="C1535" s="13" t="s">
        <v>1492</v>
      </c>
      <c r="D1535" s="833">
        <v>280.83</v>
      </c>
    </row>
    <row r="1536" spans="1:4" hidden="1">
      <c r="A1536" s="13" t="s">
        <v>4073</v>
      </c>
      <c r="B1536" s="646" t="s">
        <v>1987</v>
      </c>
      <c r="C1536" s="13" t="s">
        <v>522</v>
      </c>
      <c r="D1536" s="833">
        <v>5.28</v>
      </c>
    </row>
    <row r="1537" spans="1:4" hidden="1">
      <c r="A1537" s="13" t="s">
        <v>4074</v>
      </c>
      <c r="B1537" s="646" t="s">
        <v>1988</v>
      </c>
      <c r="C1537" s="13" t="s">
        <v>1492</v>
      </c>
      <c r="D1537" s="833">
        <v>76.260000000000005</v>
      </c>
    </row>
    <row r="1538" spans="1:4" hidden="1">
      <c r="A1538" s="13" t="s">
        <v>4075</v>
      </c>
      <c r="B1538" s="646" t="s">
        <v>1989</v>
      </c>
      <c r="C1538" s="13" t="s">
        <v>1492</v>
      </c>
      <c r="D1538" s="833">
        <v>97.66</v>
      </c>
    </row>
    <row r="1539" spans="1:4" hidden="1">
      <c r="A1539" s="13" t="s">
        <v>4076</v>
      </c>
      <c r="B1539" s="646" t="s">
        <v>1990</v>
      </c>
      <c r="C1539" s="13" t="s">
        <v>1492</v>
      </c>
      <c r="D1539" s="833">
        <v>283.52</v>
      </c>
    </row>
    <row r="1540" spans="1:4" hidden="1">
      <c r="A1540" s="13" t="s">
        <v>4077</v>
      </c>
      <c r="B1540" s="646" t="s">
        <v>1991</v>
      </c>
      <c r="C1540" s="13" t="s">
        <v>1492</v>
      </c>
      <c r="D1540" s="833">
        <v>313.44</v>
      </c>
    </row>
    <row r="1541" spans="1:4" hidden="1">
      <c r="A1541" s="13" t="s">
        <v>4078</v>
      </c>
      <c r="B1541" s="646" t="s">
        <v>1992</v>
      </c>
      <c r="C1541" s="13" t="s">
        <v>522</v>
      </c>
      <c r="D1541" s="833">
        <v>5.89</v>
      </c>
    </row>
    <row r="1542" spans="1:4" hidden="1">
      <c r="A1542" s="13" t="s">
        <v>4079</v>
      </c>
      <c r="B1542" s="646" t="s">
        <v>1993</v>
      </c>
      <c r="C1542" s="13" t="s">
        <v>1492</v>
      </c>
      <c r="D1542" s="833">
        <v>65.39</v>
      </c>
    </row>
    <row r="1543" spans="1:4" hidden="1">
      <c r="A1543" s="13" t="s">
        <v>4080</v>
      </c>
      <c r="B1543" s="646" t="s">
        <v>1994</v>
      </c>
      <c r="C1543" s="13" t="s">
        <v>1492</v>
      </c>
      <c r="D1543" s="833">
        <v>70.819999999999993</v>
      </c>
    </row>
    <row r="1544" spans="1:4" hidden="1">
      <c r="A1544" s="13" t="s">
        <v>4081</v>
      </c>
      <c r="B1544" s="646" t="s">
        <v>1995</v>
      </c>
      <c r="C1544" s="13" t="s">
        <v>1492</v>
      </c>
      <c r="D1544" s="833">
        <v>236.78</v>
      </c>
    </row>
    <row r="1545" spans="1:4" hidden="1">
      <c r="A1545" s="13" t="s">
        <v>4082</v>
      </c>
      <c r="B1545" s="646" t="s">
        <v>1996</v>
      </c>
      <c r="C1545" s="13" t="s">
        <v>1492</v>
      </c>
      <c r="D1545" s="833">
        <v>266.70999999999998</v>
      </c>
    </row>
    <row r="1546" spans="1:4" hidden="1">
      <c r="A1546" s="13" t="s">
        <v>4083</v>
      </c>
      <c r="B1546" s="646" t="s">
        <v>1997</v>
      </c>
      <c r="C1546" s="13" t="s">
        <v>522</v>
      </c>
      <c r="D1546" s="833">
        <v>5.01</v>
      </c>
    </row>
    <row r="1547" spans="1:4" hidden="1">
      <c r="A1547" s="13" t="s">
        <v>4084</v>
      </c>
      <c r="B1547" s="646" t="s">
        <v>1998</v>
      </c>
      <c r="C1547" s="13" t="s">
        <v>1492</v>
      </c>
      <c r="D1547" s="833">
        <v>72.400000000000006</v>
      </c>
    </row>
    <row r="1548" spans="1:4" hidden="1">
      <c r="A1548" s="13" t="s">
        <v>4085</v>
      </c>
      <c r="B1548" s="646" t="s">
        <v>1999</v>
      </c>
      <c r="C1548" s="13" t="s">
        <v>1492</v>
      </c>
      <c r="D1548" s="833">
        <v>84.81</v>
      </c>
    </row>
    <row r="1549" spans="1:4" hidden="1">
      <c r="A1549" s="13" t="s">
        <v>4086</v>
      </c>
      <c r="B1549" s="646" t="s">
        <v>2000</v>
      </c>
      <c r="C1549" s="13" t="s">
        <v>1492</v>
      </c>
      <c r="D1549" s="833">
        <v>317.35000000000002</v>
      </c>
    </row>
    <row r="1550" spans="1:4" hidden="1">
      <c r="A1550" s="13" t="s">
        <v>4087</v>
      </c>
      <c r="B1550" s="646" t="s">
        <v>2001</v>
      </c>
      <c r="C1550" s="13" t="s">
        <v>1492</v>
      </c>
      <c r="D1550" s="833">
        <v>347.28</v>
      </c>
    </row>
    <row r="1551" spans="1:4" hidden="1">
      <c r="A1551" s="13" t="s">
        <v>4088</v>
      </c>
      <c r="B1551" s="646" t="s">
        <v>2002</v>
      </c>
      <c r="C1551" s="13" t="s">
        <v>522</v>
      </c>
      <c r="D1551" s="833">
        <v>6.53</v>
      </c>
    </row>
    <row r="1552" spans="1:4" hidden="1">
      <c r="A1552" s="13" t="s">
        <v>4089</v>
      </c>
      <c r="B1552" s="646" t="s">
        <v>2003</v>
      </c>
      <c r="C1552" s="13" t="s">
        <v>1492</v>
      </c>
      <c r="D1552" s="833">
        <v>54.6</v>
      </c>
    </row>
    <row r="1553" spans="1:4" hidden="1">
      <c r="A1553" s="13" t="s">
        <v>4090</v>
      </c>
      <c r="B1553" s="646" t="s">
        <v>2004</v>
      </c>
      <c r="C1553" s="13" t="s">
        <v>1492</v>
      </c>
      <c r="D1553" s="833">
        <v>49.27</v>
      </c>
    </row>
    <row r="1554" spans="1:4" hidden="1">
      <c r="A1554" s="13" t="s">
        <v>4091</v>
      </c>
      <c r="B1554" s="646" t="s">
        <v>2005</v>
      </c>
      <c r="C1554" s="13" t="s">
        <v>1492</v>
      </c>
      <c r="D1554" s="833">
        <v>281.81</v>
      </c>
    </row>
    <row r="1555" spans="1:4" hidden="1">
      <c r="A1555" s="13" t="s">
        <v>4092</v>
      </c>
      <c r="B1555" s="646" t="s">
        <v>2006</v>
      </c>
      <c r="C1555" s="13" t="s">
        <v>1492</v>
      </c>
      <c r="D1555" s="833">
        <v>311.74</v>
      </c>
    </row>
    <row r="1556" spans="1:4" hidden="1">
      <c r="A1556" s="13" t="s">
        <v>4093</v>
      </c>
      <c r="B1556" s="646" t="s">
        <v>2007</v>
      </c>
      <c r="C1556" s="13" t="s">
        <v>522</v>
      </c>
      <c r="D1556" s="833">
        <v>5.86</v>
      </c>
    </row>
    <row r="1557" spans="1:4" hidden="1">
      <c r="A1557" s="13" t="s">
        <v>4094</v>
      </c>
      <c r="B1557" s="646" t="s">
        <v>2008</v>
      </c>
      <c r="C1557" s="13" t="s">
        <v>1492</v>
      </c>
      <c r="D1557" s="833">
        <v>151.09</v>
      </c>
    </row>
    <row r="1558" spans="1:4" hidden="1">
      <c r="A1558" s="13" t="s">
        <v>4095</v>
      </c>
      <c r="B1558" s="646" t="s">
        <v>2009</v>
      </c>
      <c r="C1558" s="13" t="s">
        <v>1492</v>
      </c>
      <c r="D1558" s="833">
        <v>203.74</v>
      </c>
    </row>
    <row r="1559" spans="1:4" hidden="1">
      <c r="A1559" s="13" t="s">
        <v>4096</v>
      </c>
      <c r="B1559" s="646" t="s">
        <v>2010</v>
      </c>
      <c r="C1559" s="13" t="s">
        <v>1492</v>
      </c>
      <c r="D1559" s="833">
        <v>580.47</v>
      </c>
    </row>
    <row r="1560" spans="1:4" hidden="1">
      <c r="A1560" s="13" t="s">
        <v>4097</v>
      </c>
      <c r="B1560" s="646" t="s">
        <v>2011</v>
      </c>
      <c r="C1560" s="13" t="s">
        <v>1492</v>
      </c>
      <c r="D1560" s="833">
        <v>621.21</v>
      </c>
    </row>
    <row r="1561" spans="1:4" hidden="1">
      <c r="A1561" s="13" t="s">
        <v>4098</v>
      </c>
      <c r="B1561" s="646" t="s">
        <v>2012</v>
      </c>
      <c r="C1561" s="13" t="s">
        <v>522</v>
      </c>
      <c r="D1561" s="833">
        <v>11.68</v>
      </c>
    </row>
    <row r="1562" spans="1:4" hidden="1">
      <c r="A1562" s="13" t="s">
        <v>4099</v>
      </c>
      <c r="B1562" s="646" t="s">
        <v>2013</v>
      </c>
      <c r="C1562" s="13" t="s">
        <v>1492</v>
      </c>
      <c r="D1562" s="833">
        <v>89.72</v>
      </c>
    </row>
    <row r="1563" spans="1:4" hidden="1">
      <c r="A1563" s="13" t="s">
        <v>4100</v>
      </c>
      <c r="B1563" s="646" t="s">
        <v>2014</v>
      </c>
      <c r="C1563" s="13" t="s">
        <v>1492</v>
      </c>
      <c r="D1563" s="833">
        <v>119.4</v>
      </c>
    </row>
    <row r="1564" spans="1:4" hidden="1">
      <c r="A1564" s="13" t="s">
        <v>4101</v>
      </c>
      <c r="B1564" s="646" t="s">
        <v>2015</v>
      </c>
      <c r="C1564" s="13" t="s">
        <v>1492</v>
      </c>
      <c r="D1564" s="833">
        <v>380.64</v>
      </c>
    </row>
    <row r="1565" spans="1:4" hidden="1">
      <c r="A1565" s="13" t="s">
        <v>4102</v>
      </c>
      <c r="B1565" s="646" t="s">
        <v>2016</v>
      </c>
      <c r="C1565" s="13" t="s">
        <v>1492</v>
      </c>
      <c r="D1565" s="833">
        <v>410.57</v>
      </c>
    </row>
    <row r="1566" spans="1:4" hidden="1">
      <c r="A1566" s="13" t="s">
        <v>4103</v>
      </c>
      <c r="B1566" s="646" t="s">
        <v>2017</v>
      </c>
      <c r="C1566" s="13" t="s">
        <v>522</v>
      </c>
      <c r="D1566" s="833">
        <v>7.72</v>
      </c>
    </row>
    <row r="1567" spans="1:4" hidden="1">
      <c r="A1567" s="13" t="s">
        <v>4104</v>
      </c>
      <c r="B1567" s="646" t="s">
        <v>2018</v>
      </c>
      <c r="C1567" s="13" t="s">
        <v>1492</v>
      </c>
      <c r="D1567" s="833">
        <v>90.18</v>
      </c>
    </row>
    <row r="1568" spans="1:4" hidden="1">
      <c r="A1568" s="13" t="s">
        <v>4105</v>
      </c>
      <c r="B1568" s="646" t="s">
        <v>2019</v>
      </c>
      <c r="C1568" s="13" t="s">
        <v>1492</v>
      </c>
      <c r="D1568" s="833">
        <v>120.32</v>
      </c>
    </row>
    <row r="1569" spans="1:4" hidden="1">
      <c r="A1569" s="13" t="s">
        <v>4106</v>
      </c>
      <c r="B1569" s="646" t="s">
        <v>2020</v>
      </c>
      <c r="C1569" s="13" t="s">
        <v>1492</v>
      </c>
      <c r="D1569" s="833">
        <v>389.82</v>
      </c>
    </row>
    <row r="1570" spans="1:4" hidden="1">
      <c r="A1570" s="13" t="s">
        <v>4107</v>
      </c>
      <c r="B1570" s="646" t="s">
        <v>2021</v>
      </c>
      <c r="C1570" s="13" t="s">
        <v>1492</v>
      </c>
      <c r="D1570" s="833">
        <v>419.75</v>
      </c>
    </row>
    <row r="1571" spans="1:4" hidden="1">
      <c r="A1571" s="13" t="s">
        <v>4108</v>
      </c>
      <c r="B1571" s="646" t="s">
        <v>2022</v>
      </c>
      <c r="C1571" s="13" t="s">
        <v>522</v>
      </c>
      <c r="D1571" s="833">
        <v>7.89</v>
      </c>
    </row>
    <row r="1572" spans="1:4" hidden="1">
      <c r="A1572" s="13" t="s">
        <v>4109</v>
      </c>
      <c r="B1572" s="646" t="s">
        <v>2023</v>
      </c>
      <c r="C1572" s="13" t="s">
        <v>1492</v>
      </c>
      <c r="D1572" s="833">
        <v>161.91999999999999</v>
      </c>
    </row>
    <row r="1573" spans="1:4" hidden="1">
      <c r="A1573" s="13" t="s">
        <v>4110</v>
      </c>
      <c r="B1573" s="646" t="s">
        <v>2024</v>
      </c>
      <c r="C1573" s="13" t="s">
        <v>1492</v>
      </c>
      <c r="D1573" s="833">
        <v>278.20999999999998</v>
      </c>
    </row>
    <row r="1574" spans="1:4" hidden="1">
      <c r="A1574" s="13" t="s">
        <v>4111</v>
      </c>
      <c r="B1574" s="646" t="s">
        <v>2025</v>
      </c>
      <c r="C1574" s="13" t="s">
        <v>1492</v>
      </c>
      <c r="D1574" s="833">
        <v>539.45000000000005</v>
      </c>
    </row>
    <row r="1575" spans="1:4" hidden="1">
      <c r="A1575" s="13" t="s">
        <v>4112</v>
      </c>
      <c r="B1575" s="646" t="s">
        <v>2026</v>
      </c>
      <c r="C1575" s="13" t="s">
        <v>1492</v>
      </c>
      <c r="D1575" s="833">
        <v>569.38</v>
      </c>
    </row>
    <row r="1576" spans="1:4" hidden="1">
      <c r="A1576" s="13" t="s">
        <v>4113</v>
      </c>
      <c r="B1576" s="646" t="s">
        <v>2027</v>
      </c>
      <c r="C1576" s="13" t="s">
        <v>522</v>
      </c>
      <c r="D1576" s="833">
        <v>10.7</v>
      </c>
    </row>
    <row r="1577" spans="1:4" hidden="1">
      <c r="A1577" s="13" t="s">
        <v>4114</v>
      </c>
      <c r="B1577" s="646" t="s">
        <v>2028</v>
      </c>
      <c r="C1577" s="13" t="s">
        <v>1492</v>
      </c>
      <c r="D1577" s="833">
        <v>57.42</v>
      </c>
    </row>
    <row r="1578" spans="1:4" hidden="1">
      <c r="A1578" s="13" t="s">
        <v>4115</v>
      </c>
      <c r="B1578" s="646" t="s">
        <v>2029</v>
      </c>
      <c r="C1578" s="13" t="s">
        <v>1492</v>
      </c>
      <c r="D1578" s="833">
        <v>57.94</v>
      </c>
    </row>
    <row r="1579" spans="1:4" hidden="1">
      <c r="A1579" s="13" t="s">
        <v>4116</v>
      </c>
      <c r="B1579" s="646" t="s">
        <v>2030</v>
      </c>
      <c r="C1579" s="13" t="s">
        <v>1492</v>
      </c>
      <c r="D1579" s="833">
        <v>207.75</v>
      </c>
    </row>
    <row r="1580" spans="1:4" hidden="1">
      <c r="A1580" s="13" t="s">
        <v>4117</v>
      </c>
      <c r="B1580" s="646" t="s">
        <v>2031</v>
      </c>
      <c r="C1580" s="13" t="s">
        <v>1492</v>
      </c>
      <c r="D1580" s="833">
        <v>237.68</v>
      </c>
    </row>
    <row r="1581" spans="1:4" hidden="1">
      <c r="A1581" s="13" t="s">
        <v>4118</v>
      </c>
      <c r="B1581" s="646" t="s">
        <v>2032</v>
      </c>
      <c r="C1581" s="13" t="s">
        <v>522</v>
      </c>
      <c r="D1581" s="833">
        <v>4.47</v>
      </c>
    </row>
    <row r="1582" spans="1:4" hidden="1">
      <c r="A1582" s="13" t="s">
        <v>4119</v>
      </c>
      <c r="B1582" s="646" t="s">
        <v>2033</v>
      </c>
      <c r="C1582" s="13" t="s">
        <v>1492</v>
      </c>
      <c r="D1582" s="833">
        <v>68.69</v>
      </c>
    </row>
    <row r="1583" spans="1:4" hidden="1">
      <c r="A1583" s="13" t="s">
        <v>4120</v>
      </c>
      <c r="B1583" s="646" t="s">
        <v>2034</v>
      </c>
      <c r="C1583" s="13" t="s">
        <v>1492</v>
      </c>
      <c r="D1583" s="833">
        <v>81.7</v>
      </c>
    </row>
    <row r="1584" spans="1:4" hidden="1">
      <c r="A1584" s="13" t="s">
        <v>4121</v>
      </c>
      <c r="B1584" s="646" t="s">
        <v>2035</v>
      </c>
      <c r="C1584" s="13" t="s">
        <v>1492</v>
      </c>
      <c r="D1584" s="833">
        <v>261.11</v>
      </c>
    </row>
    <row r="1585" spans="1:4" hidden="1">
      <c r="A1585" s="13" t="s">
        <v>4122</v>
      </c>
      <c r="B1585" s="646" t="s">
        <v>2036</v>
      </c>
      <c r="C1585" s="13" t="s">
        <v>1492</v>
      </c>
      <c r="D1585" s="833">
        <v>291.04000000000002</v>
      </c>
    </row>
    <row r="1586" spans="1:4" hidden="1">
      <c r="A1586" s="13" t="s">
        <v>4123</v>
      </c>
      <c r="B1586" s="646" t="s">
        <v>2037</v>
      </c>
      <c r="C1586" s="13" t="s">
        <v>522</v>
      </c>
      <c r="D1586" s="833">
        <v>5.47</v>
      </c>
    </row>
    <row r="1587" spans="1:4" hidden="1">
      <c r="A1587" s="13" t="s">
        <v>4124</v>
      </c>
      <c r="B1587" s="646" t="s">
        <v>2038</v>
      </c>
      <c r="C1587" s="13" t="s">
        <v>1492</v>
      </c>
      <c r="D1587" s="833">
        <v>73.260000000000005</v>
      </c>
    </row>
    <row r="1588" spans="1:4" hidden="1">
      <c r="A1588" s="13" t="s">
        <v>4125</v>
      </c>
      <c r="B1588" s="646" t="s">
        <v>2039</v>
      </c>
      <c r="C1588" s="13" t="s">
        <v>1492</v>
      </c>
      <c r="D1588" s="833">
        <v>91.32</v>
      </c>
    </row>
    <row r="1589" spans="1:4" hidden="1">
      <c r="A1589" s="13" t="s">
        <v>4126</v>
      </c>
      <c r="B1589" s="646" t="s">
        <v>2040</v>
      </c>
      <c r="C1589" s="13" t="s">
        <v>1492</v>
      </c>
      <c r="D1589" s="833">
        <v>314.14</v>
      </c>
    </row>
    <row r="1590" spans="1:4" hidden="1">
      <c r="A1590" s="13" t="s">
        <v>4127</v>
      </c>
      <c r="B1590" s="646" t="s">
        <v>2041</v>
      </c>
      <c r="C1590" s="13" t="s">
        <v>1492</v>
      </c>
      <c r="D1590" s="833">
        <v>344.07</v>
      </c>
    </row>
    <row r="1591" spans="1:4" hidden="1">
      <c r="A1591" s="13" t="s">
        <v>4128</v>
      </c>
      <c r="B1591" s="646" t="s">
        <v>2042</v>
      </c>
      <c r="C1591" s="13" t="s">
        <v>522</v>
      </c>
      <c r="D1591" s="833">
        <v>6.47</v>
      </c>
    </row>
    <row r="1592" spans="1:4" hidden="1">
      <c r="A1592" s="13" t="s">
        <v>4129</v>
      </c>
      <c r="B1592" s="646" t="s">
        <v>2043</v>
      </c>
      <c r="C1592" s="13" t="s">
        <v>1492</v>
      </c>
      <c r="D1592" s="833">
        <v>122.01</v>
      </c>
    </row>
    <row r="1593" spans="1:4" hidden="1">
      <c r="A1593" s="13" t="s">
        <v>4130</v>
      </c>
      <c r="B1593" s="646" t="s">
        <v>2044</v>
      </c>
      <c r="C1593" s="13" t="s">
        <v>1492</v>
      </c>
      <c r="D1593" s="833">
        <v>100.51</v>
      </c>
    </row>
    <row r="1594" spans="1:4" hidden="1">
      <c r="A1594" s="13" t="s">
        <v>4131</v>
      </c>
      <c r="B1594" s="646" t="s">
        <v>2045</v>
      </c>
      <c r="C1594" s="13" t="s">
        <v>1492</v>
      </c>
      <c r="D1594" s="833">
        <v>249.9</v>
      </c>
    </row>
    <row r="1595" spans="1:4" hidden="1">
      <c r="A1595" s="13" t="s">
        <v>4132</v>
      </c>
      <c r="B1595" s="646" t="s">
        <v>2046</v>
      </c>
      <c r="C1595" s="13" t="s">
        <v>1492</v>
      </c>
      <c r="D1595" s="833">
        <v>324.22000000000003</v>
      </c>
    </row>
    <row r="1596" spans="1:4" hidden="1">
      <c r="A1596" s="13" t="s">
        <v>4133</v>
      </c>
      <c r="B1596" s="646" t="s">
        <v>2047</v>
      </c>
      <c r="C1596" s="13" t="s">
        <v>522</v>
      </c>
      <c r="D1596" s="833">
        <v>5.9</v>
      </c>
    </row>
    <row r="1597" spans="1:4" hidden="1">
      <c r="A1597" s="13" t="s">
        <v>4134</v>
      </c>
      <c r="B1597" s="646" t="s">
        <v>2048</v>
      </c>
      <c r="C1597" s="13" t="s">
        <v>1492</v>
      </c>
      <c r="D1597" s="833">
        <v>136.84</v>
      </c>
    </row>
    <row r="1598" spans="1:4" hidden="1">
      <c r="A1598" s="13" t="s">
        <v>4135</v>
      </c>
      <c r="B1598" s="646" t="s">
        <v>2049</v>
      </c>
      <c r="C1598" s="13" t="s">
        <v>1492</v>
      </c>
      <c r="D1598" s="833">
        <v>131.76</v>
      </c>
    </row>
    <row r="1599" spans="1:4" hidden="1">
      <c r="A1599" s="13" t="s">
        <v>4136</v>
      </c>
      <c r="B1599" s="646" t="s">
        <v>2050</v>
      </c>
      <c r="C1599" s="13" t="s">
        <v>1492</v>
      </c>
      <c r="D1599" s="833">
        <v>309.83</v>
      </c>
    </row>
    <row r="1600" spans="1:4" hidden="1">
      <c r="A1600" s="13" t="s">
        <v>4137</v>
      </c>
      <c r="B1600" s="646" t="s">
        <v>2051</v>
      </c>
      <c r="C1600" s="13" t="s">
        <v>1492</v>
      </c>
      <c r="D1600" s="833">
        <v>384.16</v>
      </c>
    </row>
    <row r="1601" spans="1:4" hidden="1">
      <c r="A1601" s="13" t="s">
        <v>4138</v>
      </c>
      <c r="B1601" s="646" t="s">
        <v>2052</v>
      </c>
      <c r="C1601" s="13" t="s">
        <v>522</v>
      </c>
      <c r="D1601" s="833">
        <v>6.99</v>
      </c>
    </row>
    <row r="1602" spans="1:4" hidden="1">
      <c r="A1602" s="13" t="s">
        <v>4139</v>
      </c>
      <c r="B1602" s="646" t="s">
        <v>2053</v>
      </c>
      <c r="C1602" s="13" t="s">
        <v>1492</v>
      </c>
      <c r="D1602" s="833">
        <v>101.83</v>
      </c>
    </row>
    <row r="1603" spans="1:4" hidden="1">
      <c r="A1603" s="13" t="s">
        <v>4140</v>
      </c>
      <c r="B1603" s="646" t="s">
        <v>2054</v>
      </c>
      <c r="C1603" s="13" t="s">
        <v>1492</v>
      </c>
      <c r="D1603" s="833">
        <v>104.76</v>
      </c>
    </row>
    <row r="1604" spans="1:4" hidden="1">
      <c r="A1604" s="13" t="s">
        <v>4141</v>
      </c>
      <c r="B1604" s="646" t="s">
        <v>2055</v>
      </c>
      <c r="C1604" s="13" t="s">
        <v>1492</v>
      </c>
      <c r="D1604" s="833">
        <v>366</v>
      </c>
    </row>
    <row r="1605" spans="1:4" hidden="1">
      <c r="A1605" s="13" t="s">
        <v>4142</v>
      </c>
      <c r="B1605" s="646" t="s">
        <v>2056</v>
      </c>
      <c r="C1605" s="13" t="s">
        <v>1492</v>
      </c>
      <c r="D1605" s="833">
        <v>418.13</v>
      </c>
    </row>
    <row r="1606" spans="1:4" hidden="1">
      <c r="A1606" s="13" t="s">
        <v>4143</v>
      </c>
      <c r="B1606" s="646" t="s">
        <v>2057</v>
      </c>
      <c r="C1606" s="13" t="s">
        <v>522</v>
      </c>
      <c r="D1606" s="833">
        <v>7.61</v>
      </c>
    </row>
    <row r="1607" spans="1:4" hidden="1">
      <c r="A1607" s="13" t="s">
        <v>4144</v>
      </c>
      <c r="B1607" s="646" t="s">
        <v>2058</v>
      </c>
      <c r="C1607" s="13" t="s">
        <v>1492</v>
      </c>
      <c r="D1607" s="833">
        <v>96.23</v>
      </c>
    </row>
    <row r="1608" spans="1:4" hidden="1">
      <c r="A1608" s="13" t="s">
        <v>4145</v>
      </c>
      <c r="B1608" s="646" t="s">
        <v>2059</v>
      </c>
      <c r="C1608" s="13" t="s">
        <v>1492</v>
      </c>
      <c r="D1608" s="833">
        <v>92.96</v>
      </c>
    </row>
    <row r="1609" spans="1:4" hidden="1">
      <c r="A1609" s="13" t="s">
        <v>4146</v>
      </c>
      <c r="B1609" s="646" t="s">
        <v>2060</v>
      </c>
      <c r="C1609" s="13" t="s">
        <v>1492</v>
      </c>
      <c r="D1609" s="833">
        <v>270.55</v>
      </c>
    </row>
    <row r="1610" spans="1:4" hidden="1">
      <c r="A1610" s="13" t="s">
        <v>4147</v>
      </c>
      <c r="B1610" s="646" t="s">
        <v>2061</v>
      </c>
      <c r="C1610" s="13" t="s">
        <v>1492</v>
      </c>
      <c r="D1610" s="833">
        <v>322.68</v>
      </c>
    </row>
    <row r="1611" spans="1:4" hidden="1">
      <c r="A1611" s="13" t="s">
        <v>4148</v>
      </c>
      <c r="B1611" s="646" t="s">
        <v>2062</v>
      </c>
      <c r="C1611" s="13" t="s">
        <v>1492</v>
      </c>
      <c r="D1611" s="833">
        <v>85.42</v>
      </c>
    </row>
    <row r="1612" spans="1:4" hidden="1">
      <c r="A1612" s="13" t="s">
        <v>4149</v>
      </c>
      <c r="B1612" s="646" t="s">
        <v>2063</v>
      </c>
      <c r="C1612" s="13" t="s">
        <v>1492</v>
      </c>
      <c r="D1612" s="833">
        <v>116.96</v>
      </c>
    </row>
    <row r="1613" spans="1:4" hidden="1">
      <c r="A1613" s="13" t="s">
        <v>4150</v>
      </c>
      <c r="B1613" s="646" t="s">
        <v>2064</v>
      </c>
      <c r="C1613" s="13" t="s">
        <v>1492</v>
      </c>
      <c r="D1613" s="833">
        <v>290.7</v>
      </c>
    </row>
    <row r="1614" spans="1:4" hidden="1">
      <c r="A1614" s="13" t="s">
        <v>4151</v>
      </c>
      <c r="B1614" s="646" t="s">
        <v>2065</v>
      </c>
      <c r="C1614" s="13" t="s">
        <v>1492</v>
      </c>
      <c r="D1614" s="833">
        <v>320.63</v>
      </c>
    </row>
    <row r="1615" spans="1:4" hidden="1">
      <c r="A1615" s="13" t="s">
        <v>4152</v>
      </c>
      <c r="B1615" s="646" t="s">
        <v>2066</v>
      </c>
      <c r="C1615" s="13" t="s">
        <v>522</v>
      </c>
      <c r="D1615" s="833">
        <v>5.84</v>
      </c>
    </row>
    <row r="1616" spans="1:4" hidden="1">
      <c r="A1616" s="13" t="s">
        <v>4153</v>
      </c>
      <c r="B1616" s="646" t="s">
        <v>2067</v>
      </c>
      <c r="C1616" s="13" t="s">
        <v>1492</v>
      </c>
      <c r="D1616" s="833">
        <v>78.55</v>
      </c>
    </row>
    <row r="1617" spans="1:4" hidden="1">
      <c r="A1617" s="13" t="s">
        <v>4154</v>
      </c>
      <c r="B1617" s="646" t="s">
        <v>2068</v>
      </c>
      <c r="C1617" s="13" t="s">
        <v>1492</v>
      </c>
      <c r="D1617" s="833">
        <v>102.49</v>
      </c>
    </row>
    <row r="1618" spans="1:4" hidden="1">
      <c r="A1618" s="13" t="s">
        <v>4155</v>
      </c>
      <c r="B1618" s="646" t="s">
        <v>2069</v>
      </c>
      <c r="C1618" s="13" t="s">
        <v>1492</v>
      </c>
      <c r="D1618" s="833">
        <v>276.23</v>
      </c>
    </row>
    <row r="1619" spans="1:4" hidden="1">
      <c r="A1619" s="13" t="s">
        <v>4156</v>
      </c>
      <c r="B1619" s="646" t="s">
        <v>2070</v>
      </c>
      <c r="C1619" s="13" t="s">
        <v>1492</v>
      </c>
      <c r="D1619" s="833">
        <v>306.16000000000003</v>
      </c>
    </row>
    <row r="1620" spans="1:4" hidden="1">
      <c r="A1620" s="13" t="s">
        <v>4157</v>
      </c>
      <c r="B1620" s="646" t="s">
        <v>2071</v>
      </c>
      <c r="C1620" s="13" t="s">
        <v>522</v>
      </c>
      <c r="D1620" s="833">
        <v>5.76</v>
      </c>
    </row>
    <row r="1621" spans="1:4" hidden="1">
      <c r="A1621" s="13" t="s">
        <v>4158</v>
      </c>
      <c r="B1621" s="646" t="s">
        <v>2072</v>
      </c>
      <c r="C1621" s="13" t="s">
        <v>1492</v>
      </c>
      <c r="D1621" s="833">
        <v>85.71</v>
      </c>
    </row>
    <row r="1622" spans="1:4" hidden="1">
      <c r="A1622" s="13" t="s">
        <v>4159</v>
      </c>
      <c r="B1622" s="646" t="s">
        <v>2073</v>
      </c>
      <c r="C1622" s="13" t="s">
        <v>1492</v>
      </c>
      <c r="D1622" s="833">
        <v>102.99</v>
      </c>
    </row>
    <row r="1623" spans="1:4" hidden="1">
      <c r="A1623" s="13" t="s">
        <v>4160</v>
      </c>
      <c r="B1623" s="646" t="s">
        <v>2074</v>
      </c>
      <c r="C1623" s="13" t="s">
        <v>1492</v>
      </c>
      <c r="D1623" s="833">
        <v>317.55</v>
      </c>
    </row>
    <row r="1624" spans="1:4" hidden="1">
      <c r="A1624" s="13" t="s">
        <v>4161</v>
      </c>
      <c r="B1624" s="646" t="s">
        <v>2075</v>
      </c>
      <c r="C1624" s="13" t="s">
        <v>1492</v>
      </c>
      <c r="D1624" s="833">
        <v>347.48</v>
      </c>
    </row>
    <row r="1625" spans="1:4" hidden="1">
      <c r="A1625" s="13" t="s">
        <v>4162</v>
      </c>
      <c r="B1625" s="646" t="s">
        <v>2076</v>
      </c>
      <c r="C1625" s="13" t="s">
        <v>522</v>
      </c>
      <c r="D1625" s="833">
        <v>6.32</v>
      </c>
    </row>
    <row r="1626" spans="1:4" hidden="1">
      <c r="A1626" s="13" t="s">
        <v>4163</v>
      </c>
      <c r="B1626" s="646" t="s">
        <v>2077</v>
      </c>
      <c r="C1626" s="13" t="s">
        <v>1492</v>
      </c>
      <c r="D1626" s="833">
        <v>85.71</v>
      </c>
    </row>
    <row r="1627" spans="1:4" hidden="1">
      <c r="A1627" s="13" t="s">
        <v>4164</v>
      </c>
      <c r="B1627" s="646" t="s">
        <v>2078</v>
      </c>
      <c r="C1627" s="13" t="s">
        <v>1492</v>
      </c>
      <c r="D1627" s="833">
        <v>102.99</v>
      </c>
    </row>
    <row r="1628" spans="1:4" hidden="1">
      <c r="A1628" s="13" t="s">
        <v>4165</v>
      </c>
      <c r="B1628" s="646" t="s">
        <v>2079</v>
      </c>
      <c r="C1628" s="13" t="s">
        <v>1492</v>
      </c>
      <c r="D1628" s="833">
        <v>317.55</v>
      </c>
    </row>
    <row r="1629" spans="1:4" hidden="1">
      <c r="A1629" s="13" t="s">
        <v>4166</v>
      </c>
      <c r="B1629" s="646" t="s">
        <v>2080</v>
      </c>
      <c r="C1629" s="13" t="s">
        <v>1492</v>
      </c>
      <c r="D1629" s="833">
        <v>347.48</v>
      </c>
    </row>
    <row r="1630" spans="1:4" hidden="1">
      <c r="A1630" s="13" t="s">
        <v>4167</v>
      </c>
      <c r="B1630" s="646" t="s">
        <v>2081</v>
      </c>
      <c r="C1630" s="13" t="s">
        <v>522</v>
      </c>
      <c r="D1630" s="833">
        <v>6.32</v>
      </c>
    </row>
    <row r="1631" spans="1:4" hidden="1">
      <c r="A1631" s="13" t="s">
        <v>4168</v>
      </c>
      <c r="B1631" s="646" t="s">
        <v>2082</v>
      </c>
      <c r="C1631" s="13" t="s">
        <v>1492</v>
      </c>
      <c r="D1631" s="833">
        <v>71.28</v>
      </c>
    </row>
    <row r="1632" spans="1:4" hidden="1">
      <c r="A1632" s="13" t="s">
        <v>4169</v>
      </c>
      <c r="B1632" s="646" t="s">
        <v>2083</v>
      </c>
      <c r="C1632" s="13" t="s">
        <v>1492</v>
      </c>
      <c r="D1632" s="833">
        <v>87.15</v>
      </c>
    </row>
    <row r="1633" spans="1:4" hidden="1">
      <c r="A1633" s="13" t="s">
        <v>4170</v>
      </c>
      <c r="B1633" s="646" t="s">
        <v>2084</v>
      </c>
      <c r="C1633" s="13" t="s">
        <v>1492</v>
      </c>
      <c r="D1633" s="833">
        <v>266.56</v>
      </c>
    </row>
    <row r="1634" spans="1:4" hidden="1">
      <c r="A1634" s="13" t="s">
        <v>4171</v>
      </c>
      <c r="B1634" s="646" t="s">
        <v>2085</v>
      </c>
      <c r="C1634" s="13" t="s">
        <v>1492</v>
      </c>
      <c r="D1634" s="833">
        <v>296.49</v>
      </c>
    </row>
    <row r="1635" spans="1:4" hidden="1">
      <c r="A1635" s="13" t="s">
        <v>4172</v>
      </c>
      <c r="B1635" s="646" t="s">
        <v>2086</v>
      </c>
      <c r="C1635" s="13" t="s">
        <v>522</v>
      </c>
      <c r="D1635" s="833">
        <v>5.57</v>
      </c>
    </row>
    <row r="1636" spans="1:4" hidden="1">
      <c r="A1636" s="13" t="s">
        <v>4173</v>
      </c>
      <c r="B1636" s="646" t="s">
        <v>2087</v>
      </c>
      <c r="C1636" s="13" t="s">
        <v>1492</v>
      </c>
      <c r="D1636" s="833">
        <v>205.12</v>
      </c>
    </row>
    <row r="1637" spans="1:4" hidden="1">
      <c r="A1637" s="13" t="s">
        <v>4174</v>
      </c>
      <c r="B1637" s="646" t="s">
        <v>2088</v>
      </c>
      <c r="C1637" s="13" t="s">
        <v>1492</v>
      </c>
      <c r="D1637" s="833">
        <v>360.57</v>
      </c>
    </row>
    <row r="1638" spans="1:4" hidden="1">
      <c r="A1638" s="13" t="s">
        <v>4175</v>
      </c>
      <c r="B1638" s="646" t="s">
        <v>2089</v>
      </c>
      <c r="C1638" s="13" t="s">
        <v>1492</v>
      </c>
      <c r="D1638" s="833">
        <v>563.92999999999995</v>
      </c>
    </row>
    <row r="1639" spans="1:4" hidden="1">
      <c r="A1639" s="13" t="s">
        <v>4176</v>
      </c>
      <c r="B1639" s="646" t="s">
        <v>2090</v>
      </c>
      <c r="C1639" s="13" t="s">
        <v>1492</v>
      </c>
      <c r="D1639" s="833">
        <v>593.86</v>
      </c>
    </row>
    <row r="1640" spans="1:4" hidden="1">
      <c r="A1640" s="13" t="s">
        <v>4177</v>
      </c>
      <c r="B1640" s="646" t="s">
        <v>2091</v>
      </c>
      <c r="C1640" s="13" t="s">
        <v>522</v>
      </c>
      <c r="D1640" s="833">
        <v>11.16</v>
      </c>
    </row>
    <row r="1641" spans="1:4" hidden="1">
      <c r="A1641" s="13" t="s">
        <v>4178</v>
      </c>
      <c r="B1641" s="646" t="s">
        <v>2092</v>
      </c>
      <c r="C1641" s="13" t="s">
        <v>1492</v>
      </c>
      <c r="D1641" s="833">
        <v>209.34</v>
      </c>
    </row>
    <row r="1642" spans="1:4" hidden="1">
      <c r="A1642" s="13" t="s">
        <v>4179</v>
      </c>
      <c r="B1642" s="646" t="s">
        <v>2093</v>
      </c>
      <c r="C1642" s="13" t="s">
        <v>1492</v>
      </c>
      <c r="D1642" s="833">
        <v>369.25</v>
      </c>
    </row>
    <row r="1643" spans="1:4" hidden="1">
      <c r="A1643" s="13" t="s">
        <v>4180</v>
      </c>
      <c r="B1643" s="646" t="s">
        <v>2094</v>
      </c>
      <c r="C1643" s="13" t="s">
        <v>1492</v>
      </c>
      <c r="D1643" s="833">
        <v>743.55</v>
      </c>
    </row>
    <row r="1644" spans="1:4" hidden="1">
      <c r="A1644" s="13" t="s">
        <v>4181</v>
      </c>
      <c r="B1644" s="646" t="s">
        <v>2095</v>
      </c>
      <c r="C1644" s="13" t="s">
        <v>1492</v>
      </c>
      <c r="D1644" s="833">
        <v>773.48</v>
      </c>
    </row>
    <row r="1645" spans="1:4" hidden="1">
      <c r="A1645" s="13" t="s">
        <v>4182</v>
      </c>
      <c r="B1645" s="646" t="s">
        <v>2096</v>
      </c>
      <c r="C1645" s="13" t="s">
        <v>1492</v>
      </c>
      <c r="D1645" s="833">
        <v>78.87</v>
      </c>
    </row>
    <row r="1646" spans="1:4" hidden="1">
      <c r="A1646" s="13" t="s">
        <v>4183</v>
      </c>
      <c r="B1646" s="646" t="s">
        <v>2097</v>
      </c>
      <c r="C1646" s="13" t="s">
        <v>1492</v>
      </c>
      <c r="D1646" s="833">
        <v>103.15</v>
      </c>
    </row>
    <row r="1647" spans="1:4" hidden="1">
      <c r="A1647" s="13" t="s">
        <v>4184</v>
      </c>
      <c r="B1647" s="646" t="s">
        <v>2098</v>
      </c>
      <c r="C1647" s="13" t="s">
        <v>1492</v>
      </c>
      <c r="D1647" s="833">
        <v>281.23</v>
      </c>
    </row>
    <row r="1648" spans="1:4" hidden="1">
      <c r="A1648" s="13" t="s">
        <v>4185</v>
      </c>
      <c r="B1648" s="646" t="s">
        <v>2099</v>
      </c>
      <c r="C1648" s="13" t="s">
        <v>1492</v>
      </c>
      <c r="D1648" s="833">
        <v>311.16000000000003</v>
      </c>
    </row>
    <row r="1649" spans="1:4" hidden="1">
      <c r="A1649" s="13" t="s">
        <v>4186</v>
      </c>
      <c r="B1649" s="646" t="s">
        <v>2100</v>
      </c>
      <c r="C1649" s="13" t="s">
        <v>1492</v>
      </c>
      <c r="D1649" s="833">
        <v>90.73</v>
      </c>
    </row>
    <row r="1650" spans="1:4" hidden="1">
      <c r="A1650" s="13" t="s">
        <v>4187</v>
      </c>
      <c r="B1650" s="646" t="s">
        <v>2101</v>
      </c>
      <c r="C1650" s="13" t="s">
        <v>1492</v>
      </c>
      <c r="D1650" s="833">
        <v>118.7</v>
      </c>
    </row>
    <row r="1651" spans="1:4" hidden="1">
      <c r="A1651" s="13" t="s">
        <v>4188</v>
      </c>
      <c r="B1651" s="646" t="s">
        <v>2102</v>
      </c>
      <c r="C1651" s="13" t="s">
        <v>1492</v>
      </c>
      <c r="D1651" s="833">
        <v>505.58</v>
      </c>
    </row>
    <row r="1652" spans="1:4" hidden="1">
      <c r="A1652" s="13" t="s">
        <v>4189</v>
      </c>
      <c r="B1652" s="646" t="s">
        <v>2103</v>
      </c>
      <c r="C1652" s="13" t="s">
        <v>1492</v>
      </c>
      <c r="D1652" s="833">
        <v>535.51</v>
      </c>
    </row>
    <row r="1653" spans="1:4" hidden="1">
      <c r="A1653" s="13" t="s">
        <v>4190</v>
      </c>
      <c r="B1653" s="646" t="s">
        <v>2104</v>
      </c>
      <c r="C1653" s="13" t="s">
        <v>522</v>
      </c>
      <c r="D1653" s="833">
        <v>10.07</v>
      </c>
    </row>
    <row r="1654" spans="1:4" hidden="1">
      <c r="A1654" s="13" t="s">
        <v>4191</v>
      </c>
      <c r="B1654" s="646" t="s">
        <v>2105</v>
      </c>
      <c r="C1654" s="13" t="s">
        <v>1492</v>
      </c>
      <c r="D1654" s="833">
        <v>92.19</v>
      </c>
    </row>
    <row r="1655" spans="1:4" hidden="1">
      <c r="A1655" s="13" t="s">
        <v>4192</v>
      </c>
      <c r="B1655" s="646" t="s">
        <v>2106</v>
      </c>
      <c r="C1655" s="13" t="s">
        <v>1492</v>
      </c>
      <c r="D1655" s="833">
        <v>121.56</v>
      </c>
    </row>
    <row r="1656" spans="1:4" hidden="1">
      <c r="A1656" s="13" t="s">
        <v>4193</v>
      </c>
      <c r="B1656" s="646" t="s">
        <v>2107</v>
      </c>
      <c r="C1656" s="13" t="s">
        <v>1492</v>
      </c>
      <c r="D1656" s="833">
        <v>508.44</v>
      </c>
    </row>
    <row r="1657" spans="1:4" hidden="1">
      <c r="A1657" s="13" t="s">
        <v>4194</v>
      </c>
      <c r="B1657" s="646" t="s">
        <v>2108</v>
      </c>
      <c r="C1657" s="13" t="s">
        <v>1492</v>
      </c>
      <c r="D1657" s="833">
        <v>538.37</v>
      </c>
    </row>
    <row r="1658" spans="1:4" hidden="1">
      <c r="A1658" s="13" t="s">
        <v>4195</v>
      </c>
      <c r="B1658" s="646" t="s">
        <v>2109</v>
      </c>
      <c r="C1658" s="13" t="s">
        <v>522</v>
      </c>
      <c r="D1658" s="833">
        <v>10.119999999999999</v>
      </c>
    </row>
    <row r="1659" spans="1:4" hidden="1">
      <c r="A1659" s="13" t="s">
        <v>4196</v>
      </c>
      <c r="B1659" s="646" t="s">
        <v>2110</v>
      </c>
      <c r="C1659" s="13" t="s">
        <v>1492</v>
      </c>
      <c r="D1659" s="833">
        <v>31.37</v>
      </c>
    </row>
    <row r="1660" spans="1:4" hidden="1">
      <c r="A1660" s="13" t="s">
        <v>4197</v>
      </c>
      <c r="B1660" s="646" t="s">
        <v>2111</v>
      </c>
      <c r="C1660" s="13" t="s">
        <v>1492</v>
      </c>
      <c r="D1660" s="833">
        <v>3.03</v>
      </c>
    </row>
    <row r="1661" spans="1:4" hidden="1">
      <c r="A1661" s="13" t="s">
        <v>4198</v>
      </c>
      <c r="B1661" s="646" t="s">
        <v>2112</v>
      </c>
      <c r="C1661" s="13" t="s">
        <v>1492</v>
      </c>
      <c r="D1661" s="833">
        <v>3.03</v>
      </c>
    </row>
    <row r="1662" spans="1:4" hidden="1">
      <c r="A1662" s="13" t="s">
        <v>4199</v>
      </c>
      <c r="B1662" s="646" t="s">
        <v>2113</v>
      </c>
      <c r="C1662" s="13" t="s">
        <v>1492</v>
      </c>
      <c r="D1662" s="833">
        <v>32.96</v>
      </c>
    </row>
    <row r="1663" spans="1:4" hidden="1">
      <c r="A1663" s="13" t="s">
        <v>4200</v>
      </c>
      <c r="B1663" s="646" t="s">
        <v>2114</v>
      </c>
      <c r="C1663" s="13" t="s">
        <v>1492</v>
      </c>
      <c r="D1663" s="833">
        <v>25.55</v>
      </c>
    </row>
    <row r="1664" spans="1:4" hidden="1">
      <c r="A1664" s="13" t="s">
        <v>4201</v>
      </c>
      <c r="B1664" s="646" t="s">
        <v>2115</v>
      </c>
      <c r="C1664" s="13" t="s">
        <v>1492</v>
      </c>
      <c r="D1664" s="833">
        <v>6.95</v>
      </c>
    </row>
    <row r="1665" spans="1:4" hidden="1">
      <c r="A1665" s="13" t="s">
        <v>4202</v>
      </c>
      <c r="B1665" s="646" t="s">
        <v>2116</v>
      </c>
      <c r="C1665" s="13" t="s">
        <v>1492</v>
      </c>
      <c r="D1665" s="833">
        <v>11.97</v>
      </c>
    </row>
    <row r="1666" spans="1:4" hidden="1">
      <c r="A1666" s="13" t="s">
        <v>4203</v>
      </c>
      <c r="B1666" s="646" t="s">
        <v>2117</v>
      </c>
      <c r="C1666" s="13" t="s">
        <v>1492</v>
      </c>
      <c r="D1666" s="833">
        <v>33.78</v>
      </c>
    </row>
    <row r="1667" spans="1:4" hidden="1">
      <c r="A1667" s="13" t="s">
        <v>4204</v>
      </c>
      <c r="B1667" s="646" t="s">
        <v>2118</v>
      </c>
      <c r="C1667" s="13" t="s">
        <v>1492</v>
      </c>
      <c r="D1667" s="833">
        <v>23.79</v>
      </c>
    </row>
    <row r="1668" spans="1:4" hidden="1">
      <c r="A1668" s="13" t="s">
        <v>4205</v>
      </c>
      <c r="B1668" s="646" t="s">
        <v>2119</v>
      </c>
      <c r="C1668" s="13" t="s">
        <v>1492</v>
      </c>
      <c r="D1668" s="833">
        <v>3.68</v>
      </c>
    </row>
    <row r="1669" spans="1:4" hidden="1">
      <c r="A1669" s="13" t="s">
        <v>4206</v>
      </c>
      <c r="B1669" s="646" t="s">
        <v>2120</v>
      </c>
      <c r="C1669" s="13" t="s">
        <v>1492</v>
      </c>
      <c r="D1669" s="833">
        <v>12.24</v>
      </c>
    </row>
    <row r="1670" spans="1:4" hidden="1">
      <c r="A1670" s="13" t="s">
        <v>4207</v>
      </c>
      <c r="B1670" s="646" t="s">
        <v>2121</v>
      </c>
      <c r="C1670" s="13" t="s">
        <v>1492</v>
      </c>
      <c r="D1670" s="833">
        <v>34.04</v>
      </c>
    </row>
    <row r="1671" spans="1:4" hidden="1">
      <c r="A1671" s="13" t="s">
        <v>4208</v>
      </c>
      <c r="B1671" s="646" t="s">
        <v>2122</v>
      </c>
      <c r="C1671" s="13" t="s">
        <v>1492</v>
      </c>
      <c r="D1671" s="833">
        <v>53.99</v>
      </c>
    </row>
    <row r="1672" spans="1:4" hidden="1">
      <c r="A1672" s="13" t="s">
        <v>4209</v>
      </c>
      <c r="B1672" s="646" t="s">
        <v>2123</v>
      </c>
      <c r="C1672" s="13" t="s">
        <v>1492</v>
      </c>
      <c r="D1672" s="833">
        <v>25.09</v>
      </c>
    </row>
    <row r="1673" spans="1:4" hidden="1">
      <c r="A1673" s="13" t="s">
        <v>4210</v>
      </c>
      <c r="B1673" s="646" t="s">
        <v>2124</v>
      </c>
      <c r="C1673" s="13" t="s">
        <v>1492</v>
      </c>
      <c r="D1673" s="833">
        <v>133.96</v>
      </c>
    </row>
    <row r="1674" spans="1:4" hidden="1">
      <c r="A1674" s="13" t="s">
        <v>4211</v>
      </c>
      <c r="B1674" s="646" t="s">
        <v>2125</v>
      </c>
      <c r="C1674" s="13" t="s">
        <v>1492</v>
      </c>
      <c r="D1674" s="833">
        <v>174.82</v>
      </c>
    </row>
    <row r="1675" spans="1:4" hidden="1">
      <c r="A1675" s="13" t="s">
        <v>4212</v>
      </c>
      <c r="B1675" s="646" t="s">
        <v>2126</v>
      </c>
      <c r="C1675" s="13" t="s">
        <v>1492</v>
      </c>
      <c r="D1675" s="833">
        <v>59.11</v>
      </c>
    </row>
    <row r="1676" spans="1:4" hidden="1">
      <c r="A1676" s="13" t="s">
        <v>4213</v>
      </c>
      <c r="B1676" s="646" t="s">
        <v>2127</v>
      </c>
      <c r="C1676" s="13" t="s">
        <v>1492</v>
      </c>
      <c r="D1676" s="833">
        <v>34.86</v>
      </c>
    </row>
    <row r="1677" spans="1:4" hidden="1">
      <c r="A1677" s="13" t="s">
        <v>4214</v>
      </c>
      <c r="B1677" s="646" t="s">
        <v>2128</v>
      </c>
      <c r="C1677" s="13" t="s">
        <v>1492</v>
      </c>
      <c r="D1677" s="833">
        <v>143.72999999999999</v>
      </c>
    </row>
    <row r="1678" spans="1:4" hidden="1">
      <c r="A1678" s="13" t="s">
        <v>4215</v>
      </c>
      <c r="B1678" s="646" t="s">
        <v>2129</v>
      </c>
      <c r="C1678" s="13" t="s">
        <v>1492</v>
      </c>
      <c r="D1678" s="833">
        <v>184.6</v>
      </c>
    </row>
    <row r="1679" spans="1:4" hidden="1">
      <c r="A1679" s="13" t="s">
        <v>4216</v>
      </c>
      <c r="B1679" s="646" t="s">
        <v>2130</v>
      </c>
      <c r="C1679" s="13" t="s">
        <v>1492</v>
      </c>
      <c r="D1679" s="833">
        <v>61.71</v>
      </c>
    </row>
    <row r="1680" spans="1:4" hidden="1">
      <c r="A1680" s="13" t="s">
        <v>4217</v>
      </c>
      <c r="B1680" s="646" t="s">
        <v>2131</v>
      </c>
      <c r="C1680" s="13" t="s">
        <v>1492</v>
      </c>
      <c r="D1680" s="833">
        <v>39.83</v>
      </c>
    </row>
    <row r="1681" spans="1:4" hidden="1">
      <c r="A1681" s="13" t="s">
        <v>4218</v>
      </c>
      <c r="B1681" s="646" t="s">
        <v>2132</v>
      </c>
      <c r="C1681" s="13" t="s">
        <v>1492</v>
      </c>
      <c r="D1681" s="833">
        <v>204.97</v>
      </c>
    </row>
    <row r="1682" spans="1:4" hidden="1">
      <c r="A1682" s="13" t="s">
        <v>4219</v>
      </c>
      <c r="B1682" s="646" t="s">
        <v>2133</v>
      </c>
      <c r="C1682" s="13" t="s">
        <v>1492</v>
      </c>
      <c r="D1682" s="833">
        <v>245.84</v>
      </c>
    </row>
    <row r="1683" spans="1:4" hidden="1">
      <c r="A1683" s="13" t="s">
        <v>4220</v>
      </c>
      <c r="B1683" s="646" t="s">
        <v>2134</v>
      </c>
      <c r="C1683" s="13" t="s">
        <v>1492</v>
      </c>
      <c r="D1683" s="833">
        <v>80.12</v>
      </c>
    </row>
    <row r="1684" spans="1:4" hidden="1">
      <c r="A1684" s="13" t="s">
        <v>4221</v>
      </c>
      <c r="B1684" s="646" t="s">
        <v>2135</v>
      </c>
      <c r="C1684" s="13" t="s">
        <v>1492</v>
      </c>
      <c r="D1684" s="833">
        <v>75.040000000000006</v>
      </c>
    </row>
    <row r="1685" spans="1:4" hidden="1">
      <c r="A1685" s="13" t="s">
        <v>4222</v>
      </c>
      <c r="B1685" s="646" t="s">
        <v>2136</v>
      </c>
      <c r="C1685" s="13" t="s">
        <v>1492</v>
      </c>
      <c r="D1685" s="833">
        <v>404.09</v>
      </c>
    </row>
    <row r="1686" spans="1:4" hidden="1">
      <c r="A1686" s="13" t="s">
        <v>4223</v>
      </c>
      <c r="B1686" s="646" t="s">
        <v>2137</v>
      </c>
      <c r="C1686" s="13" t="s">
        <v>1492</v>
      </c>
      <c r="D1686" s="833">
        <v>444.96</v>
      </c>
    </row>
    <row r="1687" spans="1:4" hidden="1">
      <c r="A1687" s="13" t="s">
        <v>4224</v>
      </c>
      <c r="B1687" s="646" t="s">
        <v>2138</v>
      </c>
      <c r="C1687" s="13" t="s">
        <v>1492</v>
      </c>
      <c r="D1687" s="833">
        <v>78.08</v>
      </c>
    </row>
    <row r="1688" spans="1:4" hidden="1">
      <c r="A1688" s="13" t="s">
        <v>4225</v>
      </c>
      <c r="B1688" s="646" t="s">
        <v>2139</v>
      </c>
      <c r="C1688" s="13" t="s">
        <v>1492</v>
      </c>
      <c r="D1688" s="833">
        <v>101.49</v>
      </c>
    </row>
    <row r="1689" spans="1:4" hidden="1">
      <c r="A1689" s="13" t="s">
        <v>4226</v>
      </c>
      <c r="B1689" s="646" t="s">
        <v>2140</v>
      </c>
      <c r="C1689" s="13" t="s">
        <v>1492</v>
      </c>
      <c r="D1689" s="833">
        <v>131.21</v>
      </c>
    </row>
    <row r="1690" spans="1:4" hidden="1">
      <c r="A1690" s="13" t="s">
        <v>4227</v>
      </c>
      <c r="B1690" s="646" t="s">
        <v>2141</v>
      </c>
      <c r="C1690" s="13" t="s">
        <v>1492</v>
      </c>
      <c r="D1690" s="833">
        <v>161.13999999999999</v>
      </c>
    </row>
    <row r="1691" spans="1:4" hidden="1">
      <c r="A1691" s="13" t="s">
        <v>4228</v>
      </c>
      <c r="B1691" s="646" t="s">
        <v>2142</v>
      </c>
      <c r="C1691" s="13" t="s">
        <v>1492</v>
      </c>
      <c r="D1691" s="833">
        <v>162.15</v>
      </c>
    </row>
    <row r="1692" spans="1:4" hidden="1">
      <c r="A1692" s="13" t="s">
        <v>4229</v>
      </c>
      <c r="B1692" s="646" t="s">
        <v>2143</v>
      </c>
      <c r="C1692" s="13" t="s">
        <v>1492</v>
      </c>
      <c r="D1692" s="833">
        <v>278.68</v>
      </c>
    </row>
    <row r="1693" spans="1:4" hidden="1">
      <c r="A1693" s="13" t="s">
        <v>4230</v>
      </c>
      <c r="B1693" s="646" t="s">
        <v>2144</v>
      </c>
      <c r="C1693" s="13" t="s">
        <v>1492</v>
      </c>
      <c r="D1693" s="833">
        <v>373.35</v>
      </c>
    </row>
    <row r="1694" spans="1:4" hidden="1">
      <c r="A1694" s="13" t="s">
        <v>4231</v>
      </c>
      <c r="B1694" s="646" t="s">
        <v>2145</v>
      </c>
      <c r="C1694" s="13" t="s">
        <v>1492</v>
      </c>
      <c r="D1694" s="833">
        <v>403.28</v>
      </c>
    </row>
    <row r="1695" spans="1:4" hidden="1">
      <c r="A1695" s="13" t="s">
        <v>4232</v>
      </c>
      <c r="B1695" s="646" t="s">
        <v>2146</v>
      </c>
      <c r="C1695" s="13" t="s">
        <v>1492</v>
      </c>
      <c r="D1695" s="833">
        <v>41.33</v>
      </c>
    </row>
    <row r="1696" spans="1:4" hidden="1">
      <c r="A1696" s="13" t="s">
        <v>4233</v>
      </c>
      <c r="B1696" s="646" t="s">
        <v>2147</v>
      </c>
      <c r="C1696" s="13" t="s">
        <v>1492</v>
      </c>
      <c r="D1696" s="833">
        <v>20.63</v>
      </c>
    </row>
    <row r="1697" spans="1:4" hidden="1">
      <c r="A1697" s="13" t="s">
        <v>4234</v>
      </c>
      <c r="B1697" s="646" t="s">
        <v>2148</v>
      </c>
      <c r="C1697" s="13" t="s">
        <v>1492</v>
      </c>
      <c r="D1697" s="833">
        <v>87.59</v>
      </c>
    </row>
    <row r="1698" spans="1:4" hidden="1">
      <c r="A1698" s="13" t="s">
        <v>4235</v>
      </c>
      <c r="B1698" s="646" t="s">
        <v>2149</v>
      </c>
      <c r="C1698" s="13" t="s">
        <v>1492</v>
      </c>
      <c r="D1698" s="833">
        <v>117.52</v>
      </c>
    </row>
    <row r="1699" spans="1:4" hidden="1">
      <c r="A1699" s="13" t="s">
        <v>4236</v>
      </c>
      <c r="B1699" s="646" t="s">
        <v>2150</v>
      </c>
      <c r="C1699" s="13" t="s">
        <v>1492</v>
      </c>
      <c r="D1699" s="833">
        <v>35.380000000000003</v>
      </c>
    </row>
    <row r="1700" spans="1:4" hidden="1">
      <c r="A1700" s="13" t="s">
        <v>4237</v>
      </c>
      <c r="B1700" s="646" t="s">
        <v>2151</v>
      </c>
      <c r="C1700" s="13" t="s">
        <v>1492</v>
      </c>
      <c r="D1700" s="833">
        <v>9.8699999999999992</v>
      </c>
    </row>
    <row r="1701" spans="1:4" hidden="1">
      <c r="A1701" s="13" t="s">
        <v>4238</v>
      </c>
      <c r="B1701" s="646" t="s">
        <v>2152</v>
      </c>
      <c r="C1701" s="13" t="s">
        <v>1492</v>
      </c>
      <c r="D1701" s="833">
        <v>18.3</v>
      </c>
    </row>
    <row r="1702" spans="1:4" hidden="1">
      <c r="A1702" s="13" t="s">
        <v>4239</v>
      </c>
      <c r="B1702" s="646" t="s">
        <v>2153</v>
      </c>
      <c r="C1702" s="13" t="s">
        <v>1492</v>
      </c>
      <c r="D1702" s="833">
        <v>48.23</v>
      </c>
    </row>
    <row r="1703" spans="1:4" hidden="1">
      <c r="A1703" s="13" t="s">
        <v>4240</v>
      </c>
      <c r="B1703" s="646" t="s">
        <v>2154</v>
      </c>
      <c r="C1703" s="13" t="s">
        <v>1492</v>
      </c>
      <c r="D1703" s="833">
        <v>39.18</v>
      </c>
    </row>
    <row r="1704" spans="1:4" hidden="1">
      <c r="A1704" s="13" t="s">
        <v>4241</v>
      </c>
      <c r="B1704" s="646" t="s">
        <v>2155</v>
      </c>
      <c r="C1704" s="13" t="s">
        <v>1492</v>
      </c>
      <c r="D1704" s="833">
        <v>17.07</v>
      </c>
    </row>
    <row r="1705" spans="1:4" hidden="1">
      <c r="A1705" s="13" t="s">
        <v>4242</v>
      </c>
      <c r="B1705" s="646" t="s">
        <v>2156</v>
      </c>
      <c r="C1705" s="13" t="s">
        <v>1492</v>
      </c>
      <c r="D1705" s="833">
        <v>32.31</v>
      </c>
    </row>
    <row r="1706" spans="1:4" hidden="1">
      <c r="A1706" s="13" t="s">
        <v>4243</v>
      </c>
      <c r="B1706" s="646" t="s">
        <v>2157</v>
      </c>
      <c r="C1706" s="13" t="s">
        <v>1492</v>
      </c>
      <c r="D1706" s="833">
        <v>62.24</v>
      </c>
    </row>
    <row r="1707" spans="1:4" hidden="1">
      <c r="A1707" s="13" t="s">
        <v>4244</v>
      </c>
      <c r="B1707" s="646" t="s">
        <v>2158</v>
      </c>
      <c r="C1707" s="13" t="s">
        <v>1492</v>
      </c>
      <c r="D1707" s="833">
        <v>1.1200000000000001</v>
      </c>
    </row>
    <row r="1708" spans="1:4" hidden="1">
      <c r="A1708" s="13" t="s">
        <v>4245</v>
      </c>
      <c r="B1708" s="646" t="s">
        <v>2159</v>
      </c>
      <c r="C1708" s="13" t="s">
        <v>1492</v>
      </c>
      <c r="D1708" s="833">
        <v>2.2200000000000002</v>
      </c>
    </row>
    <row r="1709" spans="1:4" hidden="1">
      <c r="A1709" s="13" t="s">
        <v>4246</v>
      </c>
      <c r="B1709" s="646" t="s">
        <v>2160</v>
      </c>
      <c r="C1709" s="13" t="s">
        <v>1492</v>
      </c>
      <c r="D1709" s="833">
        <v>9.74</v>
      </c>
    </row>
    <row r="1710" spans="1:4" hidden="1">
      <c r="A1710" s="13" t="s">
        <v>4247</v>
      </c>
      <c r="B1710" s="646" t="s">
        <v>2161</v>
      </c>
      <c r="C1710" s="13" t="s">
        <v>1492</v>
      </c>
      <c r="D1710" s="833">
        <v>9.74</v>
      </c>
    </row>
    <row r="1711" spans="1:4" hidden="1">
      <c r="A1711" s="13" t="s">
        <v>4248</v>
      </c>
      <c r="B1711" s="646" t="s">
        <v>2162</v>
      </c>
      <c r="C1711" s="13" t="s">
        <v>1492</v>
      </c>
      <c r="D1711" s="833">
        <v>369.4</v>
      </c>
    </row>
    <row r="1712" spans="1:4" hidden="1">
      <c r="A1712" s="13" t="s">
        <v>4249</v>
      </c>
      <c r="B1712" s="646" t="s">
        <v>2163</v>
      </c>
      <c r="C1712" s="13" t="s">
        <v>1492</v>
      </c>
      <c r="D1712" s="833">
        <v>18.25</v>
      </c>
    </row>
    <row r="1713" spans="1:4" hidden="1">
      <c r="A1713" s="13" t="s">
        <v>4250</v>
      </c>
      <c r="B1713" s="646" t="s">
        <v>2164</v>
      </c>
      <c r="C1713" s="13" t="s">
        <v>1492</v>
      </c>
      <c r="D1713" s="833">
        <v>791.33</v>
      </c>
    </row>
    <row r="1714" spans="1:4" hidden="1">
      <c r="A1714" s="13" t="s">
        <v>4251</v>
      </c>
      <c r="B1714" s="646" t="s">
        <v>2165</v>
      </c>
      <c r="C1714" s="13" t="s">
        <v>1492</v>
      </c>
      <c r="D1714" s="833">
        <v>1150.46</v>
      </c>
    </row>
    <row r="1715" spans="1:4" hidden="1">
      <c r="A1715" s="13" t="s">
        <v>4252</v>
      </c>
      <c r="B1715" s="646" t="s">
        <v>2166</v>
      </c>
      <c r="C1715" s="13" t="s">
        <v>1492</v>
      </c>
      <c r="D1715" s="833">
        <v>164.42</v>
      </c>
    </row>
    <row r="1716" spans="1:4" hidden="1">
      <c r="A1716" s="13" t="s">
        <v>4253</v>
      </c>
      <c r="B1716" s="646" t="s">
        <v>2167</v>
      </c>
      <c r="C1716" s="13" t="s">
        <v>1492</v>
      </c>
      <c r="D1716" s="833">
        <v>243.46</v>
      </c>
    </row>
    <row r="1717" spans="1:4" hidden="1">
      <c r="A1717" s="13" t="s">
        <v>4254</v>
      </c>
      <c r="B1717" s="646" t="s">
        <v>2168</v>
      </c>
      <c r="C1717" s="13" t="s">
        <v>1492</v>
      </c>
      <c r="D1717" s="833">
        <v>295.76</v>
      </c>
    </row>
    <row r="1718" spans="1:4" hidden="1">
      <c r="A1718" s="13" t="s">
        <v>4255</v>
      </c>
      <c r="B1718" s="646" t="s">
        <v>2169</v>
      </c>
      <c r="C1718" s="13" t="s">
        <v>1492</v>
      </c>
      <c r="D1718" s="833">
        <v>325.69</v>
      </c>
    </row>
    <row r="1719" spans="1:4" hidden="1">
      <c r="A1719" s="13" t="s">
        <v>4256</v>
      </c>
      <c r="B1719" s="646" t="s">
        <v>2170</v>
      </c>
      <c r="C1719" s="13" t="s">
        <v>1492</v>
      </c>
      <c r="D1719" s="833">
        <v>81.459999999999994</v>
      </c>
    </row>
    <row r="1720" spans="1:4" hidden="1">
      <c r="A1720" s="13" t="s">
        <v>4257</v>
      </c>
      <c r="B1720" s="646" t="s">
        <v>2171</v>
      </c>
      <c r="C1720" s="13" t="s">
        <v>1492</v>
      </c>
      <c r="D1720" s="833">
        <v>93.28</v>
      </c>
    </row>
    <row r="1721" spans="1:4" hidden="1">
      <c r="A1721" s="13" t="s">
        <v>4258</v>
      </c>
      <c r="B1721" s="646" t="s">
        <v>2172</v>
      </c>
      <c r="C1721" s="13" t="s">
        <v>1492</v>
      </c>
      <c r="D1721" s="833">
        <v>162.52000000000001</v>
      </c>
    </row>
    <row r="1722" spans="1:4" hidden="1">
      <c r="A1722" s="13" t="s">
        <v>4259</v>
      </c>
      <c r="B1722" s="646" t="s">
        <v>2173</v>
      </c>
      <c r="C1722" s="13" t="s">
        <v>1492</v>
      </c>
      <c r="D1722" s="833">
        <v>192.45</v>
      </c>
    </row>
    <row r="1723" spans="1:4" hidden="1">
      <c r="A1723" s="13" t="s">
        <v>4260</v>
      </c>
      <c r="B1723" s="646" t="s">
        <v>2174</v>
      </c>
      <c r="C1723" s="13" t="s">
        <v>1492</v>
      </c>
      <c r="D1723" s="833">
        <v>90.43</v>
      </c>
    </row>
    <row r="1724" spans="1:4" hidden="1">
      <c r="A1724" s="13" t="s">
        <v>4261</v>
      </c>
      <c r="B1724" s="646" t="s">
        <v>2175</v>
      </c>
      <c r="C1724" s="13" t="s">
        <v>1492</v>
      </c>
      <c r="D1724" s="833">
        <v>109.53</v>
      </c>
    </row>
    <row r="1725" spans="1:4" hidden="1">
      <c r="A1725" s="13" t="s">
        <v>4262</v>
      </c>
      <c r="B1725" s="646" t="s">
        <v>2176</v>
      </c>
      <c r="C1725" s="13" t="s">
        <v>1492</v>
      </c>
      <c r="D1725" s="833">
        <v>172.83</v>
      </c>
    </row>
    <row r="1726" spans="1:4" hidden="1">
      <c r="A1726" s="13" t="s">
        <v>4263</v>
      </c>
      <c r="B1726" s="646" t="s">
        <v>2177</v>
      </c>
      <c r="C1726" s="13" t="s">
        <v>1492</v>
      </c>
      <c r="D1726" s="833">
        <v>202.76</v>
      </c>
    </row>
    <row r="1727" spans="1:4" hidden="1">
      <c r="A1727" s="13" t="s">
        <v>4264</v>
      </c>
      <c r="B1727" s="646" t="s">
        <v>2178</v>
      </c>
      <c r="C1727" s="13" t="s">
        <v>1492</v>
      </c>
      <c r="D1727" s="833">
        <v>64.66</v>
      </c>
    </row>
    <row r="1728" spans="1:4" hidden="1">
      <c r="A1728" s="13" t="s">
        <v>4265</v>
      </c>
      <c r="B1728" s="646" t="s">
        <v>2179</v>
      </c>
      <c r="C1728" s="13" t="s">
        <v>1492</v>
      </c>
      <c r="D1728" s="833">
        <v>64.13</v>
      </c>
    </row>
    <row r="1729" spans="1:4" hidden="1">
      <c r="A1729" s="13" t="s">
        <v>4266</v>
      </c>
      <c r="B1729" s="646" t="s">
        <v>2180</v>
      </c>
      <c r="C1729" s="13" t="s">
        <v>1492</v>
      </c>
      <c r="D1729" s="833">
        <v>193.79</v>
      </c>
    </row>
    <row r="1730" spans="1:4" hidden="1">
      <c r="A1730" s="13" t="s">
        <v>4267</v>
      </c>
      <c r="B1730" s="646" t="s">
        <v>2181</v>
      </c>
      <c r="C1730" s="13" t="s">
        <v>1492</v>
      </c>
      <c r="D1730" s="833">
        <v>223.72</v>
      </c>
    </row>
    <row r="1731" spans="1:4" hidden="1">
      <c r="A1731" s="13" t="s">
        <v>4268</v>
      </c>
      <c r="B1731" s="646" t="s">
        <v>2182</v>
      </c>
      <c r="C1731" s="13" t="s">
        <v>1492</v>
      </c>
      <c r="D1731" s="833">
        <v>121.23</v>
      </c>
    </row>
    <row r="1732" spans="1:4" hidden="1">
      <c r="A1732" s="13" t="s">
        <v>4269</v>
      </c>
      <c r="B1732" s="646" t="s">
        <v>2183</v>
      </c>
      <c r="C1732" s="13" t="s">
        <v>1492</v>
      </c>
      <c r="D1732" s="833">
        <v>168.58</v>
      </c>
    </row>
    <row r="1733" spans="1:4" hidden="1">
      <c r="A1733" s="13" t="s">
        <v>4270</v>
      </c>
      <c r="B1733" s="646" t="s">
        <v>2184</v>
      </c>
      <c r="C1733" s="13" t="s">
        <v>1492</v>
      </c>
      <c r="D1733" s="833">
        <v>297.02</v>
      </c>
    </row>
    <row r="1734" spans="1:4" hidden="1">
      <c r="A1734" s="13" t="s">
        <v>4271</v>
      </c>
      <c r="B1734" s="646" t="s">
        <v>2185</v>
      </c>
      <c r="C1734" s="13" t="s">
        <v>1492</v>
      </c>
      <c r="D1734" s="833">
        <v>326.95</v>
      </c>
    </row>
    <row r="1735" spans="1:4" hidden="1">
      <c r="A1735" s="13" t="s">
        <v>4272</v>
      </c>
      <c r="B1735" s="646" t="s">
        <v>2186</v>
      </c>
      <c r="C1735" s="13" t="s">
        <v>1492</v>
      </c>
      <c r="D1735" s="833">
        <v>115.66</v>
      </c>
    </row>
    <row r="1736" spans="1:4" hidden="1">
      <c r="A1736" s="13" t="s">
        <v>4273</v>
      </c>
      <c r="B1736" s="646" t="s">
        <v>2187</v>
      </c>
      <c r="C1736" s="13" t="s">
        <v>1492</v>
      </c>
      <c r="D1736" s="833">
        <v>158.31</v>
      </c>
    </row>
    <row r="1737" spans="1:4" hidden="1">
      <c r="A1737" s="13" t="s">
        <v>4274</v>
      </c>
      <c r="B1737" s="646" t="s">
        <v>2188</v>
      </c>
      <c r="C1737" s="13" t="s">
        <v>1492</v>
      </c>
      <c r="D1737" s="833">
        <v>311.20999999999998</v>
      </c>
    </row>
    <row r="1738" spans="1:4" hidden="1">
      <c r="A1738" s="13" t="s">
        <v>4275</v>
      </c>
      <c r="B1738" s="646" t="s">
        <v>2189</v>
      </c>
      <c r="C1738" s="13" t="s">
        <v>1492</v>
      </c>
      <c r="D1738" s="833">
        <v>341.14</v>
      </c>
    </row>
    <row r="1739" spans="1:4" hidden="1">
      <c r="A1739" s="13" t="s">
        <v>4276</v>
      </c>
      <c r="B1739" s="646" t="s">
        <v>2190</v>
      </c>
      <c r="C1739" s="13" t="s">
        <v>1492</v>
      </c>
      <c r="D1739" s="833">
        <v>245.2</v>
      </c>
    </row>
    <row r="1740" spans="1:4" hidden="1">
      <c r="A1740" s="13" t="s">
        <v>4277</v>
      </c>
      <c r="B1740" s="646" t="s">
        <v>2191</v>
      </c>
      <c r="C1740" s="13" t="s">
        <v>1492</v>
      </c>
      <c r="D1740" s="833">
        <v>397.5</v>
      </c>
    </row>
    <row r="1741" spans="1:4" hidden="1">
      <c r="A1741" s="13" t="s">
        <v>4278</v>
      </c>
      <c r="B1741" s="646" t="s">
        <v>2192</v>
      </c>
      <c r="C1741" s="13" t="s">
        <v>1492</v>
      </c>
      <c r="D1741" s="833">
        <v>627.47</v>
      </c>
    </row>
    <row r="1742" spans="1:4" hidden="1">
      <c r="A1742" s="13" t="s">
        <v>4279</v>
      </c>
      <c r="B1742" s="646" t="s">
        <v>2193</v>
      </c>
      <c r="C1742" s="13" t="s">
        <v>1492</v>
      </c>
      <c r="D1742" s="833">
        <v>657.4</v>
      </c>
    </row>
    <row r="1743" spans="1:4" hidden="1">
      <c r="A1743" s="13" t="s">
        <v>4280</v>
      </c>
      <c r="B1743" s="646" t="s">
        <v>2194</v>
      </c>
      <c r="C1743" s="13" t="s">
        <v>1492</v>
      </c>
      <c r="D1743" s="833">
        <v>129.11000000000001</v>
      </c>
    </row>
    <row r="1744" spans="1:4" hidden="1">
      <c r="A1744" s="13" t="s">
        <v>4281</v>
      </c>
      <c r="B1744" s="646" t="s">
        <v>2195</v>
      </c>
      <c r="C1744" s="13" t="s">
        <v>1492</v>
      </c>
      <c r="D1744" s="833">
        <v>183.15</v>
      </c>
    </row>
    <row r="1745" spans="1:4" hidden="1">
      <c r="A1745" s="13" t="s">
        <v>4282</v>
      </c>
      <c r="B1745" s="646" t="s">
        <v>2196</v>
      </c>
      <c r="C1745" s="13" t="s">
        <v>1492</v>
      </c>
      <c r="D1745" s="833">
        <v>366.45</v>
      </c>
    </row>
    <row r="1746" spans="1:4" hidden="1">
      <c r="A1746" s="13" t="s">
        <v>4283</v>
      </c>
      <c r="B1746" s="646" t="s">
        <v>2197</v>
      </c>
      <c r="C1746" s="13" t="s">
        <v>1492</v>
      </c>
      <c r="D1746" s="833">
        <v>396.38</v>
      </c>
    </row>
    <row r="1747" spans="1:4" hidden="1">
      <c r="A1747" s="13" t="s">
        <v>4284</v>
      </c>
      <c r="B1747" s="646" t="s">
        <v>2198</v>
      </c>
      <c r="C1747" s="13" t="s">
        <v>1492</v>
      </c>
      <c r="D1747" s="833">
        <v>59.03</v>
      </c>
    </row>
    <row r="1748" spans="1:4" hidden="1">
      <c r="A1748" s="13" t="s">
        <v>4285</v>
      </c>
      <c r="B1748" s="646" t="s">
        <v>2199</v>
      </c>
      <c r="C1748" s="13" t="s">
        <v>1492</v>
      </c>
      <c r="D1748" s="833">
        <v>35.93</v>
      </c>
    </row>
    <row r="1749" spans="1:4" hidden="1">
      <c r="A1749" s="13" t="s">
        <v>4286</v>
      </c>
      <c r="B1749" s="646" t="s">
        <v>2200</v>
      </c>
      <c r="C1749" s="13" t="s">
        <v>1492</v>
      </c>
      <c r="D1749" s="833">
        <v>78.099999999999994</v>
      </c>
    </row>
    <row r="1750" spans="1:4" hidden="1">
      <c r="A1750" s="13" t="s">
        <v>4287</v>
      </c>
      <c r="B1750" s="646" t="s">
        <v>2201</v>
      </c>
      <c r="C1750" s="13" t="s">
        <v>1492</v>
      </c>
      <c r="D1750" s="833">
        <v>118.97</v>
      </c>
    </row>
    <row r="1751" spans="1:4" hidden="1">
      <c r="A1751" s="13" t="s">
        <v>4288</v>
      </c>
      <c r="B1751" s="646" t="s">
        <v>2202</v>
      </c>
      <c r="C1751" s="13" t="s">
        <v>1492</v>
      </c>
      <c r="D1751" s="833">
        <v>87.1</v>
      </c>
    </row>
    <row r="1752" spans="1:4" hidden="1">
      <c r="A1752" s="13" t="s">
        <v>4289</v>
      </c>
      <c r="B1752" s="646" t="s">
        <v>2203</v>
      </c>
      <c r="C1752" s="13" t="s">
        <v>1492</v>
      </c>
      <c r="D1752" s="833">
        <v>91.44</v>
      </c>
    </row>
    <row r="1753" spans="1:4" hidden="1">
      <c r="A1753" s="13" t="s">
        <v>4290</v>
      </c>
      <c r="B1753" s="646" t="s">
        <v>2204</v>
      </c>
      <c r="C1753" s="13" t="s">
        <v>1492</v>
      </c>
      <c r="D1753" s="833">
        <v>202.38</v>
      </c>
    </row>
    <row r="1754" spans="1:4" hidden="1">
      <c r="A1754" s="13" t="s">
        <v>4291</v>
      </c>
      <c r="B1754" s="646" t="s">
        <v>2205</v>
      </c>
      <c r="C1754" s="13" t="s">
        <v>1492</v>
      </c>
      <c r="D1754" s="833">
        <v>243.24</v>
      </c>
    </row>
    <row r="1755" spans="1:4" hidden="1">
      <c r="A1755" s="13" t="s">
        <v>4292</v>
      </c>
      <c r="B1755" s="646" t="s">
        <v>2206</v>
      </c>
      <c r="C1755" s="13" t="s">
        <v>1492</v>
      </c>
      <c r="D1755" s="833">
        <v>266.61</v>
      </c>
    </row>
    <row r="1756" spans="1:4" hidden="1">
      <c r="A1756" s="13" t="s">
        <v>4293</v>
      </c>
      <c r="B1756" s="646" t="s">
        <v>2207</v>
      </c>
      <c r="C1756" s="13" t="s">
        <v>1492</v>
      </c>
      <c r="D1756" s="833">
        <v>456.73</v>
      </c>
    </row>
    <row r="1757" spans="1:4" hidden="1">
      <c r="A1757" s="13" t="s">
        <v>4294</v>
      </c>
      <c r="B1757" s="646" t="s">
        <v>2208</v>
      </c>
      <c r="C1757" s="13" t="s">
        <v>1492</v>
      </c>
      <c r="D1757" s="833">
        <v>721.23</v>
      </c>
    </row>
    <row r="1758" spans="1:4" hidden="1">
      <c r="A1758" s="13" t="s">
        <v>4295</v>
      </c>
      <c r="B1758" s="646" t="s">
        <v>2209</v>
      </c>
      <c r="C1758" s="13" t="s">
        <v>1492</v>
      </c>
      <c r="D1758" s="833">
        <v>751.16</v>
      </c>
    </row>
    <row r="1759" spans="1:4" hidden="1">
      <c r="A1759" s="13" t="s">
        <v>4296</v>
      </c>
      <c r="B1759" s="646" t="s">
        <v>2210</v>
      </c>
      <c r="C1759" s="13" t="s">
        <v>1492</v>
      </c>
      <c r="D1759" s="833">
        <v>391.29</v>
      </c>
    </row>
    <row r="1760" spans="1:4" hidden="1">
      <c r="A1760" s="13" t="s">
        <v>4297</v>
      </c>
      <c r="B1760" s="646" t="s">
        <v>2211</v>
      </c>
      <c r="C1760" s="13" t="s">
        <v>1492</v>
      </c>
      <c r="D1760" s="833">
        <v>712.3</v>
      </c>
    </row>
    <row r="1761" spans="1:4" hidden="1">
      <c r="A1761" s="13" t="s">
        <v>4298</v>
      </c>
      <c r="B1761" s="646" t="s">
        <v>2212</v>
      </c>
      <c r="C1761" s="13" t="s">
        <v>1492</v>
      </c>
      <c r="D1761" s="833">
        <v>1580.27</v>
      </c>
    </row>
    <row r="1762" spans="1:4" hidden="1">
      <c r="A1762" s="13" t="s">
        <v>4299</v>
      </c>
      <c r="B1762" s="646" t="s">
        <v>2213</v>
      </c>
      <c r="C1762" s="13" t="s">
        <v>1492</v>
      </c>
      <c r="D1762" s="833">
        <v>1610.2</v>
      </c>
    </row>
    <row r="1763" spans="1:4" hidden="1">
      <c r="A1763" s="13" t="s">
        <v>4300</v>
      </c>
      <c r="B1763" s="646" t="s">
        <v>2214</v>
      </c>
      <c r="C1763" s="13" t="s">
        <v>1492</v>
      </c>
      <c r="D1763" s="833">
        <v>118.09</v>
      </c>
    </row>
    <row r="1764" spans="1:4" hidden="1">
      <c r="A1764" s="13" t="s">
        <v>4301</v>
      </c>
      <c r="B1764" s="646" t="s">
        <v>2215</v>
      </c>
      <c r="C1764" s="13" t="s">
        <v>1492</v>
      </c>
      <c r="D1764" s="833">
        <v>166.29</v>
      </c>
    </row>
    <row r="1765" spans="1:4" hidden="1">
      <c r="A1765" s="13" t="s">
        <v>4302</v>
      </c>
      <c r="B1765" s="646" t="s">
        <v>2216</v>
      </c>
      <c r="C1765" s="13" t="s">
        <v>1492</v>
      </c>
      <c r="D1765" s="833">
        <v>180.73</v>
      </c>
    </row>
    <row r="1766" spans="1:4" hidden="1">
      <c r="A1766" s="13" t="s">
        <v>4303</v>
      </c>
      <c r="B1766" s="646" t="s">
        <v>2217</v>
      </c>
      <c r="C1766" s="13" t="s">
        <v>1492</v>
      </c>
      <c r="D1766" s="833">
        <v>210.66</v>
      </c>
    </row>
    <row r="1767" spans="1:4" hidden="1">
      <c r="A1767" s="13" t="s">
        <v>4304</v>
      </c>
      <c r="B1767" s="646" t="s">
        <v>2218</v>
      </c>
      <c r="C1767" s="13" t="s">
        <v>1492</v>
      </c>
      <c r="D1767" s="833">
        <v>16.05</v>
      </c>
    </row>
    <row r="1768" spans="1:4" hidden="1">
      <c r="A1768" s="13" t="s">
        <v>4305</v>
      </c>
      <c r="B1768" s="646" t="s">
        <v>2219</v>
      </c>
      <c r="C1768" s="13" t="s">
        <v>1492</v>
      </c>
      <c r="D1768" s="833">
        <v>10.16</v>
      </c>
    </row>
    <row r="1769" spans="1:4" hidden="1">
      <c r="A1769" s="13" t="s">
        <v>4306</v>
      </c>
      <c r="B1769" s="646" t="s">
        <v>2220</v>
      </c>
      <c r="C1769" s="13" t="s">
        <v>1492</v>
      </c>
      <c r="D1769" s="833">
        <v>71.930000000000007</v>
      </c>
    </row>
    <row r="1770" spans="1:4" hidden="1">
      <c r="A1770" s="13" t="s">
        <v>4307</v>
      </c>
      <c r="B1770" s="646" t="s">
        <v>2221</v>
      </c>
      <c r="C1770" s="13" t="s">
        <v>1492</v>
      </c>
      <c r="D1770" s="833">
        <v>82.15</v>
      </c>
    </row>
    <row r="1771" spans="1:4" hidden="1">
      <c r="A1771" s="13" t="s">
        <v>4308</v>
      </c>
      <c r="B1771" s="646" t="s">
        <v>2222</v>
      </c>
      <c r="C1771" s="13" t="s">
        <v>1492</v>
      </c>
      <c r="D1771" s="833">
        <v>16.38</v>
      </c>
    </row>
    <row r="1772" spans="1:4" hidden="1">
      <c r="A1772" s="13" t="s">
        <v>4309</v>
      </c>
      <c r="B1772" s="646" t="s">
        <v>2223</v>
      </c>
      <c r="C1772" s="13" t="s">
        <v>1492</v>
      </c>
      <c r="D1772" s="833">
        <v>10.74</v>
      </c>
    </row>
    <row r="1773" spans="1:4" hidden="1">
      <c r="A1773" s="13" t="s">
        <v>4310</v>
      </c>
      <c r="B1773" s="646" t="s">
        <v>2224</v>
      </c>
      <c r="C1773" s="13" t="s">
        <v>1492</v>
      </c>
      <c r="D1773" s="833">
        <v>94.24</v>
      </c>
    </row>
    <row r="1774" spans="1:4" hidden="1">
      <c r="A1774" s="13" t="s">
        <v>4311</v>
      </c>
      <c r="B1774" s="646" t="s">
        <v>2225</v>
      </c>
      <c r="C1774" s="13" t="s">
        <v>1492</v>
      </c>
      <c r="D1774" s="833">
        <v>104.46</v>
      </c>
    </row>
    <row r="1775" spans="1:4" hidden="1">
      <c r="A1775" s="13" t="s">
        <v>4312</v>
      </c>
      <c r="B1775" s="646" t="s">
        <v>2226</v>
      </c>
      <c r="C1775" s="13" t="s">
        <v>1492</v>
      </c>
      <c r="D1775" s="833">
        <v>17.21</v>
      </c>
    </row>
    <row r="1776" spans="1:4" hidden="1">
      <c r="A1776" s="13" t="s">
        <v>4313</v>
      </c>
      <c r="B1776" s="646" t="s">
        <v>2227</v>
      </c>
      <c r="C1776" s="13" t="s">
        <v>1492</v>
      </c>
      <c r="D1776" s="833">
        <v>12.18</v>
      </c>
    </row>
    <row r="1777" spans="1:4" hidden="1">
      <c r="A1777" s="13" t="s">
        <v>4314</v>
      </c>
      <c r="B1777" s="646" t="s">
        <v>2228</v>
      </c>
      <c r="C1777" s="13" t="s">
        <v>1492</v>
      </c>
      <c r="D1777" s="833">
        <v>133.78</v>
      </c>
    </row>
    <row r="1778" spans="1:4" hidden="1">
      <c r="A1778" s="13" t="s">
        <v>4315</v>
      </c>
      <c r="B1778" s="646" t="s">
        <v>2229</v>
      </c>
      <c r="C1778" s="13" t="s">
        <v>1492</v>
      </c>
      <c r="D1778" s="833">
        <v>143.99</v>
      </c>
    </row>
    <row r="1779" spans="1:4" hidden="1">
      <c r="A1779" s="13" t="s">
        <v>4316</v>
      </c>
      <c r="B1779" s="646" t="s">
        <v>2230</v>
      </c>
      <c r="C1779" s="13" t="s">
        <v>1492</v>
      </c>
      <c r="D1779" s="833">
        <v>19.27</v>
      </c>
    </row>
    <row r="1780" spans="1:4" hidden="1">
      <c r="A1780" s="13" t="s">
        <v>4317</v>
      </c>
      <c r="B1780" s="646" t="s">
        <v>2231</v>
      </c>
      <c r="C1780" s="13" t="s">
        <v>1492</v>
      </c>
      <c r="D1780" s="833">
        <v>15.75</v>
      </c>
    </row>
    <row r="1781" spans="1:4" hidden="1">
      <c r="A1781" s="13" t="s">
        <v>4318</v>
      </c>
      <c r="B1781" s="646" t="s">
        <v>2232</v>
      </c>
      <c r="C1781" s="13" t="s">
        <v>1492</v>
      </c>
      <c r="D1781" s="833">
        <v>183.34</v>
      </c>
    </row>
    <row r="1782" spans="1:4" hidden="1">
      <c r="A1782" s="13" t="s">
        <v>4319</v>
      </c>
      <c r="B1782" s="646" t="s">
        <v>2233</v>
      </c>
      <c r="C1782" s="13" t="s">
        <v>1492</v>
      </c>
      <c r="D1782" s="833">
        <v>193.55</v>
      </c>
    </row>
    <row r="1783" spans="1:4" hidden="1">
      <c r="A1783" s="13" t="s">
        <v>4320</v>
      </c>
      <c r="B1783" s="646" t="s">
        <v>2234</v>
      </c>
      <c r="C1783" s="13" t="s">
        <v>1492</v>
      </c>
      <c r="D1783" s="833">
        <v>10.65</v>
      </c>
    </row>
    <row r="1784" spans="1:4" hidden="1">
      <c r="A1784" s="13" t="s">
        <v>4321</v>
      </c>
      <c r="B1784" s="646" t="s">
        <v>2235</v>
      </c>
      <c r="C1784" s="13" t="s">
        <v>1492</v>
      </c>
      <c r="D1784" s="833">
        <v>0.71</v>
      </c>
    </row>
    <row r="1785" spans="1:4" hidden="1">
      <c r="A1785" s="13" t="s">
        <v>4322</v>
      </c>
      <c r="B1785" s="646" t="s">
        <v>2236</v>
      </c>
      <c r="C1785" s="13" t="s">
        <v>1492</v>
      </c>
      <c r="D1785" s="833">
        <v>6.74</v>
      </c>
    </row>
    <row r="1786" spans="1:4" hidden="1">
      <c r="A1786" s="13" t="s">
        <v>4323</v>
      </c>
      <c r="B1786" s="646" t="s">
        <v>2237</v>
      </c>
      <c r="C1786" s="13" t="s">
        <v>1492</v>
      </c>
      <c r="D1786" s="833">
        <v>16.96</v>
      </c>
    </row>
    <row r="1787" spans="1:4" hidden="1">
      <c r="A1787" s="13" t="s">
        <v>4324</v>
      </c>
      <c r="B1787" s="646" t="s">
        <v>2238</v>
      </c>
      <c r="C1787" s="13" t="s">
        <v>1492</v>
      </c>
      <c r="D1787" s="833">
        <v>11.54</v>
      </c>
    </row>
    <row r="1788" spans="1:4" hidden="1">
      <c r="A1788" s="13" t="s">
        <v>4325</v>
      </c>
      <c r="B1788" s="646" t="s">
        <v>2239</v>
      </c>
      <c r="C1788" s="13" t="s">
        <v>1492</v>
      </c>
      <c r="D1788" s="833">
        <v>2.17</v>
      </c>
    </row>
    <row r="1789" spans="1:4" hidden="1">
      <c r="A1789" s="13" t="s">
        <v>4326</v>
      </c>
      <c r="B1789" s="646" t="s">
        <v>2240</v>
      </c>
      <c r="C1789" s="13" t="s">
        <v>1492</v>
      </c>
      <c r="D1789" s="833">
        <v>8.89</v>
      </c>
    </row>
    <row r="1790" spans="1:4" hidden="1">
      <c r="A1790" s="13" t="s">
        <v>4327</v>
      </c>
      <c r="B1790" s="646" t="s">
        <v>2241</v>
      </c>
      <c r="C1790" s="13" t="s">
        <v>1492</v>
      </c>
      <c r="D1790" s="833">
        <v>19.11</v>
      </c>
    </row>
    <row r="1791" spans="1:4" hidden="1">
      <c r="A1791" s="13" t="s">
        <v>4328</v>
      </c>
      <c r="B1791" s="646" t="s">
        <v>2242</v>
      </c>
      <c r="C1791" s="13" t="s">
        <v>1492</v>
      </c>
      <c r="D1791" s="833">
        <v>41.49</v>
      </c>
    </row>
    <row r="1792" spans="1:4" hidden="1">
      <c r="A1792" s="13" t="s">
        <v>4329</v>
      </c>
      <c r="B1792" s="646" t="s">
        <v>2243</v>
      </c>
      <c r="C1792" s="13" t="s">
        <v>1492</v>
      </c>
      <c r="D1792" s="833">
        <v>1.23</v>
      </c>
    </row>
    <row r="1793" spans="1:4" hidden="1">
      <c r="A1793" s="13" t="s">
        <v>4330</v>
      </c>
      <c r="B1793" s="646" t="s">
        <v>2244</v>
      </c>
      <c r="C1793" s="13" t="s">
        <v>1492</v>
      </c>
      <c r="D1793" s="833">
        <v>3.78</v>
      </c>
    </row>
    <row r="1794" spans="1:4" hidden="1">
      <c r="A1794" s="13" t="s">
        <v>4331</v>
      </c>
      <c r="B1794" s="646" t="s">
        <v>2245</v>
      </c>
      <c r="C1794" s="13" t="s">
        <v>1492</v>
      </c>
      <c r="D1794" s="833">
        <v>44.65</v>
      </c>
    </row>
    <row r="1795" spans="1:4" hidden="1">
      <c r="A1795" s="13" t="s">
        <v>4332</v>
      </c>
      <c r="B1795" s="646" t="s">
        <v>2246</v>
      </c>
      <c r="C1795" s="13" t="s">
        <v>1492</v>
      </c>
      <c r="D1795" s="833">
        <v>44.64</v>
      </c>
    </row>
    <row r="1796" spans="1:4" hidden="1">
      <c r="A1796" s="13" t="s">
        <v>4333</v>
      </c>
      <c r="B1796" s="646" t="s">
        <v>2247</v>
      </c>
      <c r="C1796" s="13" t="s">
        <v>1492</v>
      </c>
      <c r="D1796" s="833">
        <v>7.46</v>
      </c>
    </row>
    <row r="1797" spans="1:4" hidden="1">
      <c r="A1797" s="13" t="s">
        <v>4334</v>
      </c>
      <c r="B1797" s="646" t="s">
        <v>2248</v>
      </c>
      <c r="C1797" s="13" t="s">
        <v>1492</v>
      </c>
      <c r="D1797" s="833">
        <v>25.27</v>
      </c>
    </row>
    <row r="1798" spans="1:4" hidden="1">
      <c r="A1798" s="13" t="s">
        <v>4335</v>
      </c>
      <c r="B1798" s="646" t="s">
        <v>2249</v>
      </c>
      <c r="C1798" s="13" t="s">
        <v>1492</v>
      </c>
      <c r="D1798" s="833">
        <v>66.14</v>
      </c>
    </row>
    <row r="1799" spans="1:4" hidden="1">
      <c r="A1799" s="13" t="s">
        <v>4336</v>
      </c>
      <c r="B1799" s="646" t="s">
        <v>2250</v>
      </c>
      <c r="C1799" s="13" t="s">
        <v>1492</v>
      </c>
      <c r="D1799" s="833">
        <v>258.77</v>
      </c>
    </row>
    <row r="1800" spans="1:4" hidden="1">
      <c r="A1800" s="13" t="s">
        <v>4337</v>
      </c>
      <c r="B1800" s="646" t="s">
        <v>2251</v>
      </c>
      <c r="C1800" s="13" t="s">
        <v>1492</v>
      </c>
      <c r="D1800" s="833">
        <v>437.43</v>
      </c>
    </row>
    <row r="1801" spans="1:4" hidden="1">
      <c r="A1801" s="13" t="s">
        <v>4338</v>
      </c>
      <c r="B1801" s="646" t="s">
        <v>2252</v>
      </c>
      <c r="C1801" s="13" t="s">
        <v>1492</v>
      </c>
      <c r="D1801" s="833">
        <v>638.54999999999995</v>
      </c>
    </row>
    <row r="1802" spans="1:4" hidden="1">
      <c r="A1802" s="13" t="s">
        <v>4339</v>
      </c>
      <c r="B1802" s="646" t="s">
        <v>2253</v>
      </c>
      <c r="C1802" s="13" t="s">
        <v>1492</v>
      </c>
      <c r="D1802" s="833">
        <v>668.48</v>
      </c>
    </row>
    <row r="1803" spans="1:4" hidden="1">
      <c r="A1803" s="13" t="s">
        <v>4340</v>
      </c>
      <c r="B1803" s="646" t="s">
        <v>2254</v>
      </c>
      <c r="C1803" s="13" t="s">
        <v>1492</v>
      </c>
      <c r="D1803" s="833">
        <v>36.03</v>
      </c>
    </row>
    <row r="1804" spans="1:4" hidden="1">
      <c r="A1804" s="13" t="s">
        <v>4341</v>
      </c>
      <c r="B1804" s="646" t="s">
        <v>2255</v>
      </c>
      <c r="C1804" s="13" t="s">
        <v>1492</v>
      </c>
      <c r="D1804" s="833">
        <v>11.66</v>
      </c>
    </row>
    <row r="1805" spans="1:4" hidden="1">
      <c r="A1805" s="13" t="s">
        <v>4342</v>
      </c>
      <c r="B1805" s="646" t="s">
        <v>2256</v>
      </c>
      <c r="C1805" s="13" t="s">
        <v>1492</v>
      </c>
      <c r="D1805" s="833">
        <v>404.23</v>
      </c>
    </row>
    <row r="1806" spans="1:4" hidden="1">
      <c r="A1806" s="13" t="s">
        <v>4343</v>
      </c>
      <c r="B1806" s="646" t="s">
        <v>2257</v>
      </c>
      <c r="C1806" s="13" t="s">
        <v>1492</v>
      </c>
      <c r="D1806" s="833">
        <v>434.16</v>
      </c>
    </row>
    <row r="1807" spans="1:4" hidden="1">
      <c r="A1807" s="13" t="s">
        <v>4344</v>
      </c>
      <c r="B1807" s="646" t="s">
        <v>2258</v>
      </c>
      <c r="C1807" s="13" t="s">
        <v>1492</v>
      </c>
      <c r="D1807" s="833">
        <v>22.18</v>
      </c>
    </row>
    <row r="1808" spans="1:4" hidden="1">
      <c r="A1808" s="13" t="s">
        <v>4345</v>
      </c>
      <c r="B1808" s="646" t="s">
        <v>2259</v>
      </c>
      <c r="C1808" s="13" t="s">
        <v>1492</v>
      </c>
      <c r="D1808" s="833">
        <v>0.85</v>
      </c>
    </row>
    <row r="1809" spans="1:4" hidden="1">
      <c r="A1809" s="13" t="s">
        <v>4346</v>
      </c>
      <c r="B1809" s="646" t="s">
        <v>2260</v>
      </c>
      <c r="C1809" s="13" t="s">
        <v>1492</v>
      </c>
      <c r="D1809" s="833">
        <v>12.16</v>
      </c>
    </row>
    <row r="1810" spans="1:4" hidden="1">
      <c r="A1810" s="13" t="s">
        <v>4347</v>
      </c>
      <c r="B1810" s="646" t="s">
        <v>2261</v>
      </c>
      <c r="C1810" s="13" t="s">
        <v>1492</v>
      </c>
      <c r="D1810" s="833">
        <v>33.97</v>
      </c>
    </row>
    <row r="1811" spans="1:4" hidden="1">
      <c r="A1811" s="13" t="s">
        <v>4348</v>
      </c>
      <c r="B1811" s="646" t="s">
        <v>2262</v>
      </c>
      <c r="C1811" s="13" t="s">
        <v>1492</v>
      </c>
      <c r="D1811" s="833">
        <v>22.85</v>
      </c>
    </row>
    <row r="1812" spans="1:4" hidden="1">
      <c r="A1812" s="13" t="s">
        <v>4349</v>
      </c>
      <c r="B1812" s="646" t="s">
        <v>2263</v>
      </c>
      <c r="C1812" s="13" t="s">
        <v>1492</v>
      </c>
      <c r="D1812" s="833">
        <v>2.38</v>
      </c>
    </row>
    <row r="1813" spans="1:4" hidden="1">
      <c r="A1813" s="13" t="s">
        <v>4350</v>
      </c>
      <c r="B1813" s="646" t="s">
        <v>2264</v>
      </c>
      <c r="C1813" s="13" t="s">
        <v>1492</v>
      </c>
      <c r="D1813" s="833">
        <v>23.98</v>
      </c>
    </row>
    <row r="1814" spans="1:4" hidden="1">
      <c r="A1814" s="13" t="s">
        <v>4351</v>
      </c>
      <c r="B1814" s="646" t="s">
        <v>2265</v>
      </c>
      <c r="C1814" s="13" t="s">
        <v>1492</v>
      </c>
      <c r="D1814" s="833">
        <v>45.79</v>
      </c>
    </row>
    <row r="1815" spans="1:4" hidden="1">
      <c r="A1815" s="13" t="s">
        <v>4352</v>
      </c>
      <c r="B1815" s="646" t="s">
        <v>2266</v>
      </c>
      <c r="C1815" s="13" t="s">
        <v>1492</v>
      </c>
      <c r="D1815" s="833">
        <v>23.76</v>
      </c>
    </row>
    <row r="1816" spans="1:4" hidden="1">
      <c r="A1816" s="13" t="s">
        <v>4353</v>
      </c>
      <c r="B1816" s="646" t="s">
        <v>2267</v>
      </c>
      <c r="C1816" s="13" t="s">
        <v>1492</v>
      </c>
      <c r="D1816" s="833">
        <v>4.47</v>
      </c>
    </row>
    <row r="1817" spans="1:4" hidden="1">
      <c r="A1817" s="13" t="s">
        <v>4354</v>
      </c>
      <c r="B1817" s="646" t="s">
        <v>2268</v>
      </c>
      <c r="C1817" s="13" t="s">
        <v>1492</v>
      </c>
      <c r="D1817" s="833">
        <v>28.48</v>
      </c>
    </row>
    <row r="1818" spans="1:4" hidden="1">
      <c r="A1818" s="13" t="s">
        <v>4355</v>
      </c>
      <c r="B1818" s="646" t="s">
        <v>2269</v>
      </c>
      <c r="C1818" s="13" t="s">
        <v>1492</v>
      </c>
      <c r="D1818" s="833">
        <v>50.29</v>
      </c>
    </row>
    <row r="1819" spans="1:4" hidden="1">
      <c r="A1819" s="13" t="s">
        <v>4356</v>
      </c>
      <c r="B1819" s="646" t="s">
        <v>2270</v>
      </c>
      <c r="C1819" s="13" t="s">
        <v>1492</v>
      </c>
      <c r="D1819" s="833">
        <v>24.58</v>
      </c>
    </row>
    <row r="1820" spans="1:4" hidden="1">
      <c r="A1820" s="13" t="s">
        <v>4357</v>
      </c>
      <c r="B1820" s="646" t="s">
        <v>2271</v>
      </c>
      <c r="C1820" s="13" t="s">
        <v>1492</v>
      </c>
      <c r="D1820" s="833">
        <v>6.34</v>
      </c>
    </row>
    <row r="1821" spans="1:4" hidden="1">
      <c r="A1821" s="13" t="s">
        <v>4358</v>
      </c>
      <c r="B1821" s="646" t="s">
        <v>2272</v>
      </c>
      <c r="C1821" s="13" t="s">
        <v>1492</v>
      </c>
      <c r="D1821" s="833">
        <v>30.35</v>
      </c>
    </row>
    <row r="1822" spans="1:4" hidden="1">
      <c r="A1822" s="13" t="s">
        <v>4359</v>
      </c>
      <c r="B1822" s="646" t="s">
        <v>2273</v>
      </c>
      <c r="C1822" s="13" t="s">
        <v>1492</v>
      </c>
      <c r="D1822" s="833">
        <v>52.16</v>
      </c>
    </row>
    <row r="1823" spans="1:4" hidden="1">
      <c r="A1823" s="13" t="s">
        <v>4360</v>
      </c>
      <c r="B1823" s="646" t="s">
        <v>2274</v>
      </c>
      <c r="C1823" s="13" t="s">
        <v>1492</v>
      </c>
      <c r="D1823" s="833">
        <v>59.55</v>
      </c>
    </row>
    <row r="1824" spans="1:4" hidden="1">
      <c r="A1824" s="13" t="s">
        <v>4361</v>
      </c>
      <c r="B1824" s="646" t="s">
        <v>2275</v>
      </c>
      <c r="C1824" s="13" t="s">
        <v>1492</v>
      </c>
      <c r="D1824" s="833">
        <v>77.23</v>
      </c>
    </row>
    <row r="1825" spans="1:4" hidden="1">
      <c r="A1825" s="13" t="s">
        <v>4362</v>
      </c>
      <c r="B1825" s="646" t="s">
        <v>2276</v>
      </c>
      <c r="C1825" s="13" t="s">
        <v>1492</v>
      </c>
      <c r="D1825" s="833">
        <v>276.83</v>
      </c>
    </row>
    <row r="1826" spans="1:4" hidden="1">
      <c r="A1826" s="13" t="s">
        <v>4363</v>
      </c>
      <c r="B1826" s="646" t="s">
        <v>2277</v>
      </c>
      <c r="C1826" s="13" t="s">
        <v>1492</v>
      </c>
      <c r="D1826" s="833">
        <v>298.63</v>
      </c>
    </row>
    <row r="1827" spans="1:4" hidden="1">
      <c r="A1827" s="13" t="s">
        <v>4364</v>
      </c>
      <c r="B1827" s="646" t="s">
        <v>2278</v>
      </c>
      <c r="C1827" s="13" t="s">
        <v>1492</v>
      </c>
      <c r="D1827" s="833">
        <v>34.979999999999997</v>
      </c>
    </row>
    <row r="1828" spans="1:4" hidden="1">
      <c r="A1828" s="13" t="s">
        <v>4365</v>
      </c>
      <c r="B1828" s="646" t="s">
        <v>2279</v>
      </c>
      <c r="C1828" s="13" t="s">
        <v>1492</v>
      </c>
      <c r="D1828" s="833">
        <v>26.95</v>
      </c>
    </row>
    <row r="1829" spans="1:4" hidden="1">
      <c r="A1829" s="13" t="s">
        <v>4366</v>
      </c>
      <c r="B1829" s="646" t="s">
        <v>2280</v>
      </c>
      <c r="C1829" s="13" t="s">
        <v>1492</v>
      </c>
      <c r="D1829" s="833">
        <v>151.65</v>
      </c>
    </row>
    <row r="1830" spans="1:4" hidden="1">
      <c r="A1830" s="13" t="s">
        <v>4367</v>
      </c>
      <c r="B1830" s="646" t="s">
        <v>2281</v>
      </c>
      <c r="C1830" s="13" t="s">
        <v>1492</v>
      </c>
      <c r="D1830" s="833">
        <v>173.46</v>
      </c>
    </row>
    <row r="1831" spans="1:4" hidden="1">
      <c r="A1831" s="13" t="s">
        <v>4368</v>
      </c>
      <c r="B1831" s="646" t="s">
        <v>2282</v>
      </c>
      <c r="C1831" s="13" t="s">
        <v>1492</v>
      </c>
      <c r="D1831" s="833">
        <v>137.56</v>
      </c>
    </row>
    <row r="1832" spans="1:4" hidden="1">
      <c r="A1832" s="13" t="s">
        <v>4369</v>
      </c>
      <c r="B1832" s="646" t="s">
        <v>2283</v>
      </c>
      <c r="C1832" s="13" t="s">
        <v>1492</v>
      </c>
      <c r="D1832" s="833">
        <v>198.74</v>
      </c>
    </row>
    <row r="1833" spans="1:4" hidden="1">
      <c r="A1833" s="13" t="s">
        <v>4370</v>
      </c>
      <c r="B1833" s="646" t="s">
        <v>2284</v>
      </c>
      <c r="C1833" s="13" t="s">
        <v>1492</v>
      </c>
      <c r="D1833" s="833">
        <v>384.86</v>
      </c>
    </row>
    <row r="1834" spans="1:4" hidden="1">
      <c r="A1834" s="13" t="s">
        <v>4371</v>
      </c>
      <c r="B1834" s="646" t="s">
        <v>2285</v>
      </c>
      <c r="C1834" s="13" t="s">
        <v>1492</v>
      </c>
      <c r="D1834" s="833">
        <v>414.79</v>
      </c>
    </row>
    <row r="1835" spans="1:4" hidden="1">
      <c r="A1835" s="13" t="s">
        <v>4372</v>
      </c>
      <c r="B1835" s="646" t="s">
        <v>2286</v>
      </c>
      <c r="C1835" s="13" t="s">
        <v>1492</v>
      </c>
      <c r="D1835" s="833">
        <v>118.61</v>
      </c>
    </row>
    <row r="1836" spans="1:4" hidden="1">
      <c r="A1836" s="13" t="s">
        <v>4373</v>
      </c>
      <c r="B1836" s="646" t="s">
        <v>2287</v>
      </c>
      <c r="C1836" s="13" t="s">
        <v>1492</v>
      </c>
      <c r="D1836" s="833">
        <v>163.74</v>
      </c>
    </row>
    <row r="1837" spans="1:4" hidden="1">
      <c r="A1837" s="13" t="s">
        <v>4374</v>
      </c>
      <c r="B1837" s="646" t="s">
        <v>2288</v>
      </c>
      <c r="C1837" s="13" t="s">
        <v>1492</v>
      </c>
      <c r="D1837" s="833">
        <v>388.13</v>
      </c>
    </row>
    <row r="1838" spans="1:4" hidden="1">
      <c r="A1838" s="13" t="s">
        <v>4375</v>
      </c>
      <c r="B1838" s="646" t="s">
        <v>2289</v>
      </c>
      <c r="C1838" s="13" t="s">
        <v>1492</v>
      </c>
      <c r="D1838" s="833">
        <v>418.05</v>
      </c>
    </row>
    <row r="1839" spans="1:4" hidden="1">
      <c r="A1839" s="13" t="s">
        <v>4376</v>
      </c>
      <c r="B1839" s="646" t="s">
        <v>2290</v>
      </c>
      <c r="C1839" s="13" t="s">
        <v>1492</v>
      </c>
      <c r="D1839" s="833">
        <v>728.49</v>
      </c>
    </row>
    <row r="1840" spans="1:4" hidden="1">
      <c r="A1840" s="13" t="s">
        <v>4377</v>
      </c>
      <c r="B1840" s="646" t="s">
        <v>2291</v>
      </c>
      <c r="C1840" s="13" t="s">
        <v>1492</v>
      </c>
      <c r="D1840" s="833">
        <v>1269.92</v>
      </c>
    </row>
    <row r="1841" spans="1:4" hidden="1">
      <c r="A1841" s="13" t="s">
        <v>4378</v>
      </c>
      <c r="B1841" s="646" t="s">
        <v>2292</v>
      </c>
      <c r="C1841" s="13" t="s">
        <v>1492</v>
      </c>
      <c r="D1841" s="833">
        <v>1734.61</v>
      </c>
    </row>
    <row r="1842" spans="1:4" hidden="1">
      <c r="A1842" s="13" t="s">
        <v>4379</v>
      </c>
      <c r="B1842" s="646" t="s">
        <v>2293</v>
      </c>
      <c r="C1842" s="13" t="s">
        <v>1492</v>
      </c>
      <c r="D1842" s="833">
        <v>1775.36</v>
      </c>
    </row>
    <row r="1843" spans="1:4" hidden="1">
      <c r="A1843" s="13" t="s">
        <v>4380</v>
      </c>
      <c r="B1843" s="646" t="s">
        <v>2294</v>
      </c>
      <c r="C1843" s="13" t="s">
        <v>1492</v>
      </c>
      <c r="D1843" s="833">
        <v>83.55</v>
      </c>
    </row>
    <row r="1844" spans="1:4" hidden="1">
      <c r="A1844" s="13" t="s">
        <v>4381</v>
      </c>
      <c r="B1844" s="646" t="s">
        <v>2295</v>
      </c>
      <c r="C1844" s="13" t="s">
        <v>1492</v>
      </c>
      <c r="D1844" s="833">
        <v>79.040000000000006</v>
      </c>
    </row>
    <row r="1845" spans="1:4" hidden="1">
      <c r="A1845" s="13" t="s">
        <v>4382</v>
      </c>
      <c r="B1845" s="646" t="s">
        <v>2296</v>
      </c>
      <c r="C1845" s="13" t="s">
        <v>1492</v>
      </c>
      <c r="D1845" s="833">
        <v>780.35</v>
      </c>
    </row>
    <row r="1846" spans="1:4" hidden="1">
      <c r="A1846" s="13" t="s">
        <v>4383</v>
      </c>
      <c r="B1846" s="646" t="s">
        <v>2297</v>
      </c>
      <c r="C1846" s="13" t="s">
        <v>1492</v>
      </c>
      <c r="D1846" s="833">
        <v>821.1</v>
      </c>
    </row>
    <row r="1847" spans="1:4" hidden="1">
      <c r="A1847" s="13" t="s">
        <v>4384</v>
      </c>
      <c r="B1847" s="646" t="s">
        <v>2298</v>
      </c>
      <c r="C1847" s="13" t="s">
        <v>1492</v>
      </c>
      <c r="D1847" s="833">
        <v>42.08</v>
      </c>
    </row>
    <row r="1848" spans="1:4" hidden="1">
      <c r="A1848" s="13" t="s">
        <v>4385</v>
      </c>
      <c r="B1848" s="646" t="s">
        <v>2299</v>
      </c>
      <c r="C1848" s="13" t="s">
        <v>1492</v>
      </c>
      <c r="D1848" s="833">
        <v>2.2799999999999998</v>
      </c>
    </row>
    <row r="1849" spans="1:4" hidden="1">
      <c r="A1849" s="13" t="s">
        <v>4386</v>
      </c>
      <c r="B1849" s="646" t="s">
        <v>2300</v>
      </c>
      <c r="C1849" s="13" t="s">
        <v>1492</v>
      </c>
      <c r="D1849" s="833">
        <v>20.47</v>
      </c>
    </row>
    <row r="1850" spans="1:4" hidden="1">
      <c r="A1850" s="13" t="s">
        <v>4387</v>
      </c>
      <c r="B1850" s="646" t="s">
        <v>2301</v>
      </c>
      <c r="C1850" s="13" t="s">
        <v>1492</v>
      </c>
      <c r="D1850" s="833">
        <v>61.34</v>
      </c>
    </row>
    <row r="1851" spans="1:4" hidden="1">
      <c r="A1851" s="13" t="s">
        <v>4388</v>
      </c>
      <c r="B1851" s="646" t="s">
        <v>2302</v>
      </c>
      <c r="C1851" s="13" t="s">
        <v>1492</v>
      </c>
      <c r="D1851" s="833">
        <v>53.91</v>
      </c>
    </row>
    <row r="1852" spans="1:4" hidden="1">
      <c r="A1852" s="13" t="s">
        <v>4389</v>
      </c>
      <c r="B1852" s="646" t="s">
        <v>2303</v>
      </c>
      <c r="C1852" s="13" t="s">
        <v>1492</v>
      </c>
      <c r="D1852" s="833">
        <v>24.61</v>
      </c>
    </row>
    <row r="1853" spans="1:4" hidden="1">
      <c r="A1853" s="13" t="s">
        <v>4390</v>
      </c>
      <c r="B1853" s="646" t="s">
        <v>2304</v>
      </c>
      <c r="C1853" s="13" t="s">
        <v>1492</v>
      </c>
      <c r="D1853" s="833">
        <v>64.97</v>
      </c>
    </row>
    <row r="1854" spans="1:4" hidden="1">
      <c r="A1854" s="13" t="s">
        <v>4391</v>
      </c>
      <c r="B1854" s="646" t="s">
        <v>2305</v>
      </c>
      <c r="C1854" s="13" t="s">
        <v>1492</v>
      </c>
      <c r="D1854" s="833">
        <v>105.84</v>
      </c>
    </row>
    <row r="1855" spans="1:4" hidden="1">
      <c r="A1855" s="13" t="s">
        <v>4392</v>
      </c>
      <c r="B1855" s="646" t="s">
        <v>2306</v>
      </c>
      <c r="C1855" s="13" t="s">
        <v>1492</v>
      </c>
      <c r="D1855" s="833">
        <v>21.86</v>
      </c>
    </row>
    <row r="1856" spans="1:4" hidden="1">
      <c r="A1856" s="13" t="s">
        <v>4393</v>
      </c>
      <c r="B1856" s="646" t="s">
        <v>2307</v>
      </c>
      <c r="C1856" s="13" t="s">
        <v>1492</v>
      </c>
      <c r="D1856" s="833">
        <v>0.09</v>
      </c>
    </row>
    <row r="1857" spans="1:4" hidden="1">
      <c r="A1857" s="13" t="s">
        <v>4394</v>
      </c>
      <c r="B1857" s="646" t="s">
        <v>2308</v>
      </c>
      <c r="C1857" s="13" t="s">
        <v>1492</v>
      </c>
      <c r="D1857" s="833">
        <v>8.57</v>
      </c>
    </row>
    <row r="1858" spans="1:4" hidden="1">
      <c r="A1858" s="13" t="s">
        <v>4395</v>
      </c>
      <c r="B1858" s="646" t="s">
        <v>2309</v>
      </c>
      <c r="C1858" s="13" t="s">
        <v>1492</v>
      </c>
      <c r="D1858" s="833">
        <v>30.38</v>
      </c>
    </row>
    <row r="1859" spans="1:4" hidden="1">
      <c r="A1859" s="13" t="s">
        <v>4396</v>
      </c>
      <c r="B1859" s="646" t="s">
        <v>2310</v>
      </c>
      <c r="C1859" s="13" t="s">
        <v>1492</v>
      </c>
      <c r="D1859" s="833">
        <v>1.1399999999999999</v>
      </c>
    </row>
    <row r="1860" spans="1:4" hidden="1">
      <c r="A1860" s="13" t="s">
        <v>4397</v>
      </c>
      <c r="B1860" s="646" t="s">
        <v>2311</v>
      </c>
      <c r="C1860" s="13" t="s">
        <v>1492</v>
      </c>
      <c r="D1860" s="833">
        <v>1.92</v>
      </c>
    </row>
    <row r="1861" spans="1:4" hidden="1">
      <c r="A1861" s="13" t="s">
        <v>4398</v>
      </c>
      <c r="B1861" s="646" t="s">
        <v>2312</v>
      </c>
      <c r="C1861" s="13" t="s">
        <v>1492</v>
      </c>
      <c r="D1861" s="833">
        <v>1.92</v>
      </c>
    </row>
    <row r="1862" spans="1:4" hidden="1">
      <c r="A1862" s="13" t="s">
        <v>4399</v>
      </c>
      <c r="B1862" s="646" t="s">
        <v>2313</v>
      </c>
      <c r="C1862" s="13" t="s">
        <v>1492</v>
      </c>
      <c r="D1862" s="833">
        <v>1.92</v>
      </c>
    </row>
    <row r="1863" spans="1:4" hidden="1">
      <c r="A1863" s="13" t="s">
        <v>4400</v>
      </c>
      <c r="B1863" s="646" t="s">
        <v>2314</v>
      </c>
      <c r="C1863" s="13" t="s">
        <v>1492</v>
      </c>
      <c r="D1863" s="833">
        <v>6.27</v>
      </c>
    </row>
    <row r="1864" spans="1:4" hidden="1">
      <c r="A1864" s="13" t="s">
        <v>4401</v>
      </c>
      <c r="B1864" s="646" t="s">
        <v>2315</v>
      </c>
      <c r="C1864" s="13" t="s">
        <v>1492</v>
      </c>
      <c r="D1864" s="833">
        <v>10.55</v>
      </c>
    </row>
    <row r="1865" spans="1:4" hidden="1">
      <c r="A1865" s="13" t="s">
        <v>4402</v>
      </c>
      <c r="B1865" s="646" t="s">
        <v>2316</v>
      </c>
      <c r="C1865" s="13" t="s">
        <v>1492</v>
      </c>
      <c r="D1865" s="833">
        <v>10.55</v>
      </c>
    </row>
    <row r="1866" spans="1:4" hidden="1">
      <c r="A1866" s="13" t="s">
        <v>4403</v>
      </c>
      <c r="B1866" s="646" t="s">
        <v>2317</v>
      </c>
      <c r="C1866" s="13" t="s">
        <v>1492</v>
      </c>
      <c r="D1866" s="833">
        <v>10.55</v>
      </c>
    </row>
    <row r="1867" spans="1:4" hidden="1">
      <c r="A1867" s="13" t="s">
        <v>4404</v>
      </c>
      <c r="B1867" s="646" t="s">
        <v>2318</v>
      </c>
      <c r="C1867" s="13" t="s">
        <v>1492</v>
      </c>
      <c r="D1867" s="833">
        <v>0.5</v>
      </c>
    </row>
    <row r="1868" spans="1:4" hidden="1">
      <c r="A1868" s="13" t="s">
        <v>4405</v>
      </c>
      <c r="B1868" s="646" t="s">
        <v>2319</v>
      </c>
      <c r="C1868" s="13" t="s">
        <v>1492</v>
      </c>
      <c r="D1868" s="833">
        <v>0.84</v>
      </c>
    </row>
    <row r="1869" spans="1:4" hidden="1">
      <c r="A1869" s="13" t="s">
        <v>4406</v>
      </c>
      <c r="B1869" s="646" t="s">
        <v>2320</v>
      </c>
      <c r="C1869" s="13" t="s">
        <v>1492</v>
      </c>
      <c r="D1869" s="833">
        <v>0.84</v>
      </c>
    </row>
    <row r="1870" spans="1:4" hidden="1">
      <c r="A1870" s="13" t="s">
        <v>4407</v>
      </c>
      <c r="B1870" s="646" t="s">
        <v>2321</v>
      </c>
      <c r="C1870" s="13" t="s">
        <v>1492</v>
      </c>
      <c r="D1870" s="833">
        <v>0.84</v>
      </c>
    </row>
    <row r="1871" spans="1:4" hidden="1">
      <c r="A1871" s="13" t="s">
        <v>4408</v>
      </c>
      <c r="B1871" s="646" t="s">
        <v>2322</v>
      </c>
      <c r="C1871" s="13" t="s">
        <v>1492</v>
      </c>
      <c r="D1871" s="833">
        <v>89.65</v>
      </c>
    </row>
    <row r="1872" spans="1:4" hidden="1">
      <c r="A1872" s="13" t="s">
        <v>4409</v>
      </c>
      <c r="B1872" s="646" t="s">
        <v>2323</v>
      </c>
      <c r="C1872" s="13" t="s">
        <v>1492</v>
      </c>
      <c r="D1872" s="833">
        <v>110.27</v>
      </c>
    </row>
    <row r="1873" spans="1:4" hidden="1">
      <c r="A1873" s="13" t="s">
        <v>4410</v>
      </c>
      <c r="B1873" s="646" t="s">
        <v>2324</v>
      </c>
      <c r="C1873" s="13" t="s">
        <v>1492</v>
      </c>
      <c r="D1873" s="833">
        <v>292.81</v>
      </c>
    </row>
    <row r="1874" spans="1:4" hidden="1">
      <c r="A1874" s="13" t="s">
        <v>4411</v>
      </c>
      <c r="B1874" s="646" t="s">
        <v>2325</v>
      </c>
      <c r="C1874" s="13" t="s">
        <v>1492</v>
      </c>
      <c r="D1874" s="833">
        <v>322.74</v>
      </c>
    </row>
    <row r="1875" spans="1:4" hidden="1">
      <c r="A1875" s="13" t="s">
        <v>4412</v>
      </c>
      <c r="B1875" s="646" t="s">
        <v>2326</v>
      </c>
      <c r="C1875" s="13" t="s">
        <v>1492</v>
      </c>
      <c r="D1875" s="833">
        <v>116.5</v>
      </c>
    </row>
    <row r="1876" spans="1:4" hidden="1">
      <c r="A1876" s="13" t="s">
        <v>4413</v>
      </c>
      <c r="B1876" s="646" t="s">
        <v>2327</v>
      </c>
      <c r="C1876" s="13" t="s">
        <v>1492</v>
      </c>
      <c r="D1876" s="833">
        <v>159.84</v>
      </c>
    </row>
    <row r="1877" spans="1:4" hidden="1">
      <c r="A1877" s="13" t="s">
        <v>4414</v>
      </c>
      <c r="B1877" s="646" t="s">
        <v>2328</v>
      </c>
      <c r="C1877" s="13" t="s">
        <v>1492</v>
      </c>
      <c r="D1877" s="833">
        <v>344.01</v>
      </c>
    </row>
    <row r="1878" spans="1:4" hidden="1">
      <c r="A1878" s="13" t="s">
        <v>4415</v>
      </c>
      <c r="B1878" s="646" t="s">
        <v>2329</v>
      </c>
      <c r="C1878" s="13" t="s">
        <v>1492</v>
      </c>
      <c r="D1878" s="833">
        <v>373.94</v>
      </c>
    </row>
    <row r="1879" spans="1:4" hidden="1">
      <c r="A1879" s="13" t="s">
        <v>4416</v>
      </c>
      <c r="B1879" s="646" t="s">
        <v>2330</v>
      </c>
      <c r="C1879" s="13" t="s">
        <v>1492</v>
      </c>
      <c r="D1879" s="833">
        <v>164.16</v>
      </c>
    </row>
    <row r="1880" spans="1:4" hidden="1">
      <c r="A1880" s="13" t="s">
        <v>4417</v>
      </c>
      <c r="B1880" s="646" t="s">
        <v>2331</v>
      </c>
      <c r="C1880" s="13" t="s">
        <v>1492</v>
      </c>
      <c r="D1880" s="833">
        <v>247.86</v>
      </c>
    </row>
    <row r="1881" spans="1:4" hidden="1">
      <c r="A1881" s="13" t="s">
        <v>4418</v>
      </c>
      <c r="B1881" s="646" t="s">
        <v>2332</v>
      </c>
      <c r="C1881" s="13" t="s">
        <v>1492</v>
      </c>
      <c r="D1881" s="833">
        <v>524.49</v>
      </c>
    </row>
    <row r="1882" spans="1:4" hidden="1">
      <c r="A1882" s="13" t="s">
        <v>4419</v>
      </c>
      <c r="B1882" s="646" t="s">
        <v>2333</v>
      </c>
      <c r="C1882" s="13" t="s">
        <v>1492</v>
      </c>
      <c r="D1882" s="833">
        <v>554.41999999999996</v>
      </c>
    </row>
    <row r="1883" spans="1:4" hidden="1">
      <c r="A1883" s="13" t="s">
        <v>4420</v>
      </c>
      <c r="B1883" s="646" t="s">
        <v>2334</v>
      </c>
      <c r="C1883" s="13" t="s">
        <v>1492</v>
      </c>
      <c r="D1883" s="833">
        <v>93.66</v>
      </c>
    </row>
    <row r="1884" spans="1:4" hidden="1">
      <c r="A1884" s="13" t="s">
        <v>4421</v>
      </c>
      <c r="B1884" s="646" t="s">
        <v>2335</v>
      </c>
      <c r="C1884" s="13" t="s">
        <v>1492</v>
      </c>
      <c r="D1884" s="833">
        <v>117.68</v>
      </c>
    </row>
    <row r="1885" spans="1:4" hidden="1">
      <c r="A1885" s="13" t="s">
        <v>4422</v>
      </c>
      <c r="B1885" s="646" t="s">
        <v>2336</v>
      </c>
      <c r="C1885" s="13" t="s">
        <v>1492</v>
      </c>
      <c r="D1885" s="833">
        <v>265.69</v>
      </c>
    </row>
    <row r="1886" spans="1:4" hidden="1">
      <c r="A1886" s="13" t="s">
        <v>4423</v>
      </c>
      <c r="B1886" s="646" t="s">
        <v>2337</v>
      </c>
      <c r="C1886" s="13" t="s">
        <v>1492</v>
      </c>
      <c r="D1886" s="833">
        <v>295.62</v>
      </c>
    </row>
    <row r="1887" spans="1:4" hidden="1">
      <c r="A1887" s="13" t="s">
        <v>4424</v>
      </c>
      <c r="B1887" s="646" t="s">
        <v>2338</v>
      </c>
      <c r="C1887" s="13" t="s">
        <v>1492</v>
      </c>
      <c r="D1887" s="833">
        <v>111.87</v>
      </c>
    </row>
    <row r="1888" spans="1:4" hidden="1">
      <c r="A1888" s="13" t="s">
        <v>4425</v>
      </c>
      <c r="B1888" s="646" t="s">
        <v>2339</v>
      </c>
      <c r="C1888" s="13" t="s">
        <v>1492</v>
      </c>
      <c r="D1888" s="833">
        <v>151.30000000000001</v>
      </c>
    </row>
    <row r="1889" spans="1:4" hidden="1">
      <c r="A1889" s="13" t="s">
        <v>4426</v>
      </c>
      <c r="B1889" s="646" t="s">
        <v>2340</v>
      </c>
      <c r="C1889" s="13" t="s">
        <v>1492</v>
      </c>
      <c r="D1889" s="833">
        <v>347.02</v>
      </c>
    </row>
    <row r="1890" spans="1:4" hidden="1">
      <c r="A1890" s="13" t="s">
        <v>4427</v>
      </c>
      <c r="B1890" s="646" t="s">
        <v>2341</v>
      </c>
      <c r="C1890" s="13" t="s">
        <v>1492</v>
      </c>
      <c r="D1890" s="833">
        <v>376.95</v>
      </c>
    </row>
    <row r="1891" spans="1:4" hidden="1">
      <c r="A1891" s="13" t="s">
        <v>4428</v>
      </c>
      <c r="B1891" s="646" t="s">
        <v>2342</v>
      </c>
      <c r="C1891" s="13" t="s">
        <v>1492</v>
      </c>
      <c r="D1891" s="833">
        <v>31.96</v>
      </c>
    </row>
    <row r="1892" spans="1:4" hidden="1">
      <c r="A1892" s="13" t="s">
        <v>4429</v>
      </c>
      <c r="B1892" s="646" t="s">
        <v>2343</v>
      </c>
      <c r="C1892" s="13" t="s">
        <v>1492</v>
      </c>
      <c r="D1892" s="833">
        <v>4.13</v>
      </c>
    </row>
    <row r="1893" spans="1:4" hidden="1">
      <c r="A1893" s="13" t="s">
        <v>4430</v>
      </c>
      <c r="B1893" s="646" t="s">
        <v>2344</v>
      </c>
      <c r="C1893" s="13" t="s">
        <v>1492</v>
      </c>
      <c r="D1893" s="833">
        <v>95.09</v>
      </c>
    </row>
    <row r="1894" spans="1:4" hidden="1">
      <c r="A1894" s="13" t="s">
        <v>4431</v>
      </c>
      <c r="B1894" s="646" t="s">
        <v>2345</v>
      </c>
      <c r="C1894" s="13" t="s">
        <v>1492</v>
      </c>
      <c r="D1894" s="833">
        <v>125.02</v>
      </c>
    </row>
    <row r="1895" spans="1:4" hidden="1">
      <c r="A1895" s="13" t="s">
        <v>4432</v>
      </c>
      <c r="B1895" s="646" t="s">
        <v>2346</v>
      </c>
      <c r="C1895" s="13" t="s">
        <v>1492</v>
      </c>
      <c r="D1895" s="833">
        <v>312.5</v>
      </c>
    </row>
    <row r="1896" spans="1:4" hidden="1">
      <c r="A1896" s="13" t="s">
        <v>4433</v>
      </c>
      <c r="B1896" s="646" t="s">
        <v>2347</v>
      </c>
      <c r="C1896" s="13" t="s">
        <v>1492</v>
      </c>
      <c r="D1896" s="833">
        <v>545.29999999999995</v>
      </c>
    </row>
    <row r="1897" spans="1:4" hidden="1">
      <c r="A1897" s="13" t="s">
        <v>4434</v>
      </c>
      <c r="B1897" s="646" t="s">
        <v>2348</v>
      </c>
      <c r="C1897" s="13" t="s">
        <v>1492</v>
      </c>
      <c r="D1897" s="833">
        <v>841.86</v>
      </c>
    </row>
    <row r="1898" spans="1:4" hidden="1">
      <c r="A1898" s="13" t="s">
        <v>4435</v>
      </c>
      <c r="B1898" s="646" t="s">
        <v>2349</v>
      </c>
      <c r="C1898" s="13" t="s">
        <v>1492</v>
      </c>
      <c r="D1898" s="833">
        <v>871.79</v>
      </c>
    </row>
    <row r="1899" spans="1:4" hidden="1">
      <c r="A1899" s="13" t="s">
        <v>4436</v>
      </c>
      <c r="B1899" s="646" t="s">
        <v>2350</v>
      </c>
      <c r="C1899" s="13" t="s">
        <v>1492</v>
      </c>
      <c r="D1899" s="833">
        <v>439.48</v>
      </c>
    </row>
    <row r="1900" spans="1:4" hidden="1">
      <c r="A1900" s="13" t="s">
        <v>4437</v>
      </c>
      <c r="B1900" s="646" t="s">
        <v>2351</v>
      </c>
      <c r="C1900" s="13" t="s">
        <v>1492</v>
      </c>
      <c r="D1900" s="833">
        <v>842.9</v>
      </c>
    </row>
    <row r="1901" spans="1:4" hidden="1">
      <c r="A1901" s="13" t="s">
        <v>4438</v>
      </c>
      <c r="B1901" s="646" t="s">
        <v>2352</v>
      </c>
      <c r="C1901" s="13" t="s">
        <v>1492</v>
      </c>
      <c r="D1901" s="833">
        <v>1217.01</v>
      </c>
    </row>
    <row r="1902" spans="1:4" hidden="1">
      <c r="A1902" s="13" t="s">
        <v>4439</v>
      </c>
      <c r="B1902" s="646" t="s">
        <v>2353</v>
      </c>
      <c r="C1902" s="13" t="s">
        <v>1492</v>
      </c>
      <c r="D1902" s="833">
        <v>1246.94</v>
      </c>
    </row>
    <row r="1903" spans="1:4" hidden="1">
      <c r="A1903" s="13" t="s">
        <v>4440</v>
      </c>
      <c r="B1903" s="646" t="s">
        <v>2354</v>
      </c>
      <c r="C1903" s="13" t="s">
        <v>1492</v>
      </c>
      <c r="D1903" s="833">
        <v>79</v>
      </c>
    </row>
    <row r="1904" spans="1:4" hidden="1">
      <c r="A1904" s="13" t="s">
        <v>4441</v>
      </c>
      <c r="B1904" s="646" t="s">
        <v>2355</v>
      </c>
      <c r="C1904" s="13" t="s">
        <v>1492</v>
      </c>
      <c r="D1904" s="833">
        <v>112.33</v>
      </c>
    </row>
    <row r="1905" spans="1:4" hidden="1">
      <c r="A1905" s="13" t="s">
        <v>4442</v>
      </c>
      <c r="B1905" s="646" t="s">
        <v>2356</v>
      </c>
      <c r="C1905" s="13" t="s">
        <v>1492</v>
      </c>
      <c r="D1905" s="833">
        <v>118.68</v>
      </c>
    </row>
    <row r="1906" spans="1:4" hidden="1">
      <c r="A1906" s="13" t="s">
        <v>4443</v>
      </c>
      <c r="B1906" s="646" t="s">
        <v>2357</v>
      </c>
      <c r="C1906" s="13" t="s">
        <v>1492</v>
      </c>
      <c r="D1906" s="833">
        <v>148.61000000000001</v>
      </c>
    </row>
    <row r="1907" spans="1:4" hidden="1">
      <c r="A1907" s="13" t="s">
        <v>4444</v>
      </c>
      <c r="B1907" s="646" t="s">
        <v>2358</v>
      </c>
      <c r="C1907" s="13" t="s">
        <v>1492</v>
      </c>
      <c r="D1907" s="833">
        <v>25.51</v>
      </c>
    </row>
    <row r="1908" spans="1:4" hidden="1">
      <c r="A1908" s="13" t="s">
        <v>4445</v>
      </c>
      <c r="B1908" s="646" t="s">
        <v>2359</v>
      </c>
      <c r="C1908" s="13" t="s">
        <v>1492</v>
      </c>
      <c r="D1908" s="833">
        <v>8.74</v>
      </c>
    </row>
    <row r="1909" spans="1:4" hidden="1">
      <c r="A1909" s="13" t="s">
        <v>4446</v>
      </c>
      <c r="B1909" s="646" t="s">
        <v>2360</v>
      </c>
      <c r="C1909" s="13" t="s">
        <v>1492</v>
      </c>
      <c r="D1909" s="833">
        <v>8.74</v>
      </c>
    </row>
    <row r="1910" spans="1:4" hidden="1">
      <c r="A1910" s="13" t="s">
        <v>4447</v>
      </c>
      <c r="B1910" s="646" t="s">
        <v>2361</v>
      </c>
      <c r="C1910" s="13" t="s">
        <v>1492</v>
      </c>
      <c r="D1910" s="833">
        <v>30.55</v>
      </c>
    </row>
    <row r="1911" spans="1:4" hidden="1">
      <c r="A1911" s="13" t="s">
        <v>4448</v>
      </c>
      <c r="B1911" s="646" t="s">
        <v>2362</v>
      </c>
      <c r="C1911" s="13" t="s">
        <v>1492</v>
      </c>
      <c r="D1911" s="833">
        <v>66.760000000000005</v>
      </c>
    </row>
    <row r="1912" spans="1:4" hidden="1">
      <c r="A1912" s="13" t="s">
        <v>4449</v>
      </c>
      <c r="B1912" s="646" t="s">
        <v>2363</v>
      </c>
      <c r="C1912" s="13" t="s">
        <v>1492</v>
      </c>
      <c r="D1912" s="833">
        <v>69.47</v>
      </c>
    </row>
    <row r="1913" spans="1:4" hidden="1">
      <c r="A1913" s="13" t="s">
        <v>4450</v>
      </c>
      <c r="B1913" s="646" t="s">
        <v>2364</v>
      </c>
      <c r="C1913" s="13" t="s">
        <v>1492</v>
      </c>
      <c r="D1913" s="833">
        <v>172.55</v>
      </c>
    </row>
    <row r="1914" spans="1:4" hidden="1">
      <c r="A1914" s="13" t="s">
        <v>4451</v>
      </c>
      <c r="B1914" s="646" t="s">
        <v>2365</v>
      </c>
      <c r="C1914" s="13" t="s">
        <v>1492</v>
      </c>
      <c r="D1914" s="833">
        <v>202.48</v>
      </c>
    </row>
    <row r="1915" spans="1:4" hidden="1">
      <c r="A1915" s="13" t="s">
        <v>4452</v>
      </c>
      <c r="B1915" s="646" t="s">
        <v>2366</v>
      </c>
      <c r="C1915" s="13" t="s">
        <v>1492</v>
      </c>
      <c r="D1915" s="833">
        <v>0.46</v>
      </c>
    </row>
    <row r="1916" spans="1:4" hidden="1">
      <c r="A1916" s="13" t="s">
        <v>4453</v>
      </c>
      <c r="B1916" s="646" t="s">
        <v>2367</v>
      </c>
      <c r="C1916" s="13" t="s">
        <v>1492</v>
      </c>
      <c r="D1916" s="833">
        <v>1.0900000000000001</v>
      </c>
    </row>
    <row r="1917" spans="1:4" hidden="1">
      <c r="A1917" s="13" t="s">
        <v>4454</v>
      </c>
      <c r="B1917" s="646" t="s">
        <v>2368</v>
      </c>
      <c r="C1917" s="13" t="s">
        <v>1492</v>
      </c>
      <c r="D1917" s="833">
        <v>2.42</v>
      </c>
    </row>
    <row r="1918" spans="1:4" hidden="1">
      <c r="A1918" s="13" t="s">
        <v>4455</v>
      </c>
      <c r="B1918" s="646" t="s">
        <v>2369</v>
      </c>
      <c r="C1918" s="13" t="s">
        <v>1492</v>
      </c>
      <c r="D1918" s="833">
        <v>2.42</v>
      </c>
    </row>
    <row r="1919" spans="1:4" hidden="1">
      <c r="A1919" s="13" t="s">
        <v>4456</v>
      </c>
      <c r="B1919" s="646" t="s">
        <v>2370</v>
      </c>
      <c r="C1919" s="13" t="s">
        <v>1492</v>
      </c>
      <c r="D1919" s="833">
        <v>0.17</v>
      </c>
    </row>
    <row r="1920" spans="1:4" hidden="1">
      <c r="A1920" s="13" t="s">
        <v>4457</v>
      </c>
      <c r="B1920" s="646" t="s">
        <v>2371</v>
      </c>
      <c r="C1920" s="13" t="s">
        <v>1492</v>
      </c>
      <c r="D1920" s="833">
        <v>0.41</v>
      </c>
    </row>
    <row r="1921" spans="1:4" hidden="1">
      <c r="A1921" s="13" t="s">
        <v>4458</v>
      </c>
      <c r="B1921" s="646" t="s">
        <v>2372</v>
      </c>
      <c r="C1921" s="13" t="s">
        <v>1492</v>
      </c>
      <c r="D1921" s="833">
        <v>1.42</v>
      </c>
    </row>
    <row r="1922" spans="1:4" hidden="1">
      <c r="A1922" s="13" t="s">
        <v>4459</v>
      </c>
      <c r="B1922" s="646" t="s">
        <v>2373</v>
      </c>
      <c r="C1922" s="13" t="s">
        <v>1492</v>
      </c>
      <c r="D1922" s="833">
        <v>1.42</v>
      </c>
    </row>
    <row r="1923" spans="1:4" hidden="1">
      <c r="A1923" s="13" t="s">
        <v>4460</v>
      </c>
      <c r="B1923" s="646" t="s">
        <v>2374</v>
      </c>
      <c r="C1923" s="13" t="s">
        <v>1492</v>
      </c>
      <c r="D1923" s="833">
        <v>3.35</v>
      </c>
    </row>
    <row r="1924" spans="1:4" hidden="1">
      <c r="A1924" s="13" t="s">
        <v>4461</v>
      </c>
      <c r="B1924" s="646" t="s">
        <v>2375</v>
      </c>
      <c r="C1924" s="13" t="s">
        <v>1492</v>
      </c>
      <c r="D1924" s="833">
        <v>6.55</v>
      </c>
    </row>
    <row r="1925" spans="1:4" hidden="1">
      <c r="A1925" s="13" t="s">
        <v>4462</v>
      </c>
      <c r="B1925" s="646" t="s">
        <v>2376</v>
      </c>
      <c r="C1925" s="13" t="s">
        <v>1492</v>
      </c>
      <c r="D1925" s="833">
        <v>6.55</v>
      </c>
    </row>
    <row r="1926" spans="1:4" hidden="1">
      <c r="A1926" s="13" t="s">
        <v>4463</v>
      </c>
      <c r="B1926" s="646" t="s">
        <v>2377</v>
      </c>
      <c r="C1926" s="13" t="s">
        <v>1492</v>
      </c>
      <c r="D1926" s="833">
        <v>6.55</v>
      </c>
    </row>
    <row r="1927" spans="1:4" hidden="1">
      <c r="A1927" s="13" t="s">
        <v>4464</v>
      </c>
      <c r="B1927" s="646" t="s">
        <v>2378</v>
      </c>
      <c r="C1927" s="13" t="s">
        <v>1492</v>
      </c>
      <c r="D1927" s="833">
        <v>76.08</v>
      </c>
    </row>
    <row r="1928" spans="1:4" hidden="1">
      <c r="A1928" s="13" t="s">
        <v>4465</v>
      </c>
      <c r="B1928" s="646" t="s">
        <v>2379</v>
      </c>
      <c r="C1928" s="13" t="s">
        <v>1492</v>
      </c>
      <c r="D1928" s="833">
        <v>78.86</v>
      </c>
    </row>
    <row r="1929" spans="1:4" hidden="1">
      <c r="A1929" s="13" t="s">
        <v>4466</v>
      </c>
      <c r="B1929" s="646" t="s">
        <v>2380</v>
      </c>
      <c r="C1929" s="13" t="s">
        <v>1492</v>
      </c>
      <c r="D1929" s="833">
        <v>183.8</v>
      </c>
    </row>
    <row r="1930" spans="1:4" hidden="1">
      <c r="A1930" s="13" t="s">
        <v>4467</v>
      </c>
      <c r="B1930" s="646" t="s">
        <v>2381</v>
      </c>
      <c r="C1930" s="13" t="s">
        <v>1492</v>
      </c>
      <c r="D1930" s="833">
        <v>213.73</v>
      </c>
    </row>
    <row r="1931" spans="1:4" hidden="1">
      <c r="A1931" s="13" t="s">
        <v>4468</v>
      </c>
      <c r="B1931" s="646" t="s">
        <v>2382</v>
      </c>
      <c r="C1931" s="13" t="s">
        <v>1492</v>
      </c>
      <c r="D1931" s="833">
        <v>82.93</v>
      </c>
    </row>
    <row r="1932" spans="1:4" hidden="1">
      <c r="A1932" s="13" t="s">
        <v>4469</v>
      </c>
      <c r="B1932" s="646" t="s">
        <v>2383</v>
      </c>
      <c r="C1932" s="13" t="s">
        <v>1492</v>
      </c>
      <c r="D1932" s="833">
        <v>90.57</v>
      </c>
    </row>
    <row r="1933" spans="1:4" hidden="1">
      <c r="A1933" s="13" t="s">
        <v>4470</v>
      </c>
      <c r="B1933" s="646" t="s">
        <v>2384</v>
      </c>
      <c r="C1933" s="13" t="s">
        <v>1492</v>
      </c>
      <c r="D1933" s="833">
        <v>195.51</v>
      </c>
    </row>
    <row r="1934" spans="1:4" hidden="1">
      <c r="A1934" s="13" t="s">
        <v>4471</v>
      </c>
      <c r="B1934" s="646" t="s">
        <v>2385</v>
      </c>
      <c r="C1934" s="13" t="s">
        <v>1492</v>
      </c>
      <c r="D1934" s="833">
        <v>225.44</v>
      </c>
    </row>
    <row r="1935" spans="1:4" hidden="1">
      <c r="A1935" s="13" t="s">
        <v>4472</v>
      </c>
      <c r="B1935" s="646" t="s">
        <v>2386</v>
      </c>
      <c r="C1935" s="13" t="s">
        <v>1492</v>
      </c>
      <c r="D1935" s="833">
        <v>87.15</v>
      </c>
    </row>
    <row r="1936" spans="1:4" hidden="1">
      <c r="A1936" s="13" t="s">
        <v>4473</v>
      </c>
      <c r="B1936" s="646" t="s">
        <v>2387</v>
      </c>
      <c r="C1936" s="13" t="s">
        <v>1492</v>
      </c>
      <c r="D1936" s="833">
        <v>97.78</v>
      </c>
    </row>
    <row r="1937" spans="1:4" hidden="1">
      <c r="A1937" s="13" t="s">
        <v>4474</v>
      </c>
      <c r="B1937" s="646" t="s">
        <v>2388</v>
      </c>
      <c r="C1937" s="13" t="s">
        <v>1492</v>
      </c>
      <c r="D1937" s="833">
        <v>267.39999999999998</v>
      </c>
    </row>
    <row r="1938" spans="1:4" hidden="1">
      <c r="A1938" s="13" t="s">
        <v>4475</v>
      </c>
      <c r="B1938" s="646" t="s">
        <v>2389</v>
      </c>
      <c r="C1938" s="13" t="s">
        <v>1492</v>
      </c>
      <c r="D1938" s="833">
        <v>297.32</v>
      </c>
    </row>
    <row r="1939" spans="1:4" hidden="1">
      <c r="A1939" s="13" t="s">
        <v>4476</v>
      </c>
      <c r="B1939" s="646" t="s">
        <v>2390</v>
      </c>
      <c r="C1939" s="13" t="s">
        <v>1492</v>
      </c>
      <c r="D1939" s="833">
        <v>91.43</v>
      </c>
    </row>
    <row r="1940" spans="1:4" hidden="1">
      <c r="A1940" s="13" t="s">
        <v>4477</v>
      </c>
      <c r="B1940" s="646" t="s">
        <v>2391</v>
      </c>
      <c r="C1940" s="13" t="s">
        <v>1492</v>
      </c>
      <c r="D1940" s="833">
        <v>105.09</v>
      </c>
    </row>
    <row r="1941" spans="1:4" hidden="1">
      <c r="A1941" s="13" t="s">
        <v>4478</v>
      </c>
      <c r="B1941" s="646" t="s">
        <v>2392</v>
      </c>
      <c r="C1941" s="13" t="s">
        <v>1492</v>
      </c>
      <c r="D1941" s="833">
        <v>316.31</v>
      </c>
    </row>
    <row r="1942" spans="1:4" hidden="1">
      <c r="A1942" s="13" t="s">
        <v>4479</v>
      </c>
      <c r="B1942" s="646" t="s">
        <v>2393</v>
      </c>
      <c r="C1942" s="13" t="s">
        <v>1492</v>
      </c>
      <c r="D1942" s="833">
        <v>346.24</v>
      </c>
    </row>
    <row r="1943" spans="1:4" hidden="1">
      <c r="A1943" s="13" t="s">
        <v>4480</v>
      </c>
      <c r="B1943" s="646" t="s">
        <v>2394</v>
      </c>
      <c r="C1943" s="13" t="s">
        <v>1492</v>
      </c>
      <c r="D1943" s="833">
        <v>176.17</v>
      </c>
    </row>
    <row r="1944" spans="1:4" hidden="1">
      <c r="A1944" s="13" t="s">
        <v>4481</v>
      </c>
      <c r="B1944" s="646" t="s">
        <v>2395</v>
      </c>
      <c r="C1944" s="13" t="s">
        <v>1492</v>
      </c>
      <c r="D1944" s="833">
        <v>249.92</v>
      </c>
    </row>
    <row r="1945" spans="1:4" hidden="1">
      <c r="A1945" s="13" t="s">
        <v>4482</v>
      </c>
      <c r="B1945" s="646" t="s">
        <v>2396</v>
      </c>
      <c r="C1945" s="13" t="s">
        <v>1492</v>
      </c>
      <c r="D1945" s="833">
        <v>463.98</v>
      </c>
    </row>
    <row r="1946" spans="1:4" hidden="1">
      <c r="A1946" s="13" t="s">
        <v>4483</v>
      </c>
      <c r="B1946" s="646" t="s">
        <v>2397</v>
      </c>
      <c r="C1946" s="13" t="s">
        <v>1492</v>
      </c>
      <c r="D1946" s="833">
        <v>493.91</v>
      </c>
    </row>
    <row r="1947" spans="1:4" hidden="1">
      <c r="A1947" s="13" t="s">
        <v>4484</v>
      </c>
      <c r="B1947" s="646" t="s">
        <v>2398</v>
      </c>
      <c r="C1947" s="13" t="s">
        <v>1492</v>
      </c>
      <c r="D1947" s="833">
        <v>182.27</v>
      </c>
    </row>
    <row r="1948" spans="1:4" hidden="1">
      <c r="A1948" s="13" t="s">
        <v>4485</v>
      </c>
      <c r="B1948" s="646" t="s">
        <v>2399</v>
      </c>
      <c r="C1948" s="13" t="s">
        <v>1492</v>
      </c>
      <c r="D1948" s="833">
        <v>260.33</v>
      </c>
    </row>
    <row r="1949" spans="1:4" hidden="1">
      <c r="A1949" s="13" t="s">
        <v>4486</v>
      </c>
      <c r="B1949" s="646" t="s">
        <v>2400</v>
      </c>
      <c r="C1949" s="13" t="s">
        <v>1492</v>
      </c>
      <c r="D1949" s="833">
        <v>491.13</v>
      </c>
    </row>
    <row r="1950" spans="1:4" hidden="1">
      <c r="A1950" s="13" t="s">
        <v>4487</v>
      </c>
      <c r="B1950" s="646" t="s">
        <v>2401</v>
      </c>
      <c r="C1950" s="13" t="s">
        <v>1492</v>
      </c>
      <c r="D1950" s="833">
        <v>521.05999999999995</v>
      </c>
    </row>
    <row r="1951" spans="1:4" hidden="1">
      <c r="A1951" s="13" t="s">
        <v>4488</v>
      </c>
      <c r="B1951" s="646" t="s">
        <v>2402</v>
      </c>
      <c r="C1951" s="13" t="s">
        <v>1492</v>
      </c>
      <c r="D1951" s="833">
        <v>88.82</v>
      </c>
    </row>
    <row r="1952" spans="1:4" hidden="1">
      <c r="A1952" s="13" t="s">
        <v>4489</v>
      </c>
      <c r="B1952" s="646" t="s">
        <v>2403</v>
      </c>
      <c r="C1952" s="13" t="s">
        <v>1492</v>
      </c>
      <c r="D1952" s="833">
        <v>100.64</v>
      </c>
    </row>
    <row r="1953" spans="1:4" hidden="1">
      <c r="A1953" s="13" t="s">
        <v>4490</v>
      </c>
      <c r="B1953" s="646" t="s">
        <v>2404</v>
      </c>
      <c r="C1953" s="13" t="s">
        <v>1492</v>
      </c>
      <c r="D1953" s="833">
        <v>228.56</v>
      </c>
    </row>
    <row r="1954" spans="1:4" hidden="1">
      <c r="A1954" s="13" t="s">
        <v>4491</v>
      </c>
      <c r="B1954" s="646" t="s">
        <v>2405</v>
      </c>
      <c r="C1954" s="13" t="s">
        <v>1492</v>
      </c>
      <c r="D1954" s="833">
        <v>258.49</v>
      </c>
    </row>
    <row r="1955" spans="1:4" hidden="1">
      <c r="A1955" s="13" t="s">
        <v>4492</v>
      </c>
      <c r="B1955" s="646" t="s">
        <v>2406</v>
      </c>
      <c r="C1955" s="13" t="s">
        <v>1492</v>
      </c>
      <c r="D1955" s="833">
        <v>96.29</v>
      </c>
    </row>
    <row r="1956" spans="1:4" hidden="1">
      <c r="A1956" s="13" t="s">
        <v>4493</v>
      </c>
      <c r="B1956" s="646" t="s">
        <v>2407</v>
      </c>
      <c r="C1956" s="13" t="s">
        <v>1492</v>
      </c>
      <c r="D1956" s="833">
        <v>113.41</v>
      </c>
    </row>
    <row r="1957" spans="1:4" hidden="1">
      <c r="A1957" s="13" t="s">
        <v>4494</v>
      </c>
      <c r="B1957" s="646" t="s">
        <v>2408</v>
      </c>
      <c r="C1957" s="13" t="s">
        <v>1492</v>
      </c>
      <c r="D1957" s="833">
        <v>334.34</v>
      </c>
    </row>
    <row r="1958" spans="1:4" hidden="1">
      <c r="A1958" s="13" t="s">
        <v>4495</v>
      </c>
      <c r="B1958" s="646" t="s">
        <v>2409</v>
      </c>
      <c r="C1958" s="13" t="s">
        <v>1492</v>
      </c>
      <c r="D1958" s="833">
        <v>364.27</v>
      </c>
    </row>
    <row r="1959" spans="1:4" hidden="1">
      <c r="A1959" s="13" t="s">
        <v>4496</v>
      </c>
      <c r="B1959" s="646" t="s">
        <v>2410</v>
      </c>
      <c r="C1959" s="13" t="s">
        <v>1492</v>
      </c>
      <c r="D1959" s="833">
        <v>54.54</v>
      </c>
    </row>
    <row r="1960" spans="1:4" hidden="1">
      <c r="A1960" s="13" t="s">
        <v>4497</v>
      </c>
      <c r="B1960" s="646" t="s">
        <v>2411</v>
      </c>
      <c r="C1960" s="13" t="s">
        <v>1492</v>
      </c>
      <c r="D1960" s="833">
        <v>42.06</v>
      </c>
    </row>
    <row r="1961" spans="1:4" hidden="1">
      <c r="A1961" s="13" t="s">
        <v>4498</v>
      </c>
      <c r="B1961" s="646" t="s">
        <v>2412</v>
      </c>
      <c r="C1961" s="13" t="s">
        <v>1492</v>
      </c>
      <c r="D1961" s="833">
        <v>75.08</v>
      </c>
    </row>
    <row r="1962" spans="1:4" hidden="1">
      <c r="A1962" s="13" t="s">
        <v>4499</v>
      </c>
      <c r="B1962" s="646" t="s">
        <v>2413</v>
      </c>
      <c r="C1962" s="13" t="s">
        <v>1492</v>
      </c>
      <c r="D1962" s="833">
        <v>105.01</v>
      </c>
    </row>
    <row r="1963" spans="1:4" hidden="1">
      <c r="A1963" s="13" t="s">
        <v>4500</v>
      </c>
      <c r="B1963" s="646" t="s">
        <v>2414</v>
      </c>
      <c r="C1963" s="13" t="s">
        <v>1492</v>
      </c>
      <c r="D1963" s="833">
        <v>161.12</v>
      </c>
    </row>
    <row r="1964" spans="1:4" hidden="1">
      <c r="A1964" s="13" t="s">
        <v>4501</v>
      </c>
      <c r="B1964" s="646" t="s">
        <v>2415</v>
      </c>
      <c r="C1964" s="13" t="s">
        <v>1492</v>
      </c>
      <c r="D1964" s="833">
        <v>224.2</v>
      </c>
    </row>
    <row r="1965" spans="1:4" hidden="1">
      <c r="A1965" s="13" t="s">
        <v>4502</v>
      </c>
      <c r="B1965" s="646" t="s">
        <v>2416</v>
      </c>
      <c r="C1965" s="13" t="s">
        <v>1492</v>
      </c>
      <c r="D1965" s="833">
        <v>312.27</v>
      </c>
    </row>
    <row r="1966" spans="1:4" hidden="1">
      <c r="A1966" s="13" t="s">
        <v>4503</v>
      </c>
      <c r="B1966" s="646" t="s">
        <v>2417</v>
      </c>
      <c r="C1966" s="13" t="s">
        <v>1492</v>
      </c>
      <c r="D1966" s="833">
        <v>342.2</v>
      </c>
    </row>
    <row r="1967" spans="1:4" hidden="1">
      <c r="A1967" s="13" t="s">
        <v>4504</v>
      </c>
      <c r="B1967" s="646" t="s">
        <v>2418</v>
      </c>
      <c r="C1967" s="13" t="s">
        <v>1492</v>
      </c>
      <c r="D1967" s="833">
        <v>169.26</v>
      </c>
    </row>
    <row r="1968" spans="1:4" hidden="1">
      <c r="A1968" s="13" t="s">
        <v>4505</v>
      </c>
      <c r="B1968" s="646" t="s">
        <v>2419</v>
      </c>
      <c r="C1968" s="13" t="s">
        <v>1492</v>
      </c>
      <c r="D1968" s="833">
        <v>238.1</v>
      </c>
    </row>
    <row r="1969" spans="1:4" hidden="1">
      <c r="A1969" s="13" t="s">
        <v>4506</v>
      </c>
      <c r="B1969" s="646" t="s">
        <v>2420</v>
      </c>
      <c r="C1969" s="13" t="s">
        <v>1492</v>
      </c>
      <c r="D1969" s="833">
        <v>382.44</v>
      </c>
    </row>
    <row r="1970" spans="1:4" hidden="1">
      <c r="A1970" s="13" t="s">
        <v>4507</v>
      </c>
      <c r="B1970" s="646" t="s">
        <v>2421</v>
      </c>
      <c r="C1970" s="13" t="s">
        <v>1492</v>
      </c>
      <c r="D1970" s="833">
        <v>412.37</v>
      </c>
    </row>
    <row r="1971" spans="1:4" hidden="1">
      <c r="A1971" s="13" t="s">
        <v>4508</v>
      </c>
      <c r="B1971" s="646" t="s">
        <v>2422</v>
      </c>
      <c r="C1971" s="13" t="s">
        <v>1492</v>
      </c>
      <c r="D1971" s="833">
        <v>90.13</v>
      </c>
    </row>
    <row r="1972" spans="1:4" hidden="1">
      <c r="A1972" s="13" t="s">
        <v>4509</v>
      </c>
      <c r="B1972" s="646" t="s">
        <v>2423</v>
      </c>
      <c r="C1972" s="13" t="s">
        <v>1492</v>
      </c>
      <c r="D1972" s="833">
        <v>102.87</v>
      </c>
    </row>
    <row r="1973" spans="1:4" hidden="1">
      <c r="A1973" s="13" t="s">
        <v>4510</v>
      </c>
      <c r="B1973" s="646" t="s">
        <v>2424</v>
      </c>
      <c r="C1973" s="13" t="s">
        <v>1492</v>
      </c>
      <c r="D1973" s="833">
        <v>253.11</v>
      </c>
    </row>
    <row r="1974" spans="1:4" hidden="1">
      <c r="A1974" s="13" t="s">
        <v>4511</v>
      </c>
      <c r="B1974" s="646" t="s">
        <v>2425</v>
      </c>
      <c r="C1974" s="13" t="s">
        <v>1492</v>
      </c>
      <c r="D1974" s="833">
        <v>283.04000000000002</v>
      </c>
    </row>
    <row r="1975" spans="1:4" hidden="1">
      <c r="A1975" s="13" t="s">
        <v>4512</v>
      </c>
      <c r="B1975" s="646" t="s">
        <v>2426</v>
      </c>
      <c r="C1975" s="13" t="s">
        <v>1492</v>
      </c>
      <c r="D1975" s="833">
        <v>106.5</v>
      </c>
    </row>
    <row r="1976" spans="1:4" hidden="1">
      <c r="A1976" s="13" t="s">
        <v>4513</v>
      </c>
      <c r="B1976" s="646" t="s">
        <v>2427</v>
      </c>
      <c r="C1976" s="13" t="s">
        <v>1492</v>
      </c>
      <c r="D1976" s="833">
        <v>130.86000000000001</v>
      </c>
    </row>
    <row r="1977" spans="1:4" hidden="1">
      <c r="A1977" s="13" t="s">
        <v>4514</v>
      </c>
      <c r="B1977" s="646" t="s">
        <v>2428</v>
      </c>
      <c r="C1977" s="13" t="s">
        <v>1492</v>
      </c>
      <c r="D1977" s="833">
        <v>289.41000000000003</v>
      </c>
    </row>
    <row r="1978" spans="1:4" hidden="1">
      <c r="A1978" s="13" t="s">
        <v>4515</v>
      </c>
      <c r="B1978" s="646" t="s">
        <v>2429</v>
      </c>
      <c r="C1978" s="13" t="s">
        <v>1492</v>
      </c>
      <c r="D1978" s="833">
        <v>319.33999999999997</v>
      </c>
    </row>
    <row r="1979" spans="1:4" hidden="1">
      <c r="A1979" s="13" t="s">
        <v>4516</v>
      </c>
      <c r="B1979" s="646" t="s">
        <v>2430</v>
      </c>
      <c r="C1979" s="13" t="s">
        <v>1492</v>
      </c>
      <c r="D1979" s="833">
        <v>76.97</v>
      </c>
    </row>
    <row r="1980" spans="1:4" hidden="1">
      <c r="A1980" s="13" t="s">
        <v>4517</v>
      </c>
      <c r="B1980" s="646" t="s">
        <v>2431</v>
      </c>
      <c r="C1980" s="13" t="s">
        <v>1492</v>
      </c>
      <c r="D1980" s="833">
        <v>86.85</v>
      </c>
    </row>
    <row r="1981" spans="1:4" hidden="1">
      <c r="A1981" s="13" t="s">
        <v>4518</v>
      </c>
      <c r="B1981" s="646" t="s">
        <v>2432</v>
      </c>
      <c r="C1981" s="13" t="s">
        <v>1492</v>
      </c>
      <c r="D1981" s="833">
        <v>179.37</v>
      </c>
    </row>
    <row r="1982" spans="1:4" hidden="1">
      <c r="A1982" s="13" t="s">
        <v>4519</v>
      </c>
      <c r="B1982" s="646" t="s">
        <v>2433</v>
      </c>
      <c r="C1982" s="13" t="s">
        <v>1492</v>
      </c>
      <c r="D1982" s="833">
        <v>209.3</v>
      </c>
    </row>
    <row r="1983" spans="1:4" hidden="1">
      <c r="A1983" s="13" t="s">
        <v>4520</v>
      </c>
      <c r="B1983" s="646" t="s">
        <v>2434</v>
      </c>
      <c r="C1983" s="13" t="s">
        <v>1492</v>
      </c>
      <c r="D1983" s="833">
        <v>54.55</v>
      </c>
    </row>
    <row r="1984" spans="1:4" hidden="1">
      <c r="A1984" s="13" t="s">
        <v>4521</v>
      </c>
      <c r="B1984" s="646" t="s">
        <v>2435</v>
      </c>
      <c r="C1984" s="13" t="s">
        <v>1492</v>
      </c>
      <c r="D1984" s="833">
        <v>45.47</v>
      </c>
    </row>
    <row r="1985" spans="1:4" hidden="1">
      <c r="A1985" s="13" t="s">
        <v>4522</v>
      </c>
      <c r="B1985" s="646" t="s">
        <v>2436</v>
      </c>
      <c r="C1985" s="13" t="s">
        <v>1492</v>
      </c>
      <c r="D1985" s="833">
        <v>159.53</v>
      </c>
    </row>
    <row r="1986" spans="1:4" hidden="1">
      <c r="A1986" s="13" t="s">
        <v>4523</v>
      </c>
      <c r="B1986" s="646" t="s">
        <v>2437</v>
      </c>
      <c r="C1986" s="13" t="s">
        <v>1492</v>
      </c>
      <c r="D1986" s="833">
        <v>189.46</v>
      </c>
    </row>
    <row r="1987" spans="1:4" hidden="1">
      <c r="A1987" s="13" t="s">
        <v>4524</v>
      </c>
      <c r="B1987" s="646" t="s">
        <v>2438</v>
      </c>
      <c r="C1987" s="13" t="s">
        <v>1492</v>
      </c>
      <c r="D1987" s="833">
        <v>44.49</v>
      </c>
    </row>
    <row r="1988" spans="1:4" hidden="1">
      <c r="A1988" s="13" t="s">
        <v>4525</v>
      </c>
      <c r="B1988" s="646" t="s">
        <v>2439</v>
      </c>
      <c r="C1988" s="13" t="s">
        <v>1492</v>
      </c>
      <c r="D1988" s="833">
        <v>26.89</v>
      </c>
    </row>
    <row r="1989" spans="1:4" hidden="1">
      <c r="A1989" s="13" t="s">
        <v>4526</v>
      </c>
      <c r="B1989" s="646" t="s">
        <v>2440</v>
      </c>
      <c r="C1989" s="13" t="s">
        <v>1492</v>
      </c>
      <c r="D1989" s="833">
        <v>45.45</v>
      </c>
    </row>
    <row r="1990" spans="1:4" hidden="1">
      <c r="A1990" s="13" t="s">
        <v>4527</v>
      </c>
      <c r="B1990" s="646" t="s">
        <v>2441</v>
      </c>
      <c r="C1990" s="13" t="s">
        <v>1492</v>
      </c>
      <c r="D1990" s="833">
        <v>75.38</v>
      </c>
    </row>
    <row r="1991" spans="1:4" hidden="1">
      <c r="A1991" s="13" t="s">
        <v>4528</v>
      </c>
      <c r="B1991" s="646" t="s">
        <v>2442</v>
      </c>
      <c r="C1991" s="13" t="s">
        <v>1492</v>
      </c>
      <c r="D1991" s="833">
        <v>64.319999999999993</v>
      </c>
    </row>
    <row r="1992" spans="1:4" hidden="1">
      <c r="A1992" s="13" t="s">
        <v>4529</v>
      </c>
      <c r="B1992" s="646" t="s">
        <v>2443</v>
      </c>
      <c r="C1992" s="13" t="s">
        <v>1492</v>
      </c>
      <c r="D1992" s="833">
        <v>63.5</v>
      </c>
    </row>
    <row r="1993" spans="1:4" hidden="1">
      <c r="A1993" s="13" t="s">
        <v>4530</v>
      </c>
      <c r="B1993" s="646" t="s">
        <v>2444</v>
      </c>
      <c r="C1993" s="13" t="s">
        <v>1492</v>
      </c>
      <c r="D1993" s="833">
        <v>177.56</v>
      </c>
    </row>
    <row r="1994" spans="1:4" hidden="1">
      <c r="A1994" s="13" t="s">
        <v>4531</v>
      </c>
      <c r="B1994" s="646" t="s">
        <v>2445</v>
      </c>
      <c r="C1994" s="13" t="s">
        <v>1492</v>
      </c>
      <c r="D1994" s="833">
        <v>207.49</v>
      </c>
    </row>
    <row r="1995" spans="1:4" hidden="1">
      <c r="A1995" s="13" t="s">
        <v>4532</v>
      </c>
      <c r="B1995" s="646" t="s">
        <v>2446</v>
      </c>
      <c r="C1995" s="13" t="s">
        <v>1492</v>
      </c>
      <c r="D1995" s="833">
        <v>53.59</v>
      </c>
    </row>
    <row r="1996" spans="1:4" hidden="1">
      <c r="A1996" s="13" t="s">
        <v>4533</v>
      </c>
      <c r="B1996" s="646" t="s">
        <v>2447</v>
      </c>
      <c r="C1996" s="13" t="s">
        <v>1492</v>
      </c>
      <c r="D1996" s="833">
        <v>43.68</v>
      </c>
    </row>
    <row r="1997" spans="1:4" hidden="1">
      <c r="A1997" s="13" t="s">
        <v>4534</v>
      </c>
      <c r="B1997" s="646" t="s">
        <v>2448</v>
      </c>
      <c r="C1997" s="13" t="s">
        <v>1492</v>
      </c>
      <c r="D1997" s="833">
        <v>157.75</v>
      </c>
    </row>
    <row r="1998" spans="1:4" hidden="1">
      <c r="A1998" s="13" t="s">
        <v>4535</v>
      </c>
      <c r="B1998" s="646" t="s">
        <v>2449</v>
      </c>
      <c r="C1998" s="13" t="s">
        <v>1492</v>
      </c>
      <c r="D1998" s="833">
        <v>187.68</v>
      </c>
    </row>
    <row r="1999" spans="1:4" hidden="1">
      <c r="A1999" s="13" t="s">
        <v>4536</v>
      </c>
      <c r="B1999" s="646" t="s">
        <v>2450</v>
      </c>
      <c r="C1999" s="13" t="s">
        <v>1492</v>
      </c>
      <c r="D1999" s="833">
        <v>215.64</v>
      </c>
    </row>
    <row r="2000" spans="1:4" hidden="1">
      <c r="A2000" s="13" t="s">
        <v>4537</v>
      </c>
      <c r="B2000" s="646" t="s">
        <v>2451</v>
      </c>
      <c r="C2000" s="13" t="s">
        <v>1492</v>
      </c>
      <c r="D2000" s="833">
        <v>342.91</v>
      </c>
    </row>
    <row r="2001" spans="1:4" hidden="1">
      <c r="A2001" s="13" t="s">
        <v>4538</v>
      </c>
      <c r="B2001" s="646" t="s">
        <v>2452</v>
      </c>
      <c r="C2001" s="13" t="s">
        <v>1492</v>
      </c>
      <c r="D2001" s="833">
        <v>453</v>
      </c>
    </row>
    <row r="2002" spans="1:4" hidden="1">
      <c r="A2002" s="13" t="s">
        <v>4539</v>
      </c>
      <c r="B2002" s="646" t="s">
        <v>2453</v>
      </c>
      <c r="C2002" s="13" t="s">
        <v>1492</v>
      </c>
      <c r="D2002" s="833">
        <v>482.93</v>
      </c>
    </row>
    <row r="2003" spans="1:4" hidden="1">
      <c r="A2003" s="13" t="s">
        <v>4540</v>
      </c>
      <c r="B2003" s="646" t="s">
        <v>2454</v>
      </c>
      <c r="C2003" s="13" t="s">
        <v>1492</v>
      </c>
      <c r="D2003" s="833">
        <v>172.09</v>
      </c>
    </row>
    <row r="2004" spans="1:4" hidden="1">
      <c r="A2004" s="13" t="s">
        <v>4541</v>
      </c>
      <c r="B2004" s="646" t="s">
        <v>2455</v>
      </c>
      <c r="C2004" s="13" t="s">
        <v>1492</v>
      </c>
      <c r="D2004" s="833">
        <v>262.51</v>
      </c>
    </row>
    <row r="2005" spans="1:4" hidden="1">
      <c r="A2005" s="13" t="s">
        <v>4542</v>
      </c>
      <c r="B2005" s="646" t="s">
        <v>2456</v>
      </c>
      <c r="C2005" s="13" t="s">
        <v>1492</v>
      </c>
      <c r="D2005" s="833">
        <v>434.18</v>
      </c>
    </row>
    <row r="2006" spans="1:4" hidden="1">
      <c r="A2006" s="13" t="s">
        <v>4543</v>
      </c>
      <c r="B2006" s="646" t="s">
        <v>2457</v>
      </c>
      <c r="C2006" s="13" t="s">
        <v>1492</v>
      </c>
      <c r="D2006" s="833">
        <v>464.11</v>
      </c>
    </row>
    <row r="2007" spans="1:4" hidden="1">
      <c r="A2007" s="13" t="s">
        <v>4544</v>
      </c>
      <c r="B2007" s="646" t="s">
        <v>2458</v>
      </c>
      <c r="C2007" s="13" t="s">
        <v>1492</v>
      </c>
      <c r="D2007" s="833">
        <v>128.88999999999999</v>
      </c>
    </row>
    <row r="2008" spans="1:4" hidden="1">
      <c r="A2008" s="13" t="s">
        <v>4545</v>
      </c>
      <c r="B2008" s="646" t="s">
        <v>2459</v>
      </c>
      <c r="C2008" s="13" t="s">
        <v>1492</v>
      </c>
      <c r="D2008" s="833">
        <v>175.84</v>
      </c>
    </row>
    <row r="2009" spans="1:4" hidden="1">
      <c r="A2009" s="13" t="s">
        <v>4546</v>
      </c>
      <c r="B2009" s="646" t="s">
        <v>2460</v>
      </c>
      <c r="C2009" s="13" t="s">
        <v>1492</v>
      </c>
      <c r="D2009" s="833">
        <v>555.04</v>
      </c>
    </row>
    <row r="2010" spans="1:4" hidden="1">
      <c r="A2010" s="13" t="s">
        <v>4547</v>
      </c>
      <c r="B2010" s="646" t="s">
        <v>2461</v>
      </c>
      <c r="C2010" s="13" t="s">
        <v>1492</v>
      </c>
      <c r="D2010" s="833">
        <v>584.97</v>
      </c>
    </row>
    <row r="2011" spans="1:4" hidden="1">
      <c r="A2011" s="13" t="s">
        <v>4548</v>
      </c>
      <c r="B2011" s="646" t="s">
        <v>2462</v>
      </c>
      <c r="C2011" s="13" t="s">
        <v>1492</v>
      </c>
      <c r="D2011" s="833">
        <v>236.42</v>
      </c>
    </row>
    <row r="2012" spans="1:4" hidden="1">
      <c r="A2012" s="13" t="s">
        <v>4549</v>
      </c>
      <c r="B2012" s="646" t="s">
        <v>2463</v>
      </c>
      <c r="C2012" s="13" t="s">
        <v>1492</v>
      </c>
      <c r="D2012" s="833">
        <v>381.28</v>
      </c>
    </row>
    <row r="2013" spans="1:4" hidden="1">
      <c r="A2013" s="13" t="s">
        <v>4550</v>
      </c>
      <c r="B2013" s="646" t="s">
        <v>2464</v>
      </c>
      <c r="C2013" s="13" t="s">
        <v>1492</v>
      </c>
      <c r="D2013" s="833">
        <v>491.37</v>
      </c>
    </row>
    <row r="2014" spans="1:4" hidden="1">
      <c r="A2014" s="13" t="s">
        <v>4551</v>
      </c>
      <c r="B2014" s="646" t="s">
        <v>2465</v>
      </c>
      <c r="C2014" s="13" t="s">
        <v>1492</v>
      </c>
      <c r="D2014" s="833">
        <v>521.29999999999995</v>
      </c>
    </row>
    <row r="2015" spans="1:4" hidden="1">
      <c r="A2015" s="13" t="s">
        <v>4552</v>
      </c>
      <c r="B2015" s="646" t="s">
        <v>2466</v>
      </c>
      <c r="C2015" s="13" t="s">
        <v>1492</v>
      </c>
      <c r="D2015" s="833">
        <v>181.29</v>
      </c>
    </row>
    <row r="2016" spans="1:4" hidden="1">
      <c r="A2016" s="13" t="s">
        <v>4553</v>
      </c>
      <c r="B2016" s="646" t="s">
        <v>2467</v>
      </c>
      <c r="C2016" s="13" t="s">
        <v>1492</v>
      </c>
      <c r="D2016" s="833">
        <v>279.5</v>
      </c>
    </row>
    <row r="2017" spans="1:4" hidden="1">
      <c r="A2017" s="13" t="s">
        <v>4554</v>
      </c>
      <c r="B2017" s="646" t="s">
        <v>2468</v>
      </c>
      <c r="C2017" s="13" t="s">
        <v>1492</v>
      </c>
      <c r="D2017" s="833">
        <v>456.86</v>
      </c>
    </row>
    <row r="2018" spans="1:4" hidden="1">
      <c r="A2018" s="13" t="s">
        <v>4555</v>
      </c>
      <c r="B2018" s="646" t="s">
        <v>2469</v>
      </c>
      <c r="C2018" s="13" t="s">
        <v>1492</v>
      </c>
      <c r="D2018" s="833">
        <v>486.79</v>
      </c>
    </row>
    <row r="2019" spans="1:4" hidden="1">
      <c r="A2019" s="13" t="s">
        <v>4556</v>
      </c>
      <c r="B2019" s="646" t="s">
        <v>2470</v>
      </c>
      <c r="C2019" s="13" t="s">
        <v>1492</v>
      </c>
      <c r="D2019" s="833">
        <v>134.62</v>
      </c>
    </row>
    <row r="2020" spans="1:4" hidden="1">
      <c r="A2020" s="13" t="s">
        <v>4557</v>
      </c>
      <c r="B2020" s="646" t="s">
        <v>2471</v>
      </c>
      <c r="C2020" s="13" t="s">
        <v>1492</v>
      </c>
      <c r="D2020" s="833">
        <v>186.03</v>
      </c>
    </row>
    <row r="2021" spans="1:4" hidden="1">
      <c r="A2021" s="13" t="s">
        <v>4558</v>
      </c>
      <c r="B2021" s="646" t="s">
        <v>2472</v>
      </c>
      <c r="C2021" s="13" t="s">
        <v>1492</v>
      </c>
      <c r="D2021" s="833">
        <v>565.23</v>
      </c>
    </row>
    <row r="2022" spans="1:4" hidden="1">
      <c r="A2022" s="13" t="s">
        <v>4559</v>
      </c>
      <c r="B2022" s="646" t="s">
        <v>2473</v>
      </c>
      <c r="C2022" s="13" t="s">
        <v>1492</v>
      </c>
      <c r="D2022" s="833">
        <v>595.16</v>
      </c>
    </row>
    <row r="2023" spans="1:4" hidden="1">
      <c r="A2023" s="13" t="s">
        <v>4560</v>
      </c>
      <c r="B2023" s="646" t="s">
        <v>2474</v>
      </c>
      <c r="C2023" s="13" t="s">
        <v>1492</v>
      </c>
      <c r="D2023" s="833">
        <v>297</v>
      </c>
    </row>
    <row r="2024" spans="1:4" hidden="1">
      <c r="A2024" s="13" t="s">
        <v>4561</v>
      </c>
      <c r="B2024" s="646" t="s">
        <v>2475</v>
      </c>
      <c r="C2024" s="13" t="s">
        <v>1492</v>
      </c>
      <c r="D2024" s="833">
        <v>220.24</v>
      </c>
    </row>
    <row r="2025" spans="1:4" hidden="1">
      <c r="A2025" s="13" t="s">
        <v>4562</v>
      </c>
      <c r="B2025" s="646" t="s">
        <v>2476</v>
      </c>
      <c r="C2025" s="13" t="s">
        <v>1492</v>
      </c>
      <c r="D2025" s="833">
        <v>341.47</v>
      </c>
    </row>
    <row r="2026" spans="1:4" hidden="1">
      <c r="A2026" s="13" t="s">
        <v>4563</v>
      </c>
      <c r="B2026" s="646" t="s">
        <v>2477</v>
      </c>
      <c r="C2026" s="13" t="s">
        <v>1492</v>
      </c>
      <c r="D2026" s="833">
        <v>531.46</v>
      </c>
    </row>
    <row r="2027" spans="1:4" hidden="1">
      <c r="A2027" s="13" t="s">
        <v>4564</v>
      </c>
      <c r="B2027" s="646" t="s">
        <v>2478</v>
      </c>
      <c r="C2027" s="13" t="s">
        <v>1492</v>
      </c>
      <c r="D2027" s="833">
        <v>314.91000000000003</v>
      </c>
    </row>
    <row r="2028" spans="1:4" hidden="1">
      <c r="A2028" s="13" t="s">
        <v>4565</v>
      </c>
      <c r="B2028" s="646" t="s">
        <v>2479</v>
      </c>
      <c r="C2028" s="13" t="s">
        <v>1492</v>
      </c>
      <c r="D2028" s="833">
        <v>226.13</v>
      </c>
    </row>
    <row r="2029" spans="1:4" hidden="1">
      <c r="A2029" s="13" t="s">
        <v>4566</v>
      </c>
      <c r="B2029" s="646" t="s">
        <v>2480</v>
      </c>
      <c r="C2029" s="13" t="s">
        <v>1492</v>
      </c>
      <c r="D2029" s="833">
        <v>298.87</v>
      </c>
    </row>
    <row r="2030" spans="1:4" hidden="1">
      <c r="A2030" s="13" t="s">
        <v>4567</v>
      </c>
      <c r="B2030" s="646" t="s">
        <v>2481</v>
      </c>
      <c r="C2030" s="13" t="s">
        <v>1492</v>
      </c>
      <c r="D2030" s="833">
        <v>488.86</v>
      </c>
    </row>
    <row r="2031" spans="1:4" hidden="1">
      <c r="A2031" s="13" t="s">
        <v>4568</v>
      </c>
      <c r="B2031" s="646" t="s">
        <v>2482</v>
      </c>
      <c r="C2031" s="13" t="s">
        <v>1492</v>
      </c>
      <c r="D2031" s="833">
        <v>565.82000000000005</v>
      </c>
    </row>
    <row r="2032" spans="1:4" hidden="1">
      <c r="A2032" s="13" t="s">
        <v>4569</v>
      </c>
      <c r="B2032" s="646" t="s">
        <v>2483</v>
      </c>
      <c r="C2032" s="13" t="s">
        <v>1492</v>
      </c>
      <c r="D2032" s="833">
        <v>788.69</v>
      </c>
    </row>
    <row r="2033" spans="1:4" hidden="1">
      <c r="A2033" s="13" t="s">
        <v>4570</v>
      </c>
      <c r="B2033" s="646" t="s">
        <v>2484</v>
      </c>
      <c r="C2033" s="13" t="s">
        <v>1492</v>
      </c>
      <c r="D2033" s="833">
        <v>1863.28</v>
      </c>
    </row>
    <row r="2034" spans="1:4" hidden="1">
      <c r="A2034" s="13" t="s">
        <v>4571</v>
      </c>
      <c r="B2034" s="646" t="s">
        <v>2485</v>
      </c>
      <c r="C2034" s="13" t="s">
        <v>1492</v>
      </c>
      <c r="D2034" s="833">
        <v>1993.41</v>
      </c>
    </row>
    <row r="2035" spans="1:4" hidden="1">
      <c r="A2035" s="13" t="s">
        <v>4572</v>
      </c>
      <c r="B2035" s="646" t="s">
        <v>2486</v>
      </c>
      <c r="C2035" s="13" t="s">
        <v>1492</v>
      </c>
      <c r="D2035" s="833">
        <v>1061.93</v>
      </c>
    </row>
    <row r="2036" spans="1:4" hidden="1">
      <c r="A2036" s="13" t="s">
        <v>4573</v>
      </c>
      <c r="B2036" s="646" t="s">
        <v>2487</v>
      </c>
      <c r="C2036" s="13" t="s">
        <v>1492</v>
      </c>
      <c r="D2036" s="833">
        <v>1686.76</v>
      </c>
    </row>
    <row r="2037" spans="1:4" hidden="1">
      <c r="A2037" s="13" t="s">
        <v>4574</v>
      </c>
      <c r="B2037" s="646" t="s">
        <v>2488</v>
      </c>
      <c r="C2037" s="13" t="s">
        <v>1492</v>
      </c>
      <c r="D2037" s="833">
        <v>3248.87</v>
      </c>
    </row>
    <row r="2038" spans="1:4" hidden="1">
      <c r="A2038" s="13" t="s">
        <v>4575</v>
      </c>
      <c r="B2038" s="646" t="s">
        <v>2489</v>
      </c>
      <c r="C2038" s="13" t="s">
        <v>1492</v>
      </c>
      <c r="D2038" s="833">
        <v>3379.01</v>
      </c>
    </row>
    <row r="2039" spans="1:4" hidden="1">
      <c r="A2039" s="13" t="s">
        <v>4576</v>
      </c>
      <c r="B2039" s="646" t="s">
        <v>2490</v>
      </c>
      <c r="C2039" s="13" t="s">
        <v>1492</v>
      </c>
      <c r="D2039" s="833">
        <v>415.31</v>
      </c>
    </row>
    <row r="2040" spans="1:4" hidden="1">
      <c r="A2040" s="13" t="s">
        <v>4577</v>
      </c>
      <c r="B2040" s="646" t="s">
        <v>2491</v>
      </c>
      <c r="C2040" s="13" t="s">
        <v>1492</v>
      </c>
      <c r="D2040" s="833">
        <v>407.89</v>
      </c>
    </row>
    <row r="2041" spans="1:4" hidden="1">
      <c r="A2041" s="13" t="s">
        <v>4578</v>
      </c>
      <c r="B2041" s="646" t="s">
        <v>2492</v>
      </c>
      <c r="C2041" s="13" t="s">
        <v>1492</v>
      </c>
      <c r="D2041" s="833">
        <v>508.91</v>
      </c>
    </row>
    <row r="2042" spans="1:4" hidden="1">
      <c r="A2042" s="13" t="s">
        <v>4579</v>
      </c>
      <c r="B2042" s="646" t="s">
        <v>2493</v>
      </c>
      <c r="C2042" s="13" t="s">
        <v>1492</v>
      </c>
      <c r="D2042" s="833">
        <v>698.9</v>
      </c>
    </row>
    <row r="2043" spans="1:4" hidden="1">
      <c r="A2043" s="13" t="s">
        <v>4580</v>
      </c>
      <c r="B2043" s="646" t="s">
        <v>2494</v>
      </c>
      <c r="C2043" s="13" t="s">
        <v>1492</v>
      </c>
      <c r="D2043" s="833">
        <v>22.51</v>
      </c>
    </row>
    <row r="2044" spans="1:4" hidden="1">
      <c r="A2044" s="13" t="s">
        <v>4581</v>
      </c>
      <c r="B2044" s="646" t="s">
        <v>2495</v>
      </c>
      <c r="C2044" s="13" t="s">
        <v>1492</v>
      </c>
      <c r="D2044" s="833">
        <v>1.38</v>
      </c>
    </row>
    <row r="2045" spans="1:4" hidden="1">
      <c r="A2045" s="13" t="s">
        <v>4582</v>
      </c>
      <c r="B2045" s="646" t="s">
        <v>2496</v>
      </c>
      <c r="C2045" s="13" t="s">
        <v>1492</v>
      </c>
      <c r="D2045" s="833">
        <v>2.89</v>
      </c>
    </row>
    <row r="2046" spans="1:4" hidden="1">
      <c r="A2046" s="13" t="s">
        <v>4583</v>
      </c>
      <c r="B2046" s="646" t="s">
        <v>2497</v>
      </c>
      <c r="C2046" s="13" t="s">
        <v>1492</v>
      </c>
      <c r="D2046" s="833">
        <v>24.7</v>
      </c>
    </row>
    <row r="2047" spans="1:4" hidden="1">
      <c r="A2047" s="13" t="s">
        <v>4584</v>
      </c>
      <c r="B2047" s="646" t="s">
        <v>2498</v>
      </c>
      <c r="C2047" s="13" t="s">
        <v>1492</v>
      </c>
      <c r="D2047" s="833">
        <v>22.5</v>
      </c>
    </row>
    <row r="2048" spans="1:4" hidden="1">
      <c r="A2048" s="13" t="s">
        <v>4585</v>
      </c>
      <c r="B2048" s="646" t="s">
        <v>2499</v>
      </c>
      <c r="C2048" s="13" t="s">
        <v>1492</v>
      </c>
      <c r="D2048" s="833">
        <v>1.38</v>
      </c>
    </row>
    <row r="2049" spans="1:4" hidden="1">
      <c r="A2049" s="13" t="s">
        <v>4586</v>
      </c>
      <c r="B2049" s="646" t="s">
        <v>2500</v>
      </c>
      <c r="C2049" s="13" t="s">
        <v>1492</v>
      </c>
      <c r="D2049" s="833">
        <v>3.7</v>
      </c>
    </row>
    <row r="2050" spans="1:4" hidden="1">
      <c r="A2050" s="13" t="s">
        <v>4587</v>
      </c>
      <c r="B2050" s="646" t="s">
        <v>2501</v>
      </c>
      <c r="C2050" s="13" t="s">
        <v>1492</v>
      </c>
      <c r="D2050" s="833">
        <v>25.5</v>
      </c>
    </row>
    <row r="2051" spans="1:4" hidden="1">
      <c r="A2051" s="13" t="s">
        <v>4588</v>
      </c>
      <c r="B2051" s="646" t="s">
        <v>2502</v>
      </c>
      <c r="C2051" s="13" t="s">
        <v>1492</v>
      </c>
      <c r="D2051" s="833">
        <v>214.95</v>
      </c>
    </row>
    <row r="2052" spans="1:4" hidden="1">
      <c r="A2052" s="13" t="s">
        <v>4589</v>
      </c>
      <c r="B2052" s="646" t="s">
        <v>2503</v>
      </c>
      <c r="C2052" s="13" t="s">
        <v>1492</v>
      </c>
      <c r="D2052" s="833">
        <v>346.74</v>
      </c>
    </row>
    <row r="2053" spans="1:4" hidden="1">
      <c r="A2053" s="13" t="s">
        <v>4590</v>
      </c>
      <c r="B2053" s="646" t="s">
        <v>2504</v>
      </c>
      <c r="C2053" s="13" t="s">
        <v>1492</v>
      </c>
      <c r="D2053" s="833">
        <v>466.61</v>
      </c>
    </row>
    <row r="2054" spans="1:4" hidden="1">
      <c r="A2054" s="13" t="s">
        <v>4591</v>
      </c>
      <c r="B2054" s="646" t="s">
        <v>2505</v>
      </c>
      <c r="C2054" s="13" t="s">
        <v>1492</v>
      </c>
      <c r="D2054" s="833">
        <v>496.54</v>
      </c>
    </row>
    <row r="2055" spans="1:4" hidden="1">
      <c r="A2055" s="13" t="s">
        <v>4592</v>
      </c>
      <c r="B2055" s="646" t="s">
        <v>2506</v>
      </c>
      <c r="C2055" s="13" t="s">
        <v>1492</v>
      </c>
      <c r="D2055" s="833">
        <v>576.66999999999996</v>
      </c>
    </row>
    <row r="2056" spans="1:4" hidden="1">
      <c r="A2056" s="13" t="s">
        <v>4593</v>
      </c>
      <c r="B2056" s="646" t="s">
        <v>2507</v>
      </c>
      <c r="C2056" s="13" t="s">
        <v>1492</v>
      </c>
      <c r="D2056" s="833">
        <v>1024.6099999999999</v>
      </c>
    </row>
    <row r="2057" spans="1:4" hidden="1">
      <c r="A2057" s="13" t="s">
        <v>4594</v>
      </c>
      <c r="B2057" s="646" t="s">
        <v>2508</v>
      </c>
      <c r="C2057" s="13" t="s">
        <v>1492</v>
      </c>
      <c r="D2057" s="833">
        <v>1217.8800000000001</v>
      </c>
    </row>
    <row r="2058" spans="1:4" hidden="1">
      <c r="A2058" s="13" t="s">
        <v>4595</v>
      </c>
      <c r="B2058" s="646" t="s">
        <v>2509</v>
      </c>
      <c r="C2058" s="13" t="s">
        <v>1492</v>
      </c>
      <c r="D2058" s="833">
        <v>1247.81</v>
      </c>
    </row>
    <row r="2059" spans="1:4" hidden="1">
      <c r="A2059" s="13" t="s">
        <v>4596</v>
      </c>
      <c r="B2059" s="646" t="s">
        <v>2510</v>
      </c>
      <c r="C2059" s="13" t="s">
        <v>1492</v>
      </c>
      <c r="D2059" s="833">
        <v>268.77999999999997</v>
      </c>
    </row>
    <row r="2060" spans="1:4" hidden="1">
      <c r="A2060" s="13" t="s">
        <v>4597</v>
      </c>
      <c r="B2060" s="646" t="s">
        <v>2511</v>
      </c>
      <c r="C2060" s="13" t="s">
        <v>1492</v>
      </c>
      <c r="D2060" s="833">
        <v>447.61</v>
      </c>
    </row>
    <row r="2061" spans="1:4" hidden="1">
      <c r="A2061" s="13" t="s">
        <v>4598</v>
      </c>
      <c r="B2061" s="646" t="s">
        <v>2512</v>
      </c>
      <c r="C2061" s="13" t="s">
        <v>1492</v>
      </c>
      <c r="D2061" s="833">
        <v>631.09</v>
      </c>
    </row>
    <row r="2062" spans="1:4" hidden="1">
      <c r="A2062" s="13" t="s">
        <v>4599</v>
      </c>
      <c r="B2062" s="646" t="s">
        <v>2513</v>
      </c>
      <c r="C2062" s="13" t="s">
        <v>1492</v>
      </c>
      <c r="D2062" s="833">
        <v>661.02</v>
      </c>
    </row>
    <row r="2063" spans="1:4" hidden="1">
      <c r="A2063" s="13" t="s">
        <v>4600</v>
      </c>
      <c r="B2063" s="646" t="s">
        <v>2514</v>
      </c>
      <c r="C2063" s="13" t="s">
        <v>1492</v>
      </c>
      <c r="D2063" s="833">
        <v>309.05</v>
      </c>
    </row>
    <row r="2064" spans="1:4" hidden="1">
      <c r="A2064" s="13" t="s">
        <v>4601</v>
      </c>
      <c r="B2064" s="646" t="s">
        <v>2515</v>
      </c>
      <c r="C2064" s="13" t="s">
        <v>1492</v>
      </c>
      <c r="D2064" s="833">
        <v>523.09</v>
      </c>
    </row>
    <row r="2065" spans="1:4" hidden="1">
      <c r="A2065" s="13" t="s">
        <v>4602</v>
      </c>
      <c r="B2065" s="646" t="s">
        <v>2516</v>
      </c>
      <c r="C2065" s="13" t="s">
        <v>1492</v>
      </c>
      <c r="D2065" s="833">
        <v>664.71</v>
      </c>
    </row>
    <row r="2066" spans="1:4" hidden="1">
      <c r="A2066" s="13" t="s">
        <v>4603</v>
      </c>
      <c r="B2066" s="646" t="s">
        <v>2517</v>
      </c>
      <c r="C2066" s="13" t="s">
        <v>1492</v>
      </c>
      <c r="D2066" s="833">
        <v>694.64</v>
      </c>
    </row>
    <row r="2067" spans="1:4" hidden="1">
      <c r="A2067" s="13" t="s">
        <v>4604</v>
      </c>
      <c r="B2067" s="646" t="s">
        <v>2518</v>
      </c>
      <c r="C2067" s="13" t="s">
        <v>1492</v>
      </c>
      <c r="D2067" s="833">
        <v>680.41</v>
      </c>
    </row>
    <row r="2068" spans="1:4" hidden="1">
      <c r="A2068" s="13" t="s">
        <v>4605</v>
      </c>
      <c r="B2068" s="646" t="s">
        <v>2519</v>
      </c>
      <c r="C2068" s="13" t="s">
        <v>1492</v>
      </c>
      <c r="D2068" s="833">
        <v>1037.82</v>
      </c>
    </row>
    <row r="2069" spans="1:4" hidden="1">
      <c r="A2069" s="13" t="s">
        <v>4606</v>
      </c>
      <c r="B2069" s="646" t="s">
        <v>2520</v>
      </c>
      <c r="C2069" s="13" t="s">
        <v>1492</v>
      </c>
      <c r="D2069" s="833">
        <v>1319.16</v>
      </c>
    </row>
    <row r="2070" spans="1:4" hidden="1">
      <c r="A2070" s="13" t="s">
        <v>4607</v>
      </c>
      <c r="B2070" s="646" t="s">
        <v>2521</v>
      </c>
      <c r="C2070" s="13" t="s">
        <v>1492</v>
      </c>
      <c r="D2070" s="833">
        <v>1415.52</v>
      </c>
    </row>
    <row r="2071" spans="1:4" hidden="1">
      <c r="A2071" s="13" t="s">
        <v>4608</v>
      </c>
      <c r="B2071" s="646" t="s">
        <v>2522</v>
      </c>
      <c r="C2071" s="13" t="s">
        <v>1492</v>
      </c>
      <c r="D2071" s="833">
        <v>23.34</v>
      </c>
    </row>
    <row r="2072" spans="1:4" hidden="1">
      <c r="A2072" s="13" t="s">
        <v>4609</v>
      </c>
      <c r="B2072" s="646" t="s">
        <v>2523</v>
      </c>
      <c r="C2072" s="13" t="s">
        <v>1492</v>
      </c>
      <c r="D2072" s="833">
        <v>3.41</v>
      </c>
    </row>
    <row r="2073" spans="1:4" hidden="1">
      <c r="A2073" s="13" t="s">
        <v>4610</v>
      </c>
      <c r="B2073" s="646" t="s">
        <v>2524</v>
      </c>
      <c r="C2073" s="13" t="s">
        <v>1492</v>
      </c>
      <c r="D2073" s="833">
        <v>9.39</v>
      </c>
    </row>
    <row r="2074" spans="1:4" hidden="1">
      <c r="A2074" s="13" t="s">
        <v>4611</v>
      </c>
      <c r="B2074" s="646" t="s">
        <v>2607</v>
      </c>
      <c r="C2074" s="13" t="s">
        <v>1492</v>
      </c>
      <c r="D2074" s="833">
        <v>31.2</v>
      </c>
    </row>
    <row r="2075" spans="1:4" hidden="1">
      <c r="A2075" s="13" t="s">
        <v>4612</v>
      </c>
      <c r="B2075" s="646" t="s">
        <v>2525</v>
      </c>
      <c r="C2075" s="13" t="s">
        <v>1492</v>
      </c>
      <c r="D2075" s="833">
        <v>21.81</v>
      </c>
    </row>
    <row r="2076" spans="1:4" hidden="1">
      <c r="A2076" s="13" t="s">
        <v>4613</v>
      </c>
      <c r="B2076" s="646" t="s">
        <v>2526</v>
      </c>
      <c r="C2076" s="13" t="s">
        <v>1492</v>
      </c>
      <c r="D2076" s="833">
        <v>5.87</v>
      </c>
    </row>
    <row r="2077" spans="1:4" hidden="1">
      <c r="A2077" s="13" t="s">
        <v>4614</v>
      </c>
      <c r="B2077" s="646" t="s">
        <v>2527</v>
      </c>
      <c r="C2077" s="13" t="s">
        <v>1492</v>
      </c>
      <c r="D2077" s="833">
        <v>6.72</v>
      </c>
    </row>
    <row r="2078" spans="1:4" hidden="1">
      <c r="A2078" s="13" t="s">
        <v>4615</v>
      </c>
      <c r="B2078" s="646" t="s">
        <v>2528</v>
      </c>
      <c r="C2078" s="13" t="s">
        <v>1492</v>
      </c>
      <c r="D2078" s="833">
        <v>28.53</v>
      </c>
    </row>
    <row r="2079" spans="1:4" hidden="1">
      <c r="A2079" s="13" t="s">
        <v>4616</v>
      </c>
      <c r="B2079" s="646" t="s">
        <v>2529</v>
      </c>
      <c r="C2079" s="13" t="s">
        <v>1492</v>
      </c>
      <c r="D2079" s="833">
        <v>46.54</v>
      </c>
    </row>
    <row r="2080" spans="1:4" hidden="1">
      <c r="A2080" s="13" t="s">
        <v>4617</v>
      </c>
      <c r="B2080" s="646" t="s">
        <v>2530</v>
      </c>
      <c r="C2080" s="13" t="s">
        <v>1492</v>
      </c>
      <c r="D2080" s="833">
        <v>48.91</v>
      </c>
    </row>
    <row r="2081" spans="1:4" hidden="1">
      <c r="A2081" s="13" t="s">
        <v>4618</v>
      </c>
      <c r="B2081" s="646" t="s">
        <v>2531</v>
      </c>
      <c r="C2081" s="13" t="s">
        <v>1492</v>
      </c>
      <c r="D2081" s="833">
        <v>60.11</v>
      </c>
    </row>
    <row r="2082" spans="1:4" hidden="1">
      <c r="A2082" s="13" t="s">
        <v>4619</v>
      </c>
      <c r="B2082" s="646" t="s">
        <v>2532</v>
      </c>
      <c r="C2082" s="13" t="s">
        <v>1492</v>
      </c>
      <c r="D2082" s="833">
        <v>81.92</v>
      </c>
    </row>
    <row r="2083" spans="1:4" hidden="1">
      <c r="A2083" s="13" t="s">
        <v>4620</v>
      </c>
      <c r="B2083" s="646" t="s">
        <v>2533</v>
      </c>
      <c r="C2083" s="13" t="s">
        <v>1492</v>
      </c>
      <c r="D2083" s="833">
        <v>151.41999999999999</v>
      </c>
    </row>
    <row r="2084" spans="1:4" hidden="1">
      <c r="A2084" s="13" t="s">
        <v>4621</v>
      </c>
      <c r="B2084" s="646" t="s">
        <v>2534</v>
      </c>
      <c r="C2084" s="13" t="s">
        <v>1492</v>
      </c>
      <c r="D2084" s="833">
        <v>22.47</v>
      </c>
    </row>
    <row r="2085" spans="1:4" hidden="1">
      <c r="A2085" s="13" t="s">
        <v>4622</v>
      </c>
      <c r="B2085" s="646" t="s">
        <v>2535</v>
      </c>
      <c r="C2085" s="13" t="s">
        <v>1492</v>
      </c>
      <c r="D2085" s="833">
        <v>362.38</v>
      </c>
    </row>
    <row r="2086" spans="1:4" hidden="1">
      <c r="A2086" s="13" t="s">
        <v>4623</v>
      </c>
      <c r="B2086" s="646" t="s">
        <v>2536</v>
      </c>
      <c r="C2086" s="13" t="s">
        <v>1492</v>
      </c>
      <c r="D2086" s="833">
        <v>503.14</v>
      </c>
    </row>
    <row r="2087" spans="1:4" hidden="1">
      <c r="A2087" s="13" t="s">
        <v>4624</v>
      </c>
      <c r="B2087" s="646" t="s">
        <v>2537</v>
      </c>
      <c r="C2087" s="13" t="s">
        <v>1492</v>
      </c>
      <c r="D2087" s="833">
        <v>97.1</v>
      </c>
    </row>
    <row r="2088" spans="1:4" hidden="1">
      <c r="A2088" s="13" t="s">
        <v>4625</v>
      </c>
      <c r="B2088" s="646" t="s">
        <v>2538</v>
      </c>
      <c r="C2088" s="13" t="s">
        <v>1492</v>
      </c>
      <c r="D2088" s="833">
        <v>1.58</v>
      </c>
    </row>
    <row r="2089" spans="1:4" hidden="1">
      <c r="A2089" s="13" t="s">
        <v>4626</v>
      </c>
      <c r="B2089" s="646" t="s">
        <v>2539</v>
      </c>
      <c r="C2089" s="13" t="s">
        <v>1492</v>
      </c>
      <c r="D2089" s="833">
        <v>150.51</v>
      </c>
    </row>
    <row r="2090" spans="1:4" hidden="1">
      <c r="A2090" s="13" t="s">
        <v>4627</v>
      </c>
      <c r="B2090" s="646" t="s">
        <v>2540</v>
      </c>
      <c r="C2090" s="13" t="s">
        <v>1492</v>
      </c>
      <c r="D2090" s="833">
        <v>246.86</v>
      </c>
    </row>
    <row r="2091" spans="1:4" hidden="1">
      <c r="A2091" s="13" t="s">
        <v>4628</v>
      </c>
      <c r="B2091" s="646" t="s">
        <v>2541</v>
      </c>
      <c r="C2091" s="13" t="s">
        <v>1492</v>
      </c>
      <c r="D2091" s="833">
        <v>185.46</v>
      </c>
    </row>
    <row r="2092" spans="1:4" hidden="1">
      <c r="A2092" s="13" t="s">
        <v>4629</v>
      </c>
      <c r="B2092" s="646" t="s">
        <v>2542</v>
      </c>
      <c r="C2092" s="13" t="s">
        <v>1492</v>
      </c>
      <c r="D2092" s="833">
        <v>47.45</v>
      </c>
    </row>
    <row r="2093" spans="1:4" hidden="1">
      <c r="A2093" s="13" t="s">
        <v>4630</v>
      </c>
      <c r="B2093" s="646" t="s">
        <v>2543</v>
      </c>
      <c r="C2093" s="13" t="s">
        <v>1492</v>
      </c>
      <c r="D2093" s="833">
        <v>339.89</v>
      </c>
    </row>
    <row r="2094" spans="1:4" hidden="1">
      <c r="A2094" s="13" t="s">
        <v>4631</v>
      </c>
      <c r="B2094" s="646" t="s">
        <v>2544</v>
      </c>
      <c r="C2094" s="13" t="s">
        <v>1492</v>
      </c>
      <c r="D2094" s="833">
        <v>502.84</v>
      </c>
    </row>
    <row r="2095" spans="1:4" hidden="1">
      <c r="A2095" s="13" t="s">
        <v>4632</v>
      </c>
      <c r="B2095" s="646" t="s">
        <v>2545</v>
      </c>
      <c r="C2095" s="13" t="s">
        <v>1492</v>
      </c>
      <c r="D2095" s="833">
        <v>228.36</v>
      </c>
    </row>
    <row r="2096" spans="1:4" hidden="1">
      <c r="A2096" s="13" t="s">
        <v>4633</v>
      </c>
      <c r="B2096" s="646" t="s">
        <v>2546</v>
      </c>
      <c r="C2096" s="13" t="s">
        <v>1492</v>
      </c>
      <c r="D2096" s="833">
        <v>278.22000000000003</v>
      </c>
    </row>
    <row r="2097" spans="1:4" hidden="1">
      <c r="A2097" s="13" t="s">
        <v>4634</v>
      </c>
      <c r="B2097" s="646" t="s">
        <v>2547</v>
      </c>
      <c r="C2097" s="13" t="s">
        <v>1492</v>
      </c>
      <c r="D2097" s="833">
        <v>679.18</v>
      </c>
    </row>
    <row r="2098" spans="1:4" hidden="1">
      <c r="A2098" s="13" t="s">
        <v>4635</v>
      </c>
      <c r="B2098" s="646" t="s">
        <v>2548</v>
      </c>
      <c r="C2098" s="13" t="s">
        <v>1492</v>
      </c>
      <c r="D2098" s="833">
        <v>775.54</v>
      </c>
    </row>
    <row r="2099" spans="1:4" hidden="1">
      <c r="A2099" s="13" t="s">
        <v>4636</v>
      </c>
      <c r="B2099" s="646" t="s">
        <v>2549</v>
      </c>
      <c r="C2099" s="13" t="s">
        <v>1492</v>
      </c>
      <c r="D2099" s="833">
        <v>97.4</v>
      </c>
    </row>
    <row r="2100" spans="1:4" hidden="1">
      <c r="A2100" s="13" t="s">
        <v>4637</v>
      </c>
      <c r="B2100" s="646" t="s">
        <v>2550</v>
      </c>
      <c r="C2100" s="13" t="s">
        <v>1492</v>
      </c>
      <c r="D2100" s="833">
        <v>2.2000000000000002</v>
      </c>
    </row>
    <row r="2101" spans="1:4" hidden="1">
      <c r="A2101" s="13" t="s">
        <v>4638</v>
      </c>
      <c r="B2101" s="646" t="s">
        <v>2551</v>
      </c>
      <c r="C2101" s="13" t="s">
        <v>1492</v>
      </c>
      <c r="D2101" s="833">
        <v>150.06</v>
      </c>
    </row>
    <row r="2102" spans="1:4" hidden="1">
      <c r="A2102" s="13" t="s">
        <v>4639</v>
      </c>
      <c r="B2102" s="646" t="s">
        <v>2552</v>
      </c>
      <c r="C2102" s="13" t="s">
        <v>1492</v>
      </c>
      <c r="D2102" s="833">
        <v>246.42</v>
      </c>
    </row>
    <row r="2103" spans="1:4" hidden="1">
      <c r="A2103" s="13" t="s">
        <v>4640</v>
      </c>
      <c r="B2103" s="646" t="s">
        <v>2553</v>
      </c>
      <c r="C2103" s="13" t="s">
        <v>1492</v>
      </c>
      <c r="D2103" s="833">
        <v>9</v>
      </c>
    </row>
    <row r="2104" spans="1:4" hidden="1">
      <c r="A2104" s="13" t="s">
        <v>4641</v>
      </c>
      <c r="B2104" s="646" t="s">
        <v>2554</v>
      </c>
      <c r="C2104" s="13" t="s">
        <v>1492</v>
      </c>
      <c r="D2104" s="833">
        <v>10.61</v>
      </c>
    </row>
    <row r="2105" spans="1:4" hidden="1">
      <c r="A2105" s="13" t="s">
        <v>4642</v>
      </c>
      <c r="B2105" s="646" t="s">
        <v>2555</v>
      </c>
      <c r="C2105" s="13" t="s">
        <v>1492</v>
      </c>
      <c r="D2105" s="833">
        <v>10.61</v>
      </c>
    </row>
    <row r="2106" spans="1:4" hidden="1">
      <c r="A2106" s="13" t="s">
        <v>4643</v>
      </c>
      <c r="B2106" s="646" t="s">
        <v>2556</v>
      </c>
      <c r="C2106" s="13" t="s">
        <v>1492</v>
      </c>
      <c r="D2106" s="833">
        <v>10.61</v>
      </c>
    </row>
    <row r="2107" spans="1:4" hidden="1">
      <c r="A2107" s="13" t="s">
        <v>4644</v>
      </c>
      <c r="B2107" s="646" t="s">
        <v>2557</v>
      </c>
      <c r="C2107" s="13" t="s">
        <v>1492</v>
      </c>
      <c r="D2107" s="833">
        <v>3.01</v>
      </c>
    </row>
    <row r="2108" spans="1:4" hidden="1">
      <c r="A2108" s="13" t="s">
        <v>4645</v>
      </c>
      <c r="B2108" s="646" t="s">
        <v>2558</v>
      </c>
      <c r="C2108" s="13" t="s">
        <v>1492</v>
      </c>
      <c r="D2108" s="833">
        <v>3.55</v>
      </c>
    </row>
    <row r="2109" spans="1:4" hidden="1">
      <c r="A2109" s="13" t="s">
        <v>4646</v>
      </c>
      <c r="B2109" s="646" t="s">
        <v>2559</v>
      </c>
      <c r="C2109" s="13" t="s">
        <v>1492</v>
      </c>
      <c r="D2109" s="833">
        <v>3.55</v>
      </c>
    </row>
    <row r="2110" spans="1:4" hidden="1">
      <c r="A2110" s="13" t="s">
        <v>4647</v>
      </c>
      <c r="B2110" s="646" t="s">
        <v>2560</v>
      </c>
      <c r="C2110" s="13" t="s">
        <v>1492</v>
      </c>
      <c r="D2110" s="833">
        <v>3.55</v>
      </c>
    </row>
    <row r="2111" spans="1:4" hidden="1">
      <c r="A2111" s="13" t="s">
        <v>4648</v>
      </c>
      <c r="B2111" s="646" t="s">
        <v>2561</v>
      </c>
      <c r="C2111" s="13" t="s">
        <v>1492</v>
      </c>
      <c r="D2111" s="833">
        <v>3.93</v>
      </c>
    </row>
    <row r="2112" spans="1:4" hidden="1">
      <c r="A2112" s="13" t="s">
        <v>4649</v>
      </c>
      <c r="B2112" s="646" t="s">
        <v>2562</v>
      </c>
      <c r="C2112" s="13" t="s">
        <v>1492</v>
      </c>
      <c r="D2112" s="833">
        <v>4.6399999999999997</v>
      </c>
    </row>
    <row r="2113" spans="1:4" hidden="1">
      <c r="A2113" s="13" t="s">
        <v>4650</v>
      </c>
      <c r="B2113" s="646" t="s">
        <v>2563</v>
      </c>
      <c r="C2113" s="13" t="s">
        <v>1492</v>
      </c>
      <c r="D2113" s="833">
        <v>99.39</v>
      </c>
    </row>
    <row r="2114" spans="1:4" hidden="1">
      <c r="A2114" s="13" t="s">
        <v>4651</v>
      </c>
      <c r="B2114" s="646" t="s">
        <v>2564</v>
      </c>
      <c r="C2114" s="13" t="s">
        <v>1492</v>
      </c>
      <c r="D2114" s="833">
        <v>99.39</v>
      </c>
    </row>
    <row r="2115" spans="1:4" hidden="1">
      <c r="A2115" s="13" t="s">
        <v>4652</v>
      </c>
      <c r="B2115" s="646" t="s">
        <v>2565</v>
      </c>
      <c r="C2115" s="13" t="s">
        <v>1492</v>
      </c>
      <c r="D2115" s="833">
        <v>24.99</v>
      </c>
    </row>
    <row r="2116" spans="1:4" hidden="1">
      <c r="A2116" s="13" t="s">
        <v>4653</v>
      </c>
      <c r="B2116" s="646" t="s">
        <v>2566</v>
      </c>
      <c r="C2116" s="13" t="s">
        <v>1492</v>
      </c>
      <c r="D2116" s="833">
        <v>6.28</v>
      </c>
    </row>
    <row r="2117" spans="1:4" hidden="1">
      <c r="A2117" s="13" t="s">
        <v>4654</v>
      </c>
      <c r="B2117" s="646" t="s">
        <v>2567</v>
      </c>
      <c r="C2117" s="13" t="s">
        <v>1492</v>
      </c>
      <c r="D2117" s="833">
        <v>14.06</v>
      </c>
    </row>
    <row r="2118" spans="1:4" hidden="1">
      <c r="A2118" s="13" t="s">
        <v>4655</v>
      </c>
      <c r="B2118" s="646" t="s">
        <v>2568</v>
      </c>
      <c r="C2118" s="13" t="s">
        <v>1492</v>
      </c>
      <c r="D2118" s="833">
        <v>35.869999999999997</v>
      </c>
    </row>
    <row r="2119" spans="1:4" hidden="1">
      <c r="A2119" s="13" t="s">
        <v>4656</v>
      </c>
      <c r="B2119" s="646" t="s">
        <v>2608</v>
      </c>
      <c r="C2119" s="13" t="s">
        <v>1492</v>
      </c>
      <c r="D2119" s="833">
        <v>108.73</v>
      </c>
    </row>
    <row r="2120" spans="1:4" hidden="1">
      <c r="A2120" s="13" t="s">
        <v>4657</v>
      </c>
      <c r="B2120" s="646" t="s">
        <v>2608</v>
      </c>
      <c r="C2120" s="13" t="s">
        <v>1492</v>
      </c>
      <c r="D2120" s="833">
        <v>6.01</v>
      </c>
    </row>
    <row r="2121" spans="1:4" hidden="1">
      <c r="A2121" s="13" t="s">
        <v>4658</v>
      </c>
      <c r="B2121" s="646" t="s">
        <v>2608</v>
      </c>
      <c r="C2121" s="13" t="s">
        <v>1492</v>
      </c>
      <c r="D2121" s="833">
        <v>370.97</v>
      </c>
    </row>
    <row r="2122" spans="1:4" hidden="1">
      <c r="A2122" s="13" t="s">
        <v>4659</v>
      </c>
      <c r="B2122" s="646" t="s">
        <v>2608</v>
      </c>
      <c r="C2122" s="13" t="s">
        <v>1492</v>
      </c>
      <c r="D2122" s="833">
        <v>473.77</v>
      </c>
    </row>
    <row r="2123" spans="1:4" ht="30" hidden="1">
      <c r="A2123" s="13" t="s">
        <v>4660</v>
      </c>
      <c r="B2123" s="646" t="s">
        <v>2609</v>
      </c>
      <c r="C2123" s="13" t="s">
        <v>1492</v>
      </c>
      <c r="D2123" s="833">
        <v>112.1</v>
      </c>
    </row>
    <row r="2124" spans="1:4" ht="30" hidden="1">
      <c r="A2124" s="13" t="s">
        <v>4661</v>
      </c>
      <c r="B2124" s="646" t="s">
        <v>2609</v>
      </c>
      <c r="C2124" s="13" t="s">
        <v>1492</v>
      </c>
      <c r="D2124" s="833">
        <v>100.46</v>
      </c>
    </row>
    <row r="2125" spans="1:4" ht="30" hidden="1">
      <c r="A2125" s="13" t="s">
        <v>4662</v>
      </c>
      <c r="B2125" s="646" t="s">
        <v>2609</v>
      </c>
      <c r="C2125" s="13" t="s">
        <v>1492</v>
      </c>
      <c r="D2125" s="833">
        <v>100.46</v>
      </c>
    </row>
    <row r="2126" spans="1:4" ht="30" hidden="1">
      <c r="A2126" s="13" t="s">
        <v>4663</v>
      </c>
      <c r="B2126" s="646" t="s">
        <v>2609</v>
      </c>
      <c r="C2126" s="13" t="s">
        <v>1492</v>
      </c>
      <c r="D2126" s="833">
        <v>113.4</v>
      </c>
    </row>
    <row r="2127" spans="1:4" ht="30" hidden="1">
      <c r="A2127" s="13" t="s">
        <v>4664</v>
      </c>
      <c r="B2127" s="646" t="s">
        <v>2610</v>
      </c>
      <c r="C2127" s="13" t="s">
        <v>1492</v>
      </c>
      <c r="D2127" s="833">
        <v>43.61</v>
      </c>
    </row>
    <row r="2128" spans="1:4" ht="30" hidden="1">
      <c r="A2128" s="13" t="s">
        <v>4665</v>
      </c>
      <c r="B2128" s="646" t="s">
        <v>2610</v>
      </c>
      <c r="C2128" s="13" t="s">
        <v>1492</v>
      </c>
      <c r="D2128" s="833">
        <v>33.42</v>
      </c>
    </row>
    <row r="2129" spans="1:4" ht="30" hidden="1">
      <c r="A2129" s="13" t="s">
        <v>4666</v>
      </c>
      <c r="B2129" s="646" t="s">
        <v>2610</v>
      </c>
      <c r="C2129" s="13" t="s">
        <v>1492</v>
      </c>
      <c r="D2129" s="833">
        <v>33.42</v>
      </c>
    </row>
    <row r="2130" spans="1:4" ht="30" hidden="1">
      <c r="A2130" s="13" t="s">
        <v>4667</v>
      </c>
      <c r="B2130" s="646" t="s">
        <v>2611</v>
      </c>
      <c r="C2130" s="13" t="s">
        <v>1492</v>
      </c>
      <c r="D2130" s="833">
        <v>44.2</v>
      </c>
    </row>
    <row r="2131" spans="1:4" hidden="1">
      <c r="A2131" s="13"/>
      <c r="B2131" s="646"/>
      <c r="C2131" s="13"/>
      <c r="D2131" s="833"/>
    </row>
    <row r="2132" spans="1:4" hidden="1">
      <c r="A2132" s="13"/>
      <c r="B2132" s="646"/>
      <c r="C2132" s="13"/>
      <c r="D2132" s="833"/>
    </row>
    <row r="2133" spans="1:4" hidden="1">
      <c r="A2133" s="13"/>
      <c r="B2133" s="646"/>
      <c r="C2133" s="13"/>
      <c r="D2133" s="833"/>
    </row>
    <row r="2134" spans="1:4" hidden="1">
      <c r="A2134" s="13"/>
      <c r="B2134" s="646"/>
      <c r="C2134" s="13"/>
      <c r="D2134" s="833"/>
    </row>
    <row r="2135" spans="1:4" hidden="1">
      <c r="A2135" s="13"/>
      <c r="B2135" s="646"/>
      <c r="C2135" s="13"/>
      <c r="D2135" s="833"/>
    </row>
    <row r="2136" spans="1:4" hidden="1">
      <c r="A2136" s="13"/>
      <c r="B2136" s="646"/>
      <c r="C2136" s="13"/>
      <c r="D2136" s="833"/>
    </row>
    <row r="2137" spans="1:4" hidden="1">
      <c r="A2137" s="13"/>
      <c r="B2137" s="646"/>
      <c r="C2137" s="13"/>
      <c r="D2137" s="833"/>
    </row>
    <row r="2138" spans="1:4" hidden="1">
      <c r="A2138" s="13"/>
      <c r="B2138" s="646"/>
      <c r="C2138" s="13"/>
      <c r="D2138" s="833"/>
    </row>
    <row r="2139" spans="1:4" hidden="1">
      <c r="A2139" s="13"/>
      <c r="B2139" s="646"/>
      <c r="C2139" s="13"/>
      <c r="D2139" s="833"/>
    </row>
    <row r="2140" spans="1:4" hidden="1">
      <c r="A2140" s="13"/>
      <c r="B2140" s="646"/>
      <c r="C2140" s="13"/>
      <c r="D2140" s="833"/>
    </row>
    <row r="2141" spans="1:4" hidden="1">
      <c r="A2141" s="13"/>
      <c r="B2141" s="646"/>
      <c r="C2141" s="13"/>
      <c r="D2141" s="833"/>
    </row>
    <row r="2142" spans="1:4" hidden="1">
      <c r="A2142" s="13"/>
      <c r="B2142" s="646"/>
      <c r="C2142" s="13"/>
      <c r="D2142" s="833"/>
    </row>
    <row r="2143" spans="1:4" hidden="1">
      <c r="A2143" s="13"/>
      <c r="B2143" s="646"/>
      <c r="C2143" s="13"/>
      <c r="D2143" s="833"/>
    </row>
    <row r="2144" spans="1:4" hidden="1">
      <c r="A2144" s="13"/>
      <c r="B2144" s="646"/>
      <c r="C2144" s="13"/>
      <c r="D2144" s="833"/>
    </row>
    <row r="2145" spans="1:4" hidden="1">
      <c r="A2145" s="13"/>
      <c r="B2145" s="646"/>
      <c r="C2145" s="13"/>
      <c r="D2145" s="833"/>
    </row>
    <row r="2146" spans="1:4" hidden="1">
      <c r="A2146" s="13"/>
      <c r="B2146" s="646"/>
      <c r="C2146" s="13"/>
      <c r="D2146" s="833"/>
    </row>
    <row r="2147" spans="1:4" hidden="1">
      <c r="A2147" s="13"/>
      <c r="B2147" s="646"/>
      <c r="C2147" s="13"/>
      <c r="D2147" s="833"/>
    </row>
    <row r="2148" spans="1:4" hidden="1">
      <c r="A2148" s="13"/>
      <c r="B2148" s="646"/>
      <c r="C2148" s="13"/>
      <c r="D2148" s="833"/>
    </row>
    <row r="2149" spans="1:4" hidden="1">
      <c r="A2149" s="13"/>
      <c r="B2149" s="646"/>
      <c r="C2149" s="13"/>
      <c r="D2149" s="833"/>
    </row>
    <row r="2150" spans="1:4" hidden="1">
      <c r="A2150" s="13"/>
      <c r="B2150" s="646"/>
      <c r="C2150" s="13"/>
      <c r="D2150" s="833"/>
    </row>
    <row r="2151" spans="1:4" hidden="1">
      <c r="A2151" s="13"/>
      <c r="B2151" s="646"/>
      <c r="C2151" s="13"/>
      <c r="D2151" s="833"/>
    </row>
    <row r="2152" spans="1:4" hidden="1">
      <c r="A2152" s="13"/>
      <c r="B2152" s="646"/>
      <c r="C2152" s="13"/>
      <c r="D2152" s="833"/>
    </row>
    <row r="2153" spans="1:4" hidden="1">
      <c r="A2153" s="13"/>
      <c r="B2153" s="646"/>
      <c r="C2153" s="13"/>
      <c r="D2153" s="833"/>
    </row>
    <row r="2154" spans="1:4" hidden="1">
      <c r="A2154" s="13"/>
      <c r="B2154" s="646"/>
      <c r="C2154" s="13"/>
      <c r="D2154" s="833"/>
    </row>
    <row r="2155" spans="1:4" hidden="1">
      <c r="A2155" s="13"/>
      <c r="B2155" s="646"/>
      <c r="C2155" s="13"/>
      <c r="D2155" s="833"/>
    </row>
    <row r="2156" spans="1:4" hidden="1">
      <c r="A2156" s="13"/>
      <c r="B2156" s="646"/>
      <c r="C2156" s="13"/>
      <c r="D2156" s="833"/>
    </row>
    <row r="2157" spans="1:4" hidden="1">
      <c r="A2157" s="13"/>
      <c r="B2157" s="646"/>
      <c r="C2157" s="13"/>
      <c r="D2157" s="833"/>
    </row>
    <row r="2158" spans="1:4" hidden="1">
      <c r="A2158" s="13"/>
      <c r="B2158" s="646"/>
      <c r="C2158" s="13"/>
      <c r="D2158" s="833"/>
    </row>
    <row r="2159" spans="1:4" hidden="1">
      <c r="A2159" s="13"/>
      <c r="B2159" s="646"/>
      <c r="C2159" s="13"/>
      <c r="D2159" s="833"/>
    </row>
    <row r="2160" spans="1:4" hidden="1">
      <c r="A2160" s="13"/>
      <c r="B2160" s="646"/>
      <c r="C2160" s="13"/>
      <c r="D2160" s="833"/>
    </row>
    <row r="2161" spans="1:4" hidden="1">
      <c r="A2161" s="13"/>
      <c r="B2161" s="646"/>
      <c r="C2161" s="13"/>
      <c r="D2161" s="833"/>
    </row>
    <row r="2162" spans="1:4" hidden="1">
      <c r="A2162" s="13"/>
      <c r="B2162" s="646"/>
      <c r="C2162" s="13"/>
      <c r="D2162" s="833"/>
    </row>
  </sheetData>
  <autoFilter ref="A8:D2162" xr:uid="{00000000-0009-0000-0000-000001000000}">
    <filterColumn colId="1">
      <filters>
        <filter val="CONCRETO ASFALTICO COM ASFALTO-BORRACHA, GRADUACAO IV"/>
        <filter val="CONCRETO ASFALTICO MODIFICADO COM 15% EM PESO DE BORRACHA (CONTINUO)"/>
        <filter val="CONCRETO ASFALTO BORRACHA GRAD. IV, MORNO COM 15% BORRACHA"/>
        <filter val="CONCRETO ASFALTO BORRACHA MORNO COM 15% DE BORRACHA."/>
        <filter val="ENCHIMENTO DE VALA COM PEDRA RACHAO"/>
        <filter val="FUNDACAO DE ATERRO C/PED.RACHAO"/>
        <filter val="SOLO REF. C/ MALHA HEXAG. DUPLA TORCAO-PANO UNICO GREIDE C/ 0 A 6M - EM RACHAO."/>
        <filter val="SOLO REF. C/ MALHA HEXAG. DUPLA TORCAO-PANO UNICO GREIDE C/ 12A15M - EM RACHAO"/>
        <filter val="SOLO REF. C/ MALHA HEXAG. DUPLA TORCAO-PANO UNICO GREIDE C/ 15A18M - EM RACHAO"/>
        <filter val="SOLO REF. C/ MALHA HEXAG. DUPLA TORCAO-PANO UNICO GREIDE C/ 6 A 9M - EM RACHAO."/>
        <filter val="SOLO REF. C/ MALHA HEXAG. DUPLA TORCAO-PANO UNICO GREIDE C/ 9 A 12M - EM RACHAO"/>
        <filter val="SOLO REF. MALHA HEXAG. DUPLA TORCAO-PANO UNICO ENCONTRO PORTAN.0 A 6M-EM RACHAO"/>
        <filter val="SOLO REF. MALHA HEXAG. DUPLA TORCAO-PANO UNICO ENCONTRO PORTAN.6 A 9M-EM RACHAO"/>
        <filter val="SOLO REF.MALHA HEXAG.DUPLA TORCAO-PANO UNICO ENCONTRO PORTAN.12 A 15M-EM RACHAO"/>
        <filter val="SOLO REF.MALHA HEXAG.DUPLA TORCAO-PANO UNICO ENCONTRO PORTAN.15 A 18M-EM RACHAO"/>
        <filter val="SOLO REF.MALHA HEXAG.DUPLA TORCAO-PANO UNICO ENCONTRO PORTAN.9 A 12M-EM RACHAO"/>
        <filter val="SUB-BASE OU BASE DE PEDRA RACHAO, CONF. ET-POO/042 (DERSA)"/>
      </filters>
    </filterColumn>
  </autoFilter>
  <mergeCells count="5">
    <mergeCell ref="A1:D1"/>
    <mergeCell ref="A2:D2"/>
    <mergeCell ref="A4:D4"/>
    <mergeCell ref="A5:D5"/>
    <mergeCell ref="A6:C6"/>
  </mergeCells>
  <conditionalFormatting sqref="A10:A2162">
    <cfRule type="duplicateValues" dxfId="395" priority="1"/>
  </conditionalFormatting>
  <pageMargins left="0.511811024" right="0.511811024" top="0.78740157499999996" bottom="0.78740157499999996" header="0.31496062000000002" footer="0.31496062000000002"/>
  <pageSetup paperSize="9" scale="85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5E00FA-3551-4C9E-BBFE-2FEEBF0A6216}">
  <sheetPr codeName="Planilha13"/>
  <dimension ref="A1:F19"/>
  <sheetViews>
    <sheetView workbookViewId="0">
      <selection activeCell="F35" sqref="F35"/>
    </sheetView>
  </sheetViews>
  <sheetFormatPr defaultRowHeight="15"/>
  <cols>
    <col min="1" max="1" width="70.7109375" customWidth="1"/>
  </cols>
  <sheetData>
    <row r="1" spans="1:6">
      <c r="A1" s="1106" t="s">
        <v>2715</v>
      </c>
      <c r="B1" s="1107"/>
    </row>
    <row r="2" spans="1:6">
      <c r="A2" s="821" t="s">
        <v>2721</v>
      </c>
      <c r="B2" s="822">
        <v>2.9950000000000001E-2</v>
      </c>
    </row>
    <row r="3" spans="1:6">
      <c r="A3" s="821" t="s">
        <v>2722</v>
      </c>
      <c r="B3" s="822">
        <v>3.15E-3</v>
      </c>
    </row>
    <row r="4" spans="1:6">
      <c r="A4" s="821" t="s">
        <v>2723</v>
      </c>
      <c r="B4" s="822">
        <v>5.0000000000000001E-3</v>
      </c>
    </row>
    <row r="5" spans="1:6">
      <c r="A5" s="821" t="s">
        <v>2720</v>
      </c>
      <c r="B5" s="822">
        <v>1.0149999999999999E-2</v>
      </c>
    </row>
    <row r="6" spans="1:6">
      <c r="A6" s="821" t="s">
        <v>2724</v>
      </c>
      <c r="B6" s="822">
        <v>5.8999999999999997E-2</v>
      </c>
    </row>
    <row r="7" spans="1:6">
      <c r="A7" s="821" t="s">
        <v>2716</v>
      </c>
      <c r="B7" s="822">
        <v>3.6450000000000003E-2</v>
      </c>
    </row>
    <row r="8" spans="1:6">
      <c r="A8" s="821" t="s">
        <v>2717</v>
      </c>
      <c r="B8" s="822">
        <v>0.03</v>
      </c>
    </row>
    <row r="9" spans="1:6">
      <c r="A9" s="821" t="s">
        <v>2718</v>
      </c>
      <c r="B9" s="822">
        <v>4.4949999999999997E-2</v>
      </c>
    </row>
    <row r="10" spans="1:6">
      <c r="A10" s="823" t="s">
        <v>2719</v>
      </c>
      <c r="B10" s="824">
        <f>((1+B2)*(1+B3)*(1+B5)*(1+B4)*(1+B6))/((1-(B7+B8+B9)))-1</f>
        <v>0.25003910872660384</v>
      </c>
      <c r="C10" s="820"/>
    </row>
    <row r="11" spans="1:6">
      <c r="B11" s="820"/>
      <c r="C11" s="820"/>
    </row>
    <row r="12" spans="1:6">
      <c r="B12" s="820"/>
      <c r="C12" s="820"/>
      <c r="F12" s="820"/>
    </row>
    <row r="13" spans="1:6">
      <c r="B13" s="820"/>
      <c r="F13" s="820"/>
    </row>
    <row r="14" spans="1:6">
      <c r="B14" s="820"/>
      <c r="F14" s="820"/>
    </row>
    <row r="15" spans="1:6">
      <c r="B15" s="820"/>
      <c r="F15" s="820"/>
    </row>
    <row r="16" spans="1:6">
      <c r="F16" s="820"/>
    </row>
    <row r="17" spans="6:6">
      <c r="F17" s="820"/>
    </row>
    <row r="18" spans="6:6">
      <c r="F18" s="820"/>
    </row>
    <row r="19" spans="6:6">
      <c r="F19" s="820"/>
    </row>
  </sheetData>
  <mergeCells count="1">
    <mergeCell ref="A1:B1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1" filterMode="1"/>
  <dimension ref="A1:N56"/>
  <sheetViews>
    <sheetView showGridLines="0" view="pageBreakPreview" zoomScale="60" zoomScaleNormal="85" workbookViewId="0">
      <selection activeCell="F35" sqref="F35"/>
    </sheetView>
  </sheetViews>
  <sheetFormatPr defaultRowHeight="12.75"/>
  <cols>
    <col min="1" max="1" width="10.7109375" style="17" customWidth="1"/>
    <col min="2" max="2" width="70.7109375" style="17" customWidth="1"/>
    <col min="3" max="11" width="13.7109375" style="17" customWidth="1"/>
    <col min="12" max="13" width="14.7109375" style="17" customWidth="1"/>
    <col min="14" max="256" width="9.140625" style="17"/>
    <col min="257" max="257" width="10.7109375" style="17" customWidth="1"/>
    <col min="258" max="258" width="70.7109375" style="17" customWidth="1"/>
    <col min="259" max="269" width="13.7109375" style="17" customWidth="1"/>
    <col min="270" max="512" width="9.140625" style="17"/>
    <col min="513" max="513" width="10.7109375" style="17" customWidth="1"/>
    <col min="514" max="514" width="70.7109375" style="17" customWidth="1"/>
    <col min="515" max="525" width="13.7109375" style="17" customWidth="1"/>
    <col min="526" max="768" width="9.140625" style="17"/>
    <col min="769" max="769" width="10.7109375" style="17" customWidth="1"/>
    <col min="770" max="770" width="70.7109375" style="17" customWidth="1"/>
    <col min="771" max="781" width="13.7109375" style="17" customWidth="1"/>
    <col min="782" max="1024" width="9.140625" style="17"/>
    <col min="1025" max="1025" width="10.7109375" style="17" customWidth="1"/>
    <col min="1026" max="1026" width="70.7109375" style="17" customWidth="1"/>
    <col min="1027" max="1037" width="13.7109375" style="17" customWidth="1"/>
    <col min="1038" max="1280" width="9.140625" style="17"/>
    <col min="1281" max="1281" width="10.7109375" style="17" customWidth="1"/>
    <col min="1282" max="1282" width="70.7109375" style="17" customWidth="1"/>
    <col min="1283" max="1293" width="13.7109375" style="17" customWidth="1"/>
    <col min="1294" max="1536" width="9.140625" style="17"/>
    <col min="1537" max="1537" width="10.7109375" style="17" customWidth="1"/>
    <col min="1538" max="1538" width="70.7109375" style="17" customWidth="1"/>
    <col min="1539" max="1549" width="13.7109375" style="17" customWidth="1"/>
    <col min="1550" max="1792" width="9.140625" style="17"/>
    <col min="1793" max="1793" width="10.7109375" style="17" customWidth="1"/>
    <col min="1794" max="1794" width="70.7109375" style="17" customWidth="1"/>
    <col min="1795" max="1805" width="13.7109375" style="17" customWidth="1"/>
    <col min="1806" max="2048" width="9.140625" style="17"/>
    <col min="2049" max="2049" width="10.7109375" style="17" customWidth="1"/>
    <col min="2050" max="2050" width="70.7109375" style="17" customWidth="1"/>
    <col min="2051" max="2061" width="13.7109375" style="17" customWidth="1"/>
    <col min="2062" max="2304" width="9.140625" style="17"/>
    <col min="2305" max="2305" width="10.7109375" style="17" customWidth="1"/>
    <col min="2306" max="2306" width="70.7109375" style="17" customWidth="1"/>
    <col min="2307" max="2317" width="13.7109375" style="17" customWidth="1"/>
    <col min="2318" max="2560" width="9.140625" style="17"/>
    <col min="2561" max="2561" width="10.7109375" style="17" customWidth="1"/>
    <col min="2562" max="2562" width="70.7109375" style="17" customWidth="1"/>
    <col min="2563" max="2573" width="13.7109375" style="17" customWidth="1"/>
    <col min="2574" max="2816" width="9.140625" style="17"/>
    <col min="2817" max="2817" width="10.7109375" style="17" customWidth="1"/>
    <col min="2818" max="2818" width="70.7109375" style="17" customWidth="1"/>
    <col min="2819" max="2829" width="13.7109375" style="17" customWidth="1"/>
    <col min="2830" max="3072" width="9.140625" style="17"/>
    <col min="3073" max="3073" width="10.7109375" style="17" customWidth="1"/>
    <col min="3074" max="3074" width="70.7109375" style="17" customWidth="1"/>
    <col min="3075" max="3085" width="13.7109375" style="17" customWidth="1"/>
    <col min="3086" max="3328" width="9.140625" style="17"/>
    <col min="3329" max="3329" width="10.7109375" style="17" customWidth="1"/>
    <col min="3330" max="3330" width="70.7109375" style="17" customWidth="1"/>
    <col min="3331" max="3341" width="13.7109375" style="17" customWidth="1"/>
    <col min="3342" max="3584" width="9.140625" style="17"/>
    <col min="3585" max="3585" width="10.7109375" style="17" customWidth="1"/>
    <col min="3586" max="3586" width="70.7109375" style="17" customWidth="1"/>
    <col min="3587" max="3597" width="13.7109375" style="17" customWidth="1"/>
    <col min="3598" max="3840" width="9.140625" style="17"/>
    <col min="3841" max="3841" width="10.7109375" style="17" customWidth="1"/>
    <col min="3842" max="3842" width="70.7109375" style="17" customWidth="1"/>
    <col min="3843" max="3853" width="13.7109375" style="17" customWidth="1"/>
    <col min="3854" max="4096" width="9.140625" style="17"/>
    <col min="4097" max="4097" width="10.7109375" style="17" customWidth="1"/>
    <col min="4098" max="4098" width="70.7109375" style="17" customWidth="1"/>
    <col min="4099" max="4109" width="13.7109375" style="17" customWidth="1"/>
    <col min="4110" max="4352" width="9.140625" style="17"/>
    <col min="4353" max="4353" width="10.7109375" style="17" customWidth="1"/>
    <col min="4354" max="4354" width="70.7109375" style="17" customWidth="1"/>
    <col min="4355" max="4365" width="13.7109375" style="17" customWidth="1"/>
    <col min="4366" max="4608" width="9.140625" style="17"/>
    <col min="4609" max="4609" width="10.7109375" style="17" customWidth="1"/>
    <col min="4610" max="4610" width="70.7109375" style="17" customWidth="1"/>
    <col min="4611" max="4621" width="13.7109375" style="17" customWidth="1"/>
    <col min="4622" max="4864" width="9.140625" style="17"/>
    <col min="4865" max="4865" width="10.7109375" style="17" customWidth="1"/>
    <col min="4866" max="4866" width="70.7109375" style="17" customWidth="1"/>
    <col min="4867" max="4877" width="13.7109375" style="17" customWidth="1"/>
    <col min="4878" max="5120" width="9.140625" style="17"/>
    <col min="5121" max="5121" width="10.7109375" style="17" customWidth="1"/>
    <col min="5122" max="5122" width="70.7109375" style="17" customWidth="1"/>
    <col min="5123" max="5133" width="13.7109375" style="17" customWidth="1"/>
    <col min="5134" max="5376" width="9.140625" style="17"/>
    <col min="5377" max="5377" width="10.7109375" style="17" customWidth="1"/>
    <col min="5378" max="5378" width="70.7109375" style="17" customWidth="1"/>
    <col min="5379" max="5389" width="13.7109375" style="17" customWidth="1"/>
    <col min="5390" max="5632" width="9.140625" style="17"/>
    <col min="5633" max="5633" width="10.7109375" style="17" customWidth="1"/>
    <col min="5634" max="5634" width="70.7109375" style="17" customWidth="1"/>
    <col min="5635" max="5645" width="13.7109375" style="17" customWidth="1"/>
    <col min="5646" max="5888" width="9.140625" style="17"/>
    <col min="5889" max="5889" width="10.7109375" style="17" customWidth="1"/>
    <col min="5890" max="5890" width="70.7109375" style="17" customWidth="1"/>
    <col min="5891" max="5901" width="13.7109375" style="17" customWidth="1"/>
    <col min="5902" max="6144" width="9.140625" style="17"/>
    <col min="6145" max="6145" width="10.7109375" style="17" customWidth="1"/>
    <col min="6146" max="6146" width="70.7109375" style="17" customWidth="1"/>
    <col min="6147" max="6157" width="13.7109375" style="17" customWidth="1"/>
    <col min="6158" max="6400" width="9.140625" style="17"/>
    <col min="6401" max="6401" width="10.7109375" style="17" customWidth="1"/>
    <col min="6402" max="6402" width="70.7109375" style="17" customWidth="1"/>
    <col min="6403" max="6413" width="13.7109375" style="17" customWidth="1"/>
    <col min="6414" max="6656" width="9.140625" style="17"/>
    <col min="6657" max="6657" width="10.7109375" style="17" customWidth="1"/>
    <col min="6658" max="6658" width="70.7109375" style="17" customWidth="1"/>
    <col min="6659" max="6669" width="13.7109375" style="17" customWidth="1"/>
    <col min="6670" max="6912" width="9.140625" style="17"/>
    <col min="6913" max="6913" width="10.7109375" style="17" customWidth="1"/>
    <col min="6914" max="6914" width="70.7109375" style="17" customWidth="1"/>
    <col min="6915" max="6925" width="13.7109375" style="17" customWidth="1"/>
    <col min="6926" max="7168" width="9.140625" style="17"/>
    <col min="7169" max="7169" width="10.7109375" style="17" customWidth="1"/>
    <col min="7170" max="7170" width="70.7109375" style="17" customWidth="1"/>
    <col min="7171" max="7181" width="13.7109375" style="17" customWidth="1"/>
    <col min="7182" max="7424" width="9.140625" style="17"/>
    <col min="7425" max="7425" width="10.7109375" style="17" customWidth="1"/>
    <col min="7426" max="7426" width="70.7109375" style="17" customWidth="1"/>
    <col min="7427" max="7437" width="13.7109375" style="17" customWidth="1"/>
    <col min="7438" max="7680" width="9.140625" style="17"/>
    <col min="7681" max="7681" width="10.7109375" style="17" customWidth="1"/>
    <col min="7682" max="7682" width="70.7109375" style="17" customWidth="1"/>
    <col min="7683" max="7693" width="13.7109375" style="17" customWidth="1"/>
    <col min="7694" max="7936" width="9.140625" style="17"/>
    <col min="7937" max="7937" width="10.7109375" style="17" customWidth="1"/>
    <col min="7938" max="7938" width="70.7109375" style="17" customWidth="1"/>
    <col min="7939" max="7949" width="13.7109375" style="17" customWidth="1"/>
    <col min="7950" max="8192" width="9.140625" style="17"/>
    <col min="8193" max="8193" width="10.7109375" style="17" customWidth="1"/>
    <col min="8194" max="8194" width="70.7109375" style="17" customWidth="1"/>
    <col min="8195" max="8205" width="13.7109375" style="17" customWidth="1"/>
    <col min="8206" max="8448" width="9.140625" style="17"/>
    <col min="8449" max="8449" width="10.7109375" style="17" customWidth="1"/>
    <col min="8450" max="8450" width="70.7109375" style="17" customWidth="1"/>
    <col min="8451" max="8461" width="13.7109375" style="17" customWidth="1"/>
    <col min="8462" max="8704" width="9.140625" style="17"/>
    <col min="8705" max="8705" width="10.7109375" style="17" customWidth="1"/>
    <col min="8706" max="8706" width="70.7109375" style="17" customWidth="1"/>
    <col min="8707" max="8717" width="13.7109375" style="17" customWidth="1"/>
    <col min="8718" max="8960" width="9.140625" style="17"/>
    <col min="8961" max="8961" width="10.7109375" style="17" customWidth="1"/>
    <col min="8962" max="8962" width="70.7109375" style="17" customWidth="1"/>
    <col min="8963" max="8973" width="13.7109375" style="17" customWidth="1"/>
    <col min="8974" max="9216" width="9.140625" style="17"/>
    <col min="9217" max="9217" width="10.7109375" style="17" customWidth="1"/>
    <col min="9218" max="9218" width="70.7109375" style="17" customWidth="1"/>
    <col min="9219" max="9229" width="13.7109375" style="17" customWidth="1"/>
    <col min="9230" max="9472" width="9.140625" style="17"/>
    <col min="9473" max="9473" width="10.7109375" style="17" customWidth="1"/>
    <col min="9474" max="9474" width="70.7109375" style="17" customWidth="1"/>
    <col min="9475" max="9485" width="13.7109375" style="17" customWidth="1"/>
    <col min="9486" max="9728" width="9.140625" style="17"/>
    <col min="9729" max="9729" width="10.7109375" style="17" customWidth="1"/>
    <col min="9730" max="9730" width="70.7109375" style="17" customWidth="1"/>
    <col min="9731" max="9741" width="13.7109375" style="17" customWidth="1"/>
    <col min="9742" max="9984" width="9.140625" style="17"/>
    <col min="9985" max="9985" width="10.7109375" style="17" customWidth="1"/>
    <col min="9986" max="9986" width="70.7109375" style="17" customWidth="1"/>
    <col min="9987" max="9997" width="13.7109375" style="17" customWidth="1"/>
    <col min="9998" max="10240" width="9.140625" style="17"/>
    <col min="10241" max="10241" width="10.7109375" style="17" customWidth="1"/>
    <col min="10242" max="10242" width="70.7109375" style="17" customWidth="1"/>
    <col min="10243" max="10253" width="13.7109375" style="17" customWidth="1"/>
    <col min="10254" max="10496" width="9.140625" style="17"/>
    <col min="10497" max="10497" width="10.7109375" style="17" customWidth="1"/>
    <col min="10498" max="10498" width="70.7109375" style="17" customWidth="1"/>
    <col min="10499" max="10509" width="13.7109375" style="17" customWidth="1"/>
    <col min="10510" max="10752" width="9.140625" style="17"/>
    <col min="10753" max="10753" width="10.7109375" style="17" customWidth="1"/>
    <col min="10754" max="10754" width="70.7109375" style="17" customWidth="1"/>
    <col min="10755" max="10765" width="13.7109375" style="17" customWidth="1"/>
    <col min="10766" max="11008" width="9.140625" style="17"/>
    <col min="11009" max="11009" width="10.7109375" style="17" customWidth="1"/>
    <col min="11010" max="11010" width="70.7109375" style="17" customWidth="1"/>
    <col min="11011" max="11021" width="13.7109375" style="17" customWidth="1"/>
    <col min="11022" max="11264" width="9.140625" style="17"/>
    <col min="11265" max="11265" width="10.7109375" style="17" customWidth="1"/>
    <col min="11266" max="11266" width="70.7109375" style="17" customWidth="1"/>
    <col min="11267" max="11277" width="13.7109375" style="17" customWidth="1"/>
    <col min="11278" max="11520" width="9.140625" style="17"/>
    <col min="11521" max="11521" width="10.7109375" style="17" customWidth="1"/>
    <col min="11522" max="11522" width="70.7109375" style="17" customWidth="1"/>
    <col min="11523" max="11533" width="13.7109375" style="17" customWidth="1"/>
    <col min="11534" max="11776" width="9.140625" style="17"/>
    <col min="11777" max="11777" width="10.7109375" style="17" customWidth="1"/>
    <col min="11778" max="11778" width="70.7109375" style="17" customWidth="1"/>
    <col min="11779" max="11789" width="13.7109375" style="17" customWidth="1"/>
    <col min="11790" max="12032" width="9.140625" style="17"/>
    <col min="12033" max="12033" width="10.7109375" style="17" customWidth="1"/>
    <col min="12034" max="12034" width="70.7109375" style="17" customWidth="1"/>
    <col min="12035" max="12045" width="13.7109375" style="17" customWidth="1"/>
    <col min="12046" max="12288" width="9.140625" style="17"/>
    <col min="12289" max="12289" width="10.7109375" style="17" customWidth="1"/>
    <col min="12290" max="12290" width="70.7109375" style="17" customWidth="1"/>
    <col min="12291" max="12301" width="13.7109375" style="17" customWidth="1"/>
    <col min="12302" max="12544" width="9.140625" style="17"/>
    <col min="12545" max="12545" width="10.7109375" style="17" customWidth="1"/>
    <col min="12546" max="12546" width="70.7109375" style="17" customWidth="1"/>
    <col min="12547" max="12557" width="13.7109375" style="17" customWidth="1"/>
    <col min="12558" max="12800" width="9.140625" style="17"/>
    <col min="12801" max="12801" width="10.7109375" style="17" customWidth="1"/>
    <col min="12802" max="12802" width="70.7109375" style="17" customWidth="1"/>
    <col min="12803" max="12813" width="13.7109375" style="17" customWidth="1"/>
    <col min="12814" max="13056" width="9.140625" style="17"/>
    <col min="13057" max="13057" width="10.7109375" style="17" customWidth="1"/>
    <col min="13058" max="13058" width="70.7109375" style="17" customWidth="1"/>
    <col min="13059" max="13069" width="13.7109375" style="17" customWidth="1"/>
    <col min="13070" max="13312" width="9.140625" style="17"/>
    <col min="13313" max="13313" width="10.7109375" style="17" customWidth="1"/>
    <col min="13314" max="13314" width="70.7109375" style="17" customWidth="1"/>
    <col min="13315" max="13325" width="13.7109375" style="17" customWidth="1"/>
    <col min="13326" max="13568" width="9.140625" style="17"/>
    <col min="13569" max="13569" width="10.7109375" style="17" customWidth="1"/>
    <col min="13570" max="13570" width="70.7109375" style="17" customWidth="1"/>
    <col min="13571" max="13581" width="13.7109375" style="17" customWidth="1"/>
    <col min="13582" max="13824" width="9.140625" style="17"/>
    <col min="13825" max="13825" width="10.7109375" style="17" customWidth="1"/>
    <col min="13826" max="13826" width="70.7109375" style="17" customWidth="1"/>
    <col min="13827" max="13837" width="13.7109375" style="17" customWidth="1"/>
    <col min="13838" max="14080" width="9.140625" style="17"/>
    <col min="14081" max="14081" width="10.7109375" style="17" customWidth="1"/>
    <col min="14082" max="14082" width="70.7109375" style="17" customWidth="1"/>
    <col min="14083" max="14093" width="13.7109375" style="17" customWidth="1"/>
    <col min="14094" max="14336" width="9.140625" style="17"/>
    <col min="14337" max="14337" width="10.7109375" style="17" customWidth="1"/>
    <col min="14338" max="14338" width="70.7109375" style="17" customWidth="1"/>
    <col min="14339" max="14349" width="13.7109375" style="17" customWidth="1"/>
    <col min="14350" max="14592" width="9.140625" style="17"/>
    <col min="14593" max="14593" width="10.7109375" style="17" customWidth="1"/>
    <col min="14594" max="14594" width="70.7109375" style="17" customWidth="1"/>
    <col min="14595" max="14605" width="13.7109375" style="17" customWidth="1"/>
    <col min="14606" max="14848" width="9.140625" style="17"/>
    <col min="14849" max="14849" width="10.7109375" style="17" customWidth="1"/>
    <col min="14850" max="14850" width="70.7109375" style="17" customWidth="1"/>
    <col min="14851" max="14861" width="13.7109375" style="17" customWidth="1"/>
    <col min="14862" max="15104" width="9.140625" style="17"/>
    <col min="15105" max="15105" width="10.7109375" style="17" customWidth="1"/>
    <col min="15106" max="15106" width="70.7109375" style="17" customWidth="1"/>
    <col min="15107" max="15117" width="13.7109375" style="17" customWidth="1"/>
    <col min="15118" max="15360" width="9.140625" style="17"/>
    <col min="15361" max="15361" width="10.7109375" style="17" customWidth="1"/>
    <col min="15362" max="15362" width="70.7109375" style="17" customWidth="1"/>
    <col min="15363" max="15373" width="13.7109375" style="17" customWidth="1"/>
    <col min="15374" max="15616" width="9.140625" style="17"/>
    <col min="15617" max="15617" width="10.7109375" style="17" customWidth="1"/>
    <col min="15618" max="15618" width="70.7109375" style="17" customWidth="1"/>
    <col min="15619" max="15629" width="13.7109375" style="17" customWidth="1"/>
    <col min="15630" max="15872" width="9.140625" style="17"/>
    <col min="15873" max="15873" width="10.7109375" style="17" customWidth="1"/>
    <col min="15874" max="15874" width="70.7109375" style="17" customWidth="1"/>
    <col min="15875" max="15885" width="13.7109375" style="17" customWidth="1"/>
    <col min="15886" max="16128" width="9.140625" style="17"/>
    <col min="16129" max="16129" width="10.7109375" style="17" customWidth="1"/>
    <col min="16130" max="16130" width="70.7109375" style="17" customWidth="1"/>
    <col min="16131" max="16141" width="13.7109375" style="17" customWidth="1"/>
    <col min="16142" max="16384" width="9.140625" style="17"/>
  </cols>
  <sheetData>
    <row r="1" spans="2:13">
      <c r="B1" s="14"/>
      <c r="C1" s="15"/>
      <c r="D1" s="15"/>
      <c r="E1" s="15"/>
      <c r="F1" s="15"/>
      <c r="G1" s="15"/>
      <c r="H1" s="15"/>
      <c r="I1" s="15"/>
      <c r="J1" s="15"/>
      <c r="K1" s="15"/>
      <c r="L1" s="15"/>
      <c r="M1" s="16"/>
    </row>
    <row r="2" spans="2:13" ht="16.5" thickBot="1">
      <c r="B2" s="1108" t="s">
        <v>25</v>
      </c>
      <c r="C2" s="1109"/>
      <c r="D2" s="1109"/>
      <c r="E2" s="1109"/>
      <c r="F2" s="1109"/>
      <c r="G2" s="1109"/>
      <c r="H2" s="1109"/>
      <c r="I2" s="1109"/>
      <c r="J2" s="1109"/>
      <c r="K2" s="1109"/>
      <c r="L2" s="1109"/>
      <c r="M2" s="1110"/>
    </row>
    <row r="3" spans="2:13" ht="16.5" thickBot="1">
      <c r="B3" s="18"/>
      <c r="C3" s="19" t="s">
        <v>26</v>
      </c>
      <c r="D3" s="20"/>
      <c r="E3" s="20"/>
      <c r="F3" s="20"/>
      <c r="G3" s="20"/>
      <c r="H3" s="20"/>
      <c r="I3" s="21"/>
      <c r="J3" s="21"/>
      <c r="K3" s="21"/>
      <c r="L3" s="21"/>
      <c r="M3" s="22"/>
    </row>
    <row r="4" spans="2:13" ht="78.75">
      <c r="B4" s="23"/>
      <c r="C4" s="855" t="s">
        <v>4671</v>
      </c>
      <c r="D4" s="24" t="s">
        <v>27</v>
      </c>
      <c r="E4" s="24" t="s">
        <v>4670</v>
      </c>
      <c r="F4" s="24" t="s">
        <v>4672</v>
      </c>
      <c r="G4" s="24" t="s">
        <v>28</v>
      </c>
      <c r="H4" s="24" t="s">
        <v>4673</v>
      </c>
      <c r="I4" s="24" t="s">
        <v>4674</v>
      </c>
      <c r="J4" s="24" t="s">
        <v>4675</v>
      </c>
      <c r="K4" s="24" t="s">
        <v>4676</v>
      </c>
      <c r="L4" s="24" t="s">
        <v>4677</v>
      </c>
      <c r="M4" s="25" t="s">
        <v>4678</v>
      </c>
    </row>
    <row r="5" spans="2:13" s="26" customFormat="1" ht="15.75">
      <c r="B5" s="403" t="s">
        <v>450</v>
      </c>
      <c r="C5" s="843">
        <v>6217.1062000000002</v>
      </c>
      <c r="D5" s="843"/>
      <c r="E5" s="844">
        <v>140.08000000000001</v>
      </c>
      <c r="F5" s="845"/>
      <c r="G5" s="845"/>
      <c r="H5" s="844">
        <v>6170.2050000000008</v>
      </c>
      <c r="I5" s="967">
        <f>H5*1.25</f>
        <v>7712.7562500000013</v>
      </c>
      <c r="J5" s="845"/>
      <c r="K5" s="846"/>
      <c r="L5" s="847">
        <f>IF(E5-I5&gt;0,E5-I5,0)</f>
        <v>0</v>
      </c>
      <c r="M5" s="848">
        <f>IF(H5&gt;E5,I5-E5,0)</f>
        <v>7572.6762500000013</v>
      </c>
    </row>
    <row r="6" spans="2:13" s="26" customFormat="1" ht="15.75">
      <c r="B6" s="403"/>
      <c r="C6" s="843"/>
      <c r="D6" s="845"/>
      <c r="E6" s="844"/>
      <c r="F6" s="845"/>
      <c r="G6" s="845"/>
      <c r="H6" s="844"/>
      <c r="I6" s="844"/>
      <c r="J6" s="845"/>
      <c r="K6" s="846"/>
      <c r="L6" s="847">
        <f t="shared" ref="L6" si="0">IF(E6-I6&gt;0,E6-I6,0)</f>
        <v>0</v>
      </c>
      <c r="M6" s="848">
        <f t="shared" ref="M6" si="1">IF(I6&gt;E6,I6-E6,0)</f>
        <v>0</v>
      </c>
    </row>
    <row r="7" spans="2:13" s="26" customFormat="1" ht="15.75">
      <c r="B7" s="344"/>
      <c r="C7" s="843"/>
      <c r="D7" s="845"/>
      <c r="E7" s="844"/>
      <c r="F7" s="845"/>
      <c r="G7" s="845"/>
      <c r="H7" s="844"/>
      <c r="I7" s="844"/>
      <c r="J7" s="845"/>
      <c r="K7" s="846"/>
      <c r="L7" s="847"/>
      <c r="M7" s="848"/>
    </row>
    <row r="8" spans="2:13" s="191" customFormat="1" ht="15.75">
      <c r="B8" s="348"/>
      <c r="C8" s="349"/>
      <c r="D8" s="350"/>
      <c r="E8" s="351"/>
      <c r="F8" s="350"/>
      <c r="G8" s="350"/>
      <c r="H8" s="351"/>
      <c r="I8" s="351"/>
      <c r="J8" s="350"/>
      <c r="K8" s="849"/>
      <c r="L8" s="850"/>
      <c r="M8" s="851"/>
    </row>
    <row r="9" spans="2:13" ht="15.75">
      <c r="B9" s="344"/>
      <c r="C9" s="345"/>
      <c r="D9" s="28"/>
      <c r="E9" s="346"/>
      <c r="F9" s="28"/>
      <c r="G9" s="28"/>
      <c r="H9" s="347"/>
      <c r="I9" s="347"/>
      <c r="J9" s="29"/>
      <c r="K9" s="29"/>
      <c r="L9" s="424"/>
      <c r="M9" s="425"/>
    </row>
    <row r="10" spans="2:13" s="191" customFormat="1" ht="15.75">
      <c r="B10" s="348"/>
      <c r="C10" s="349"/>
      <c r="D10" s="350"/>
      <c r="E10" s="351"/>
      <c r="F10" s="350"/>
      <c r="G10" s="350"/>
      <c r="H10" s="351"/>
      <c r="I10" s="351"/>
      <c r="J10" s="350"/>
      <c r="K10" s="350"/>
      <c r="L10" s="426"/>
      <c r="M10" s="427"/>
    </row>
    <row r="11" spans="2:13" ht="15.75">
      <c r="B11" s="344"/>
      <c r="C11" s="345"/>
      <c r="D11" s="28"/>
      <c r="E11" s="346"/>
      <c r="F11" s="28"/>
      <c r="G11" s="28"/>
      <c r="H11" s="347"/>
      <c r="I11" s="347"/>
      <c r="J11" s="29"/>
      <c r="K11" s="29"/>
      <c r="L11" s="424"/>
      <c r="M11" s="425"/>
    </row>
    <row r="12" spans="2:13" ht="15.75">
      <c r="B12" s="30"/>
      <c r="C12" s="28"/>
      <c r="D12" s="28"/>
      <c r="E12" s="28"/>
      <c r="F12" s="28"/>
      <c r="G12" s="28"/>
      <c r="H12" s="28"/>
      <c r="I12" s="28"/>
      <c r="J12" s="29"/>
      <c r="K12" s="29"/>
      <c r="L12" s="428"/>
      <c r="M12" s="429"/>
    </row>
    <row r="13" spans="2:13" ht="15.75">
      <c r="B13" s="27"/>
      <c r="C13" s="28"/>
      <c r="D13" s="28"/>
      <c r="E13" s="28"/>
      <c r="F13" s="28"/>
      <c r="G13" s="28"/>
      <c r="H13" s="28"/>
      <c r="I13" s="28"/>
      <c r="J13" s="28"/>
      <c r="K13" s="28"/>
      <c r="L13" s="428"/>
      <c r="M13" s="429"/>
    </row>
    <row r="14" spans="2:13" ht="15.75">
      <c r="B14" s="27"/>
      <c r="C14" s="28"/>
      <c r="D14" s="28"/>
      <c r="E14" s="28"/>
      <c r="F14" s="28"/>
      <c r="G14" s="28"/>
      <c r="H14" s="28"/>
      <c r="I14" s="28"/>
      <c r="J14" s="28"/>
      <c r="K14" s="28"/>
      <c r="L14" s="428"/>
      <c r="M14" s="429"/>
    </row>
    <row r="15" spans="2:13" ht="15.75">
      <c r="B15" s="31"/>
      <c r="C15" s="28"/>
      <c r="D15" s="28"/>
      <c r="E15" s="28"/>
      <c r="F15" s="28"/>
      <c r="G15" s="28"/>
      <c r="H15" s="28"/>
      <c r="I15" s="28"/>
      <c r="J15" s="28"/>
      <c r="K15" s="28"/>
      <c r="L15" s="430"/>
      <c r="M15" s="431"/>
    </row>
    <row r="16" spans="2:13" ht="16.5" thickBot="1">
      <c r="B16" s="856" t="s">
        <v>29</v>
      </c>
      <c r="D16" s="857">
        <f>SUM(D15:D15)</f>
        <v>0</v>
      </c>
      <c r="E16" s="857">
        <f>SUM(E5:G15)</f>
        <v>140.08000000000001</v>
      </c>
      <c r="F16" s="857">
        <f>SUM(F15:F15)</f>
        <v>0</v>
      </c>
      <c r="G16" s="857">
        <f>SUM(G15:G15)</f>
        <v>0</v>
      </c>
      <c r="H16" s="857">
        <f>SUM(H5:H15)</f>
        <v>6170.2050000000008</v>
      </c>
      <c r="I16" s="857">
        <f>SUM(I5:K15)</f>
        <v>7712.7562500000013</v>
      </c>
      <c r="J16" s="857">
        <f>SUM(J15:J15)</f>
        <v>0</v>
      </c>
      <c r="K16" s="857">
        <f>SUM(K15:K15)</f>
        <v>0</v>
      </c>
      <c r="L16" s="857">
        <f>SUM(L5:L15)</f>
        <v>0</v>
      </c>
      <c r="M16" s="858">
        <f>SUM(M5:M15)</f>
        <v>7572.6762500000013</v>
      </c>
    </row>
    <row r="17" spans="1:14" ht="16.5" thickBot="1">
      <c r="B17" s="859" t="s">
        <v>4680</v>
      </c>
      <c r="C17" s="860">
        <f>SUM(C5:C15)</f>
        <v>6217.1062000000002</v>
      </c>
      <c r="D17" s="860" t="s">
        <v>13</v>
      </c>
      <c r="E17" s="860" t="s">
        <v>13</v>
      </c>
      <c r="F17" s="860" t="s">
        <v>13</v>
      </c>
      <c r="G17" s="860" t="s">
        <v>13</v>
      </c>
      <c r="H17" s="860" t="s">
        <v>13</v>
      </c>
      <c r="I17" s="860" t="s">
        <v>13</v>
      </c>
      <c r="J17" s="860" t="s">
        <v>13</v>
      </c>
      <c r="K17" s="860" t="s">
        <v>13</v>
      </c>
      <c r="L17" s="860" t="s">
        <v>13</v>
      </c>
      <c r="M17" s="861" t="s">
        <v>13</v>
      </c>
    </row>
    <row r="18" spans="1:14" ht="16.5" thickBot="1">
      <c r="B18" s="862" t="s">
        <v>4679</v>
      </c>
      <c r="C18" s="863">
        <f>C17*0.25</f>
        <v>1554.27655</v>
      </c>
      <c r="D18" s="864"/>
      <c r="E18" s="864"/>
      <c r="F18" s="864"/>
      <c r="G18" s="864"/>
      <c r="H18" s="864"/>
      <c r="I18" s="864"/>
      <c r="J18" s="864"/>
      <c r="K18" s="864"/>
      <c r="L18" s="864"/>
      <c r="M18" s="865"/>
    </row>
    <row r="19" spans="1:14" ht="13.5" thickBot="1"/>
    <row r="20" spans="1:14" ht="15.75" customHeight="1" thickBot="1">
      <c r="B20" s="412" t="s">
        <v>30</v>
      </c>
      <c r="C20" s="32"/>
      <c r="J20" s="413" t="s">
        <v>247</v>
      </c>
      <c r="K20" s="414"/>
      <c r="L20" s="414"/>
      <c r="M20" s="415"/>
    </row>
    <row r="21" spans="1:14" s="39" customFormat="1" ht="15.75" customHeight="1">
      <c r="B21" s="143" t="s">
        <v>4717</v>
      </c>
      <c r="J21" s="416"/>
      <c r="K21" s="410"/>
      <c r="L21" s="418" t="s">
        <v>39</v>
      </c>
      <c r="M21" s="420">
        <f>IF(L16-M16&lt;0,0,L16-M16)</f>
        <v>0</v>
      </c>
    </row>
    <row r="22" spans="1:14" s="39" customFormat="1" ht="15.75" customHeight="1" thickBot="1">
      <c r="J22" s="417"/>
      <c r="K22" s="411"/>
      <c r="L22" s="419" t="s">
        <v>38</v>
      </c>
      <c r="M22" s="968">
        <f>IF((M16-L16)&lt;0,0,M16-L16)</f>
        <v>7572.6762500000013</v>
      </c>
    </row>
    <row r="23" spans="1:14" ht="16.5" thickBot="1">
      <c r="A23" s="1111" t="s">
        <v>31</v>
      </c>
      <c r="B23" s="1112"/>
      <c r="C23" s="1112"/>
      <c r="D23" s="1112"/>
      <c r="E23" s="1113"/>
    </row>
    <row r="24" spans="1:14" ht="15" thickBot="1">
      <c r="A24" s="33" t="s">
        <v>9</v>
      </c>
      <c r="B24" s="33" t="s">
        <v>32</v>
      </c>
      <c r="C24" s="33" t="s">
        <v>33</v>
      </c>
      <c r="D24" s="33" t="s">
        <v>0</v>
      </c>
      <c r="E24" s="33" t="s">
        <v>34</v>
      </c>
      <c r="F24" s="333" t="s">
        <v>176</v>
      </c>
      <c r="G24" s="517">
        <f>SUM(C16:M16)-SUM(C25:C46)</f>
        <v>-9014.803990000004</v>
      </c>
      <c r="H24" s="514"/>
      <c r="I24" s="514"/>
      <c r="J24" s="514"/>
    </row>
    <row r="25" spans="1:14" s="513" customFormat="1" ht="35.1" hidden="1" customHeight="1">
      <c r="A25" s="518" t="s">
        <v>258</v>
      </c>
      <c r="B25" s="519" t="s">
        <v>257</v>
      </c>
      <c r="C25" s="520"/>
      <c r="D25" s="521" t="s">
        <v>256</v>
      </c>
      <c r="E25" s="522"/>
      <c r="F25" s="569">
        <f>SUMIF(Orçamento!$B$1:$B$88,A25,Orçamento!$F$1:$F$88)-C25</f>
        <v>6217.11</v>
      </c>
      <c r="G25" s="516"/>
      <c r="H25" s="514"/>
      <c r="I25" s="514"/>
      <c r="J25" s="514"/>
    </row>
    <row r="26" spans="1:14" s="513" customFormat="1" ht="39.950000000000003" hidden="1" customHeight="1">
      <c r="A26" s="523" t="s">
        <v>259</v>
      </c>
      <c r="B26" s="524" t="s">
        <v>448</v>
      </c>
      <c r="C26" s="525"/>
      <c r="D26" s="526" t="s">
        <v>256</v>
      </c>
      <c r="E26" s="527"/>
      <c r="F26" s="569">
        <f>SUMIF(Orçamento!$B$1:$B$88,A26,Orçamento!$F$1:$F$88)-C26</f>
        <v>0</v>
      </c>
      <c r="G26" s="516"/>
      <c r="H26" s="514"/>
      <c r="I26" s="514"/>
      <c r="J26" s="514"/>
      <c r="L26" s="515"/>
      <c r="N26" s="515"/>
    </row>
    <row r="27" spans="1:14" s="513" customFormat="1" ht="39.950000000000003" customHeight="1">
      <c r="A27" s="523" t="s">
        <v>258</v>
      </c>
      <c r="B27" s="524" t="s">
        <v>449</v>
      </c>
      <c r="C27" s="525">
        <f>C17</f>
        <v>6217.1062000000002</v>
      </c>
      <c r="D27" s="526" t="s">
        <v>256</v>
      </c>
      <c r="E27" s="527"/>
      <c r="F27" s="569">
        <f>SUMIF(Orçamento!$B$1:$B$88,A27,Orçamento!$F$1:$F$88)-C27</f>
        <v>3.7999999995008693E-3</v>
      </c>
      <c r="G27" s="516"/>
      <c r="H27" s="514"/>
      <c r="I27" s="514"/>
      <c r="J27" s="514"/>
    </row>
    <row r="28" spans="1:14" s="34" customFormat="1" ht="30" customHeight="1">
      <c r="A28" s="545" t="s">
        <v>262</v>
      </c>
      <c r="B28" s="546" t="s">
        <v>414</v>
      </c>
      <c r="C28" s="547">
        <f>C27*0.15</f>
        <v>932.56592999999998</v>
      </c>
      <c r="D28" s="548" t="s">
        <v>165</v>
      </c>
      <c r="E28" s="549"/>
      <c r="F28" s="569">
        <f>SUMIF(Orçamento!$B$1:$B$88,A28,Orçamento!$F$1:$F$88)-C28</f>
        <v>343.04406999999992</v>
      </c>
      <c r="G28" s="35" t="s">
        <v>4718</v>
      </c>
    </row>
    <row r="29" spans="1:14" s="34" customFormat="1" ht="30" customHeight="1">
      <c r="A29" s="540" t="s">
        <v>260</v>
      </c>
      <c r="B29" s="541" t="s">
        <v>261</v>
      </c>
      <c r="C29" s="542">
        <f>C28</f>
        <v>932.56592999999998</v>
      </c>
      <c r="D29" s="543" t="s">
        <v>165</v>
      </c>
      <c r="E29" s="544"/>
      <c r="F29" s="569">
        <f>SUMIF(Orçamento!$B$1:$B$88,A29,Orçamento!$F$1:$F$88)-C29</f>
        <v>343.04406999999992</v>
      </c>
      <c r="G29" s="35" t="s">
        <v>451</v>
      </c>
    </row>
    <row r="30" spans="1:14" s="34" customFormat="1" ht="19.5" customHeight="1">
      <c r="A30" s="528" t="s">
        <v>283</v>
      </c>
      <c r="B30" s="532" t="s">
        <v>284</v>
      </c>
      <c r="C30" s="530">
        <f>C28</f>
        <v>932.56592999999998</v>
      </c>
      <c r="D30" s="543" t="s">
        <v>165</v>
      </c>
      <c r="E30" s="531"/>
      <c r="F30" s="569">
        <f>SUMIF(Orçamento!$B$1:$B$88,A30,Orçamento!$F$1:$F$88)-C30</f>
        <v>574.04406999999992</v>
      </c>
      <c r="G30" s="37"/>
    </row>
    <row r="31" spans="1:14" s="34" customFormat="1" ht="19.5" hidden="1" customHeight="1">
      <c r="A31" s="528" t="s">
        <v>263</v>
      </c>
      <c r="B31" s="532" t="s">
        <v>264</v>
      </c>
      <c r="C31" s="533"/>
      <c r="D31" s="534"/>
      <c r="E31" s="531"/>
      <c r="F31" s="569">
        <f>SUMIF(Orçamento!$B$1:$B$88,A31,Orçamento!$F$1:$F$88)-C31</f>
        <v>0</v>
      </c>
      <c r="G31" s="37"/>
    </row>
    <row r="32" spans="1:14" s="34" customFormat="1" ht="19.5" customHeight="1">
      <c r="A32" s="528" t="s">
        <v>265</v>
      </c>
      <c r="B32" s="532" t="s">
        <v>266</v>
      </c>
      <c r="C32" s="533">
        <f>E16</f>
        <v>140.08000000000001</v>
      </c>
      <c r="D32" s="534"/>
      <c r="E32" s="531"/>
      <c r="F32" s="569">
        <f>SUMIF(Orçamento!$B$1:$B$88,A32,Orçamento!$F$1:$F$88)-C32</f>
        <v>0</v>
      </c>
      <c r="G32" s="37"/>
    </row>
    <row r="33" spans="1:11" s="34" customFormat="1" ht="30" hidden="1" customHeight="1">
      <c r="A33" s="528" t="s">
        <v>267</v>
      </c>
      <c r="B33" s="529" t="s">
        <v>415</v>
      </c>
      <c r="C33" s="533"/>
      <c r="D33" s="534"/>
      <c r="E33" s="531"/>
      <c r="F33" s="569">
        <f>SUMIF(Orçamento!$B$1:$B$88,A33,Orçamento!$F$1:$F$88)-C33</f>
        <v>0</v>
      </c>
      <c r="G33" s="37"/>
      <c r="H33" s="42"/>
    </row>
    <row r="34" spans="1:11" s="34" customFormat="1" ht="30" hidden="1" customHeight="1">
      <c r="A34" s="528" t="s">
        <v>268</v>
      </c>
      <c r="B34" s="529" t="s">
        <v>416</v>
      </c>
      <c r="C34" s="525"/>
      <c r="D34" s="534"/>
      <c r="E34" s="531"/>
      <c r="F34" s="569">
        <f>SUMIF(Orçamento!$B$1:$B$88,A34,Orçamento!$F$1:$F$88)-C34</f>
        <v>0</v>
      </c>
      <c r="G34" s="37"/>
    </row>
    <row r="35" spans="1:11" s="34" customFormat="1" ht="30" customHeight="1">
      <c r="A35" s="528" t="s">
        <v>269</v>
      </c>
      <c r="B35" s="529" t="s">
        <v>417</v>
      </c>
      <c r="C35" s="533">
        <f>C40</f>
        <v>7572.6762500000013</v>
      </c>
      <c r="D35" s="534"/>
      <c r="E35" s="531"/>
      <c r="F35" s="569">
        <f>SUMIF(Orçamento!$B$1:$B$88,A35,Orçamento!$F$1:$F$88)-C35</f>
        <v>3.7499999989449861E-3</v>
      </c>
      <c r="G35" s="37"/>
    </row>
    <row r="36" spans="1:11" s="34" customFormat="1" ht="30" hidden="1" customHeight="1">
      <c r="A36" s="528" t="s">
        <v>270</v>
      </c>
      <c r="B36" s="529" t="s">
        <v>418</v>
      </c>
      <c r="C36" s="533"/>
      <c r="D36" s="534"/>
      <c r="E36" s="531"/>
      <c r="F36" s="569">
        <f>SUMIF(Orçamento!$B$1:$B$88,A36,Orçamento!$F$1:$F$88)-C36</f>
        <v>0</v>
      </c>
      <c r="G36" s="37"/>
    </row>
    <row r="37" spans="1:11" s="34" customFormat="1" ht="30" hidden="1" customHeight="1">
      <c r="A37" s="528" t="s">
        <v>271</v>
      </c>
      <c r="B37" s="529" t="s">
        <v>419</v>
      </c>
      <c r="C37" s="533"/>
      <c r="D37" s="534"/>
      <c r="E37" s="531"/>
      <c r="F37" s="569">
        <f>SUMIF(Orçamento!$B$1:$B$88,A37,Orçamento!$F$1:$F$88)-C37</f>
        <v>0</v>
      </c>
      <c r="G37" s="37"/>
    </row>
    <row r="38" spans="1:11" s="34" customFormat="1" ht="30" hidden="1" customHeight="1">
      <c r="A38" s="553" t="s">
        <v>272</v>
      </c>
      <c r="B38" s="554" t="s">
        <v>420</v>
      </c>
      <c r="C38" s="555"/>
      <c r="D38" s="556"/>
      <c r="E38" s="557"/>
      <c r="F38" s="569">
        <f>SUMIF(Orçamento!$B$1:$B$88,A38,Orçamento!$F$1:$F$88)-C38</f>
        <v>0</v>
      </c>
      <c r="G38" s="37"/>
    </row>
    <row r="39" spans="1:11" s="34" customFormat="1" ht="30" hidden="1" customHeight="1">
      <c r="A39" s="545" t="s">
        <v>289</v>
      </c>
      <c r="B39" s="546" t="s">
        <v>427</v>
      </c>
      <c r="C39" s="559"/>
      <c r="D39" s="552"/>
      <c r="E39" s="549"/>
      <c r="F39" s="569">
        <f>SUMIF(Orçamento!$B$1:$B$88,A39,Orçamento!$F$1:$F$88)-C39</f>
        <v>0</v>
      </c>
      <c r="G39" s="40"/>
    </row>
    <row r="40" spans="1:11" s="34" customFormat="1" ht="19.5" customHeight="1">
      <c r="A40" s="561" t="s">
        <v>273</v>
      </c>
      <c r="B40" s="562" t="s">
        <v>274</v>
      </c>
      <c r="C40" s="563">
        <f>M22</f>
        <v>7572.6762500000013</v>
      </c>
      <c r="D40" s="564"/>
      <c r="E40" s="565"/>
      <c r="F40" s="569">
        <f>SUMIF(Orçamento!$B$1:$B$88,A40,Orçamento!$F$1:$F$88)-C40</f>
        <v>3.7499999989449861E-3</v>
      </c>
      <c r="G40" s="40"/>
    </row>
    <row r="41" spans="1:11" s="34" customFormat="1" ht="19.5" customHeight="1">
      <c r="A41" s="528" t="s">
        <v>275</v>
      </c>
      <c r="B41" s="537" t="s">
        <v>421</v>
      </c>
      <c r="C41" s="536">
        <f>E16</f>
        <v>140.08000000000001</v>
      </c>
      <c r="D41" s="534"/>
      <c r="E41" s="538"/>
      <c r="F41" s="569">
        <f>SUMIF(Orçamento!$B$1:$B$88,A41,Orçamento!$F$1:$F$88)-C41</f>
        <v>0</v>
      </c>
      <c r="G41" s="40"/>
    </row>
    <row r="42" spans="1:11" s="34" customFormat="1" ht="19.5" hidden="1" customHeight="1">
      <c r="A42" s="545" t="s">
        <v>276</v>
      </c>
      <c r="B42" s="566" t="s">
        <v>422</v>
      </c>
      <c r="C42" s="559"/>
      <c r="D42" s="552"/>
      <c r="E42" s="567"/>
      <c r="F42" s="569">
        <f>SUMIF(Orçamento!$B$1:$B$88,A42,Orçamento!$F$1:$F$88)-C42</f>
        <v>0</v>
      </c>
      <c r="G42" s="40"/>
    </row>
    <row r="43" spans="1:11" s="34" customFormat="1" ht="19.5" hidden="1" customHeight="1">
      <c r="A43" s="540" t="s">
        <v>277</v>
      </c>
      <c r="B43" s="558" t="s">
        <v>278</v>
      </c>
      <c r="C43" s="550"/>
      <c r="D43" s="551"/>
      <c r="E43" s="560"/>
      <c r="F43" s="569">
        <f>SUMIF(Orçamento!$B$1:$B$88,A43,Orçamento!$F$1:$F$88)-C43</f>
        <v>0</v>
      </c>
      <c r="G43" s="37"/>
    </row>
    <row r="44" spans="1:11" s="34" customFormat="1" ht="30" hidden="1" customHeight="1">
      <c r="A44" s="528" t="s">
        <v>286</v>
      </c>
      <c r="B44" s="529" t="s">
        <v>424</v>
      </c>
      <c r="C44" s="535"/>
      <c r="D44" s="534"/>
      <c r="E44" s="531"/>
      <c r="F44" s="569">
        <f>SUMIF(Orçamento!$B$1:$B$88,A44,Orçamento!$F$1:$F$88)-C44</f>
        <v>0</v>
      </c>
      <c r="G44" s="37"/>
    </row>
    <row r="45" spans="1:11" s="34" customFormat="1" ht="30" customHeight="1">
      <c r="A45" s="528" t="s">
        <v>287</v>
      </c>
      <c r="B45" s="529" t="s">
        <v>425</v>
      </c>
      <c r="C45" s="539">
        <f>H16</f>
        <v>6170.2050000000008</v>
      </c>
      <c r="D45" s="534"/>
      <c r="E45" s="535"/>
      <c r="F45" s="569">
        <f>SUMIF(Orçamento!$B$1:$B$88,A45,Orçamento!$F$1:$F$88)-C45</f>
        <v>4.9999999991996447E-3</v>
      </c>
      <c r="G45" s="37"/>
    </row>
    <row r="46" spans="1:11" s="34" customFormat="1" ht="30" hidden="1" customHeight="1">
      <c r="A46" s="528" t="s">
        <v>288</v>
      </c>
      <c r="B46" s="529" t="s">
        <v>426</v>
      </c>
      <c r="C46" s="535"/>
      <c r="D46" s="534"/>
      <c r="E46" s="531"/>
      <c r="F46" s="569">
        <f>SUMIF(Orçamento!$B$1:$B$88,A46,Orçamento!$F$1:$F$88)-C46</f>
        <v>0</v>
      </c>
      <c r="G46" s="37"/>
    </row>
    <row r="47" spans="1:11" s="34" customFormat="1" ht="19.5" hidden="1" customHeight="1">
      <c r="B47" s="35"/>
      <c r="C47" s="41"/>
      <c r="D47" s="36"/>
      <c r="E47" s="37"/>
      <c r="F47" s="37"/>
      <c r="G47" s="37"/>
      <c r="K47" s="510"/>
    </row>
    <row r="48" spans="1:11" s="34" customFormat="1" ht="19.5" hidden="1" customHeight="1">
      <c r="B48" s="35"/>
      <c r="C48" s="41"/>
      <c r="D48" s="36"/>
      <c r="E48" s="37"/>
      <c r="F48" s="37"/>
      <c r="G48" s="37"/>
      <c r="K48" s="510"/>
    </row>
    <row r="49" spans="2:11" s="421" customFormat="1" ht="19.5" hidden="1" customHeight="1">
      <c r="B49" s="35"/>
      <c r="C49" s="331"/>
      <c r="D49" s="36"/>
      <c r="E49" s="37"/>
      <c r="F49" s="37"/>
      <c r="G49" s="37"/>
      <c r="K49" s="511">
        <f ca="1">SUMIF(Orçamento!$B$1:$G$5,A49,Orçamento!$F$1:$F$5)-C49</f>
        <v>0</v>
      </c>
    </row>
    <row r="50" spans="2:11" s="421" customFormat="1" ht="19.5" hidden="1" customHeight="1">
      <c r="B50" s="35"/>
      <c r="C50" s="331"/>
      <c r="D50" s="36"/>
      <c r="E50" s="43"/>
      <c r="F50" s="37"/>
      <c r="G50" s="37"/>
      <c r="K50" s="511">
        <f ca="1">SUMIF(Orçamento!$B$1:$G$5,A50,Orçamento!$F$1:$F$5)-C50</f>
        <v>0</v>
      </c>
    </row>
    <row r="51" spans="2:11" s="34" customFormat="1" ht="19.5" hidden="1" customHeight="1">
      <c r="B51" s="35"/>
      <c r="C51" s="331"/>
      <c r="D51" s="36"/>
      <c r="E51" s="37"/>
      <c r="F51" s="37"/>
      <c r="G51" s="37"/>
      <c r="K51" s="511">
        <f ca="1">SUMIF(Orçamento!$B$1:$G$5,A51,Orçamento!$F$1:$F$5)-C51</f>
        <v>0</v>
      </c>
    </row>
    <row r="52" spans="2:11" s="34" customFormat="1" ht="19.5" hidden="1" customHeight="1">
      <c r="B52" s="35"/>
      <c r="C52" s="41"/>
      <c r="D52" s="36"/>
      <c r="E52" s="37"/>
      <c r="F52" s="37"/>
      <c r="G52" s="37"/>
    </row>
    <row r="53" spans="2:11" s="34" customFormat="1" ht="19.5" hidden="1" customHeight="1">
      <c r="B53" s="35"/>
      <c r="C53" s="331"/>
      <c r="D53" s="36"/>
      <c r="E53" s="37"/>
      <c r="F53" s="37"/>
      <c r="G53" s="37"/>
    </row>
    <row r="54" spans="2:11" s="34" customFormat="1" ht="19.5" hidden="1" customHeight="1">
      <c r="B54" s="35"/>
      <c r="C54" s="41"/>
      <c r="D54" s="36"/>
      <c r="E54" s="37"/>
      <c r="F54" s="37"/>
      <c r="G54" s="37"/>
    </row>
    <row r="55" spans="2:11" s="34" customFormat="1" ht="19.5" hidden="1" customHeight="1">
      <c r="B55" s="35"/>
      <c r="C55" s="41"/>
      <c r="D55" s="36"/>
      <c r="E55" s="37"/>
      <c r="F55" s="37"/>
      <c r="G55" s="37"/>
    </row>
    <row r="56" spans="2:11" s="34" customFormat="1" ht="19.5" hidden="1" customHeight="1">
      <c r="B56" s="35"/>
      <c r="C56" s="41"/>
      <c r="D56" s="36"/>
      <c r="E56" s="37"/>
      <c r="F56" s="37"/>
      <c r="G56" s="37"/>
    </row>
  </sheetData>
  <autoFilter ref="A24:E56" xr:uid="{00000000-0009-0000-0000-000002000000}">
    <filterColumn colId="2">
      <customFilters>
        <customFilter operator="notEqual" val=" "/>
      </customFilters>
    </filterColumn>
  </autoFilter>
  <mergeCells count="2">
    <mergeCell ref="B2:M2"/>
    <mergeCell ref="A23:E23"/>
  </mergeCells>
  <conditionalFormatting sqref="A25:A46">
    <cfRule type="duplicateValues" dxfId="394" priority="921"/>
  </conditionalFormatting>
  <pageMargins left="0.51181102362204722" right="0.51181102362204722" top="0.78740157480314965" bottom="0.78740157480314965" header="0.31496062992125984" footer="0.31496062992125984"/>
  <pageSetup paperSize="9" scale="58" orientation="landscape" r:id="rId1"/>
  <ignoredErrors>
    <ignoredError sqref="E16" formula="1"/>
  </ignoredError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ilha2">
    <tabColor rgb="FF92D050"/>
  </sheetPr>
  <dimension ref="A1:R128"/>
  <sheetViews>
    <sheetView view="pageBreakPreview" topLeftCell="A70" zoomScaleNormal="100" zoomScaleSheetLayoutView="100" workbookViewId="0">
      <selection activeCell="G103" sqref="G103"/>
    </sheetView>
  </sheetViews>
  <sheetFormatPr defaultRowHeight="12.75"/>
  <cols>
    <col min="1" max="1" width="9.140625" style="634"/>
    <col min="2" max="2" width="10.7109375" style="17" customWidth="1"/>
    <col min="3" max="3" width="9.85546875" style="17" bestFit="1" customWidth="1"/>
    <col min="4" max="4" width="45.85546875" style="17" bestFit="1" customWidth="1"/>
    <col min="5" max="5" width="5" style="17" bestFit="1" customWidth="1"/>
    <col min="6" max="6" width="14.28515625" style="17" bestFit="1" customWidth="1"/>
    <col min="7" max="8" width="9.140625" style="17"/>
    <col min="9" max="10" width="9.42578125" style="332" customWidth="1"/>
    <col min="11" max="16" width="9.140625" style="17"/>
    <col min="17" max="17" width="10.7109375" style="17" customWidth="1"/>
    <col min="18" max="257" width="9.140625" style="17"/>
    <col min="258" max="258" width="10.28515625" style="17" bestFit="1" customWidth="1"/>
    <col min="259" max="259" width="9.85546875" style="17" bestFit="1" customWidth="1"/>
    <col min="260" max="260" width="45.85546875" style="17" bestFit="1" customWidth="1"/>
    <col min="261" max="261" width="5" style="17" bestFit="1" customWidth="1"/>
    <col min="262" max="262" width="11" style="17" bestFit="1" customWidth="1"/>
    <col min="263" max="513" width="9.140625" style="17"/>
    <col min="514" max="514" width="10.28515625" style="17" bestFit="1" customWidth="1"/>
    <col min="515" max="515" width="9.85546875" style="17" bestFit="1" customWidth="1"/>
    <col min="516" max="516" width="45.85546875" style="17" bestFit="1" customWidth="1"/>
    <col min="517" max="517" width="5" style="17" bestFit="1" customWidth="1"/>
    <col min="518" max="518" width="11" style="17" bestFit="1" customWidth="1"/>
    <col min="519" max="769" width="9.140625" style="17"/>
    <col min="770" max="770" width="10.28515625" style="17" bestFit="1" customWidth="1"/>
    <col min="771" max="771" width="9.85546875" style="17" bestFit="1" customWidth="1"/>
    <col min="772" max="772" width="45.85546875" style="17" bestFit="1" customWidth="1"/>
    <col min="773" max="773" width="5" style="17" bestFit="1" customWidth="1"/>
    <col min="774" max="774" width="11" style="17" bestFit="1" customWidth="1"/>
    <col min="775" max="1025" width="9.140625" style="17"/>
    <col min="1026" max="1026" width="10.28515625" style="17" bestFit="1" customWidth="1"/>
    <col min="1027" max="1027" width="9.85546875" style="17" bestFit="1" customWidth="1"/>
    <col min="1028" max="1028" width="45.85546875" style="17" bestFit="1" customWidth="1"/>
    <col min="1029" max="1029" width="5" style="17" bestFit="1" customWidth="1"/>
    <col min="1030" max="1030" width="11" style="17" bestFit="1" customWidth="1"/>
    <col min="1031" max="1281" width="9.140625" style="17"/>
    <col min="1282" max="1282" width="10.28515625" style="17" bestFit="1" customWidth="1"/>
    <col min="1283" max="1283" width="9.85546875" style="17" bestFit="1" customWidth="1"/>
    <col min="1284" max="1284" width="45.85546875" style="17" bestFit="1" customWidth="1"/>
    <col min="1285" max="1285" width="5" style="17" bestFit="1" customWidth="1"/>
    <col min="1286" max="1286" width="11" style="17" bestFit="1" customWidth="1"/>
    <col min="1287" max="1537" width="9.140625" style="17"/>
    <col min="1538" max="1538" width="10.28515625" style="17" bestFit="1" customWidth="1"/>
    <col min="1539" max="1539" width="9.85546875" style="17" bestFit="1" customWidth="1"/>
    <col min="1540" max="1540" width="45.85546875" style="17" bestFit="1" customWidth="1"/>
    <col min="1541" max="1541" width="5" style="17" bestFit="1" customWidth="1"/>
    <col min="1542" max="1542" width="11" style="17" bestFit="1" customWidth="1"/>
    <col min="1543" max="1793" width="9.140625" style="17"/>
    <col min="1794" max="1794" width="10.28515625" style="17" bestFit="1" customWidth="1"/>
    <col min="1795" max="1795" width="9.85546875" style="17" bestFit="1" customWidth="1"/>
    <col min="1796" max="1796" width="45.85546875" style="17" bestFit="1" customWidth="1"/>
    <col min="1797" max="1797" width="5" style="17" bestFit="1" customWidth="1"/>
    <col min="1798" max="1798" width="11" style="17" bestFit="1" customWidth="1"/>
    <col min="1799" max="2049" width="9.140625" style="17"/>
    <col min="2050" max="2050" width="10.28515625" style="17" bestFit="1" customWidth="1"/>
    <col min="2051" max="2051" width="9.85546875" style="17" bestFit="1" customWidth="1"/>
    <col min="2052" max="2052" width="45.85546875" style="17" bestFit="1" customWidth="1"/>
    <col min="2053" max="2053" width="5" style="17" bestFit="1" customWidth="1"/>
    <col min="2054" max="2054" width="11" style="17" bestFit="1" customWidth="1"/>
    <col min="2055" max="2305" width="9.140625" style="17"/>
    <col min="2306" max="2306" width="10.28515625" style="17" bestFit="1" customWidth="1"/>
    <col min="2307" max="2307" width="9.85546875" style="17" bestFit="1" customWidth="1"/>
    <col min="2308" max="2308" width="45.85546875" style="17" bestFit="1" customWidth="1"/>
    <col min="2309" max="2309" width="5" style="17" bestFit="1" customWidth="1"/>
    <col min="2310" max="2310" width="11" style="17" bestFit="1" customWidth="1"/>
    <col min="2311" max="2561" width="9.140625" style="17"/>
    <col min="2562" max="2562" width="10.28515625" style="17" bestFit="1" customWidth="1"/>
    <col min="2563" max="2563" width="9.85546875" style="17" bestFit="1" customWidth="1"/>
    <col min="2564" max="2564" width="45.85546875" style="17" bestFit="1" customWidth="1"/>
    <col min="2565" max="2565" width="5" style="17" bestFit="1" customWidth="1"/>
    <col min="2566" max="2566" width="11" style="17" bestFit="1" customWidth="1"/>
    <col min="2567" max="2817" width="9.140625" style="17"/>
    <col min="2818" max="2818" width="10.28515625" style="17" bestFit="1" customWidth="1"/>
    <col min="2819" max="2819" width="9.85546875" style="17" bestFit="1" customWidth="1"/>
    <col min="2820" max="2820" width="45.85546875" style="17" bestFit="1" customWidth="1"/>
    <col min="2821" max="2821" width="5" style="17" bestFit="1" customWidth="1"/>
    <col min="2822" max="2822" width="11" style="17" bestFit="1" customWidth="1"/>
    <col min="2823" max="3073" width="9.140625" style="17"/>
    <col min="3074" max="3074" width="10.28515625" style="17" bestFit="1" customWidth="1"/>
    <col min="3075" max="3075" width="9.85546875" style="17" bestFit="1" customWidth="1"/>
    <col min="3076" max="3076" width="45.85546875" style="17" bestFit="1" customWidth="1"/>
    <col min="3077" max="3077" width="5" style="17" bestFit="1" customWidth="1"/>
    <col min="3078" max="3078" width="11" style="17" bestFit="1" customWidth="1"/>
    <col min="3079" max="3329" width="9.140625" style="17"/>
    <col min="3330" max="3330" width="10.28515625" style="17" bestFit="1" customWidth="1"/>
    <col min="3331" max="3331" width="9.85546875" style="17" bestFit="1" customWidth="1"/>
    <col min="3332" max="3332" width="45.85546875" style="17" bestFit="1" customWidth="1"/>
    <col min="3333" max="3333" width="5" style="17" bestFit="1" customWidth="1"/>
    <col min="3334" max="3334" width="11" style="17" bestFit="1" customWidth="1"/>
    <col min="3335" max="3585" width="9.140625" style="17"/>
    <col min="3586" max="3586" width="10.28515625" style="17" bestFit="1" customWidth="1"/>
    <col min="3587" max="3587" width="9.85546875" style="17" bestFit="1" customWidth="1"/>
    <col min="3588" max="3588" width="45.85546875" style="17" bestFit="1" customWidth="1"/>
    <col min="3589" max="3589" width="5" style="17" bestFit="1" customWidth="1"/>
    <col min="3590" max="3590" width="11" style="17" bestFit="1" customWidth="1"/>
    <col min="3591" max="3841" width="9.140625" style="17"/>
    <col min="3842" max="3842" width="10.28515625" style="17" bestFit="1" customWidth="1"/>
    <col min="3843" max="3843" width="9.85546875" style="17" bestFit="1" customWidth="1"/>
    <col min="3844" max="3844" width="45.85546875" style="17" bestFit="1" customWidth="1"/>
    <col min="3845" max="3845" width="5" style="17" bestFit="1" customWidth="1"/>
    <col min="3846" max="3846" width="11" style="17" bestFit="1" customWidth="1"/>
    <col min="3847" max="4097" width="9.140625" style="17"/>
    <col min="4098" max="4098" width="10.28515625" style="17" bestFit="1" customWidth="1"/>
    <col min="4099" max="4099" width="9.85546875" style="17" bestFit="1" customWidth="1"/>
    <col min="4100" max="4100" width="45.85546875" style="17" bestFit="1" customWidth="1"/>
    <col min="4101" max="4101" width="5" style="17" bestFit="1" customWidth="1"/>
    <col min="4102" max="4102" width="11" style="17" bestFit="1" customWidth="1"/>
    <col min="4103" max="4353" width="9.140625" style="17"/>
    <col min="4354" max="4354" width="10.28515625" style="17" bestFit="1" customWidth="1"/>
    <col min="4355" max="4355" width="9.85546875" style="17" bestFit="1" customWidth="1"/>
    <col min="4356" max="4356" width="45.85546875" style="17" bestFit="1" customWidth="1"/>
    <col min="4357" max="4357" width="5" style="17" bestFit="1" customWidth="1"/>
    <col min="4358" max="4358" width="11" style="17" bestFit="1" customWidth="1"/>
    <col min="4359" max="4609" width="9.140625" style="17"/>
    <col min="4610" max="4610" width="10.28515625" style="17" bestFit="1" customWidth="1"/>
    <col min="4611" max="4611" width="9.85546875" style="17" bestFit="1" customWidth="1"/>
    <col min="4612" max="4612" width="45.85546875" style="17" bestFit="1" customWidth="1"/>
    <col min="4613" max="4613" width="5" style="17" bestFit="1" customWidth="1"/>
    <col min="4614" max="4614" width="11" style="17" bestFit="1" customWidth="1"/>
    <col min="4615" max="4865" width="9.140625" style="17"/>
    <col min="4866" max="4866" width="10.28515625" style="17" bestFit="1" customWidth="1"/>
    <col min="4867" max="4867" width="9.85546875" style="17" bestFit="1" customWidth="1"/>
    <col min="4868" max="4868" width="45.85546875" style="17" bestFit="1" customWidth="1"/>
    <col min="4869" max="4869" width="5" style="17" bestFit="1" customWidth="1"/>
    <col min="4870" max="4870" width="11" style="17" bestFit="1" customWidth="1"/>
    <col min="4871" max="5121" width="9.140625" style="17"/>
    <col min="5122" max="5122" width="10.28515625" style="17" bestFit="1" customWidth="1"/>
    <col min="5123" max="5123" width="9.85546875" style="17" bestFit="1" customWidth="1"/>
    <col min="5124" max="5124" width="45.85546875" style="17" bestFit="1" customWidth="1"/>
    <col min="5125" max="5125" width="5" style="17" bestFit="1" customWidth="1"/>
    <col min="5126" max="5126" width="11" style="17" bestFit="1" customWidth="1"/>
    <col min="5127" max="5377" width="9.140625" style="17"/>
    <col min="5378" max="5378" width="10.28515625" style="17" bestFit="1" customWidth="1"/>
    <col min="5379" max="5379" width="9.85546875" style="17" bestFit="1" customWidth="1"/>
    <col min="5380" max="5380" width="45.85546875" style="17" bestFit="1" customWidth="1"/>
    <col min="5381" max="5381" width="5" style="17" bestFit="1" customWidth="1"/>
    <col min="5382" max="5382" width="11" style="17" bestFit="1" customWidth="1"/>
    <col min="5383" max="5633" width="9.140625" style="17"/>
    <col min="5634" max="5634" width="10.28515625" style="17" bestFit="1" customWidth="1"/>
    <col min="5635" max="5635" width="9.85546875" style="17" bestFit="1" customWidth="1"/>
    <col min="5636" max="5636" width="45.85546875" style="17" bestFit="1" customWidth="1"/>
    <col min="5637" max="5637" width="5" style="17" bestFit="1" customWidth="1"/>
    <col min="5638" max="5638" width="11" style="17" bestFit="1" customWidth="1"/>
    <col min="5639" max="5889" width="9.140625" style="17"/>
    <col min="5890" max="5890" width="10.28515625" style="17" bestFit="1" customWidth="1"/>
    <col min="5891" max="5891" width="9.85546875" style="17" bestFit="1" customWidth="1"/>
    <col min="5892" max="5892" width="45.85546875" style="17" bestFit="1" customWidth="1"/>
    <col min="5893" max="5893" width="5" style="17" bestFit="1" customWidth="1"/>
    <col min="5894" max="5894" width="11" style="17" bestFit="1" customWidth="1"/>
    <col min="5895" max="6145" width="9.140625" style="17"/>
    <col min="6146" max="6146" width="10.28515625" style="17" bestFit="1" customWidth="1"/>
    <col min="6147" max="6147" width="9.85546875" style="17" bestFit="1" customWidth="1"/>
    <col min="6148" max="6148" width="45.85546875" style="17" bestFit="1" customWidth="1"/>
    <col min="6149" max="6149" width="5" style="17" bestFit="1" customWidth="1"/>
    <col min="6150" max="6150" width="11" style="17" bestFit="1" customWidth="1"/>
    <col min="6151" max="6401" width="9.140625" style="17"/>
    <col min="6402" max="6402" width="10.28515625" style="17" bestFit="1" customWidth="1"/>
    <col min="6403" max="6403" width="9.85546875" style="17" bestFit="1" customWidth="1"/>
    <col min="6404" max="6404" width="45.85546875" style="17" bestFit="1" customWidth="1"/>
    <col min="6405" max="6405" width="5" style="17" bestFit="1" customWidth="1"/>
    <col min="6406" max="6406" width="11" style="17" bestFit="1" customWidth="1"/>
    <col min="6407" max="6657" width="9.140625" style="17"/>
    <col min="6658" max="6658" width="10.28515625" style="17" bestFit="1" customWidth="1"/>
    <col min="6659" max="6659" width="9.85546875" style="17" bestFit="1" customWidth="1"/>
    <col min="6660" max="6660" width="45.85546875" style="17" bestFit="1" customWidth="1"/>
    <col min="6661" max="6661" width="5" style="17" bestFit="1" customWidth="1"/>
    <col min="6662" max="6662" width="11" style="17" bestFit="1" customWidth="1"/>
    <col min="6663" max="6913" width="9.140625" style="17"/>
    <col min="6914" max="6914" width="10.28515625" style="17" bestFit="1" customWidth="1"/>
    <col min="6915" max="6915" width="9.85546875" style="17" bestFit="1" customWidth="1"/>
    <col min="6916" max="6916" width="45.85546875" style="17" bestFit="1" customWidth="1"/>
    <col min="6917" max="6917" width="5" style="17" bestFit="1" customWidth="1"/>
    <col min="6918" max="6918" width="11" style="17" bestFit="1" customWidth="1"/>
    <col min="6919" max="7169" width="9.140625" style="17"/>
    <col min="7170" max="7170" width="10.28515625" style="17" bestFit="1" customWidth="1"/>
    <col min="7171" max="7171" width="9.85546875" style="17" bestFit="1" customWidth="1"/>
    <col min="7172" max="7172" width="45.85546875" style="17" bestFit="1" customWidth="1"/>
    <col min="7173" max="7173" width="5" style="17" bestFit="1" customWidth="1"/>
    <col min="7174" max="7174" width="11" style="17" bestFit="1" customWidth="1"/>
    <col min="7175" max="7425" width="9.140625" style="17"/>
    <col min="7426" max="7426" width="10.28515625" style="17" bestFit="1" customWidth="1"/>
    <col min="7427" max="7427" width="9.85546875" style="17" bestFit="1" customWidth="1"/>
    <col min="7428" max="7428" width="45.85546875" style="17" bestFit="1" customWidth="1"/>
    <col min="7429" max="7429" width="5" style="17" bestFit="1" customWidth="1"/>
    <col min="7430" max="7430" width="11" style="17" bestFit="1" customWidth="1"/>
    <col min="7431" max="7681" width="9.140625" style="17"/>
    <col min="7682" max="7682" width="10.28515625" style="17" bestFit="1" customWidth="1"/>
    <col min="7683" max="7683" width="9.85546875" style="17" bestFit="1" customWidth="1"/>
    <col min="7684" max="7684" width="45.85546875" style="17" bestFit="1" customWidth="1"/>
    <col min="7685" max="7685" width="5" style="17" bestFit="1" customWidth="1"/>
    <col min="7686" max="7686" width="11" style="17" bestFit="1" customWidth="1"/>
    <col min="7687" max="7937" width="9.140625" style="17"/>
    <col min="7938" max="7938" width="10.28515625" style="17" bestFit="1" customWidth="1"/>
    <col min="7939" max="7939" width="9.85546875" style="17" bestFit="1" customWidth="1"/>
    <col min="7940" max="7940" width="45.85546875" style="17" bestFit="1" customWidth="1"/>
    <col min="7941" max="7941" width="5" style="17" bestFit="1" customWidth="1"/>
    <col min="7942" max="7942" width="11" style="17" bestFit="1" customWidth="1"/>
    <col min="7943" max="8193" width="9.140625" style="17"/>
    <col min="8194" max="8194" width="10.28515625" style="17" bestFit="1" customWidth="1"/>
    <col min="8195" max="8195" width="9.85546875" style="17" bestFit="1" customWidth="1"/>
    <col min="8196" max="8196" width="45.85546875" style="17" bestFit="1" customWidth="1"/>
    <col min="8197" max="8197" width="5" style="17" bestFit="1" customWidth="1"/>
    <col min="8198" max="8198" width="11" style="17" bestFit="1" customWidth="1"/>
    <col min="8199" max="8449" width="9.140625" style="17"/>
    <col min="8450" max="8450" width="10.28515625" style="17" bestFit="1" customWidth="1"/>
    <col min="8451" max="8451" width="9.85546875" style="17" bestFit="1" customWidth="1"/>
    <col min="8452" max="8452" width="45.85546875" style="17" bestFit="1" customWidth="1"/>
    <col min="8453" max="8453" width="5" style="17" bestFit="1" customWidth="1"/>
    <col min="8454" max="8454" width="11" style="17" bestFit="1" customWidth="1"/>
    <col min="8455" max="8705" width="9.140625" style="17"/>
    <col min="8706" max="8706" width="10.28515625" style="17" bestFit="1" customWidth="1"/>
    <col min="8707" max="8707" width="9.85546875" style="17" bestFit="1" customWidth="1"/>
    <col min="8708" max="8708" width="45.85546875" style="17" bestFit="1" customWidth="1"/>
    <col min="8709" max="8709" width="5" style="17" bestFit="1" customWidth="1"/>
    <col min="8710" max="8710" width="11" style="17" bestFit="1" customWidth="1"/>
    <col min="8711" max="8961" width="9.140625" style="17"/>
    <col min="8962" max="8962" width="10.28515625" style="17" bestFit="1" customWidth="1"/>
    <col min="8963" max="8963" width="9.85546875" style="17" bestFit="1" customWidth="1"/>
    <col min="8964" max="8964" width="45.85546875" style="17" bestFit="1" customWidth="1"/>
    <col min="8965" max="8965" width="5" style="17" bestFit="1" customWidth="1"/>
    <col min="8966" max="8966" width="11" style="17" bestFit="1" customWidth="1"/>
    <col min="8967" max="9217" width="9.140625" style="17"/>
    <col min="9218" max="9218" width="10.28515625" style="17" bestFit="1" customWidth="1"/>
    <col min="9219" max="9219" width="9.85546875" style="17" bestFit="1" customWidth="1"/>
    <col min="9220" max="9220" width="45.85546875" style="17" bestFit="1" customWidth="1"/>
    <col min="9221" max="9221" width="5" style="17" bestFit="1" customWidth="1"/>
    <col min="9222" max="9222" width="11" style="17" bestFit="1" customWidth="1"/>
    <col min="9223" max="9473" width="9.140625" style="17"/>
    <col min="9474" max="9474" width="10.28515625" style="17" bestFit="1" customWidth="1"/>
    <col min="9475" max="9475" width="9.85546875" style="17" bestFit="1" customWidth="1"/>
    <col min="9476" max="9476" width="45.85546875" style="17" bestFit="1" customWidth="1"/>
    <col min="9477" max="9477" width="5" style="17" bestFit="1" customWidth="1"/>
    <col min="9478" max="9478" width="11" style="17" bestFit="1" customWidth="1"/>
    <col min="9479" max="9729" width="9.140625" style="17"/>
    <col min="9730" max="9730" width="10.28515625" style="17" bestFit="1" customWidth="1"/>
    <col min="9731" max="9731" width="9.85546875" style="17" bestFit="1" customWidth="1"/>
    <col min="9732" max="9732" width="45.85546875" style="17" bestFit="1" customWidth="1"/>
    <col min="9733" max="9733" width="5" style="17" bestFit="1" customWidth="1"/>
    <col min="9734" max="9734" width="11" style="17" bestFit="1" customWidth="1"/>
    <col min="9735" max="9985" width="9.140625" style="17"/>
    <col min="9986" max="9986" width="10.28515625" style="17" bestFit="1" customWidth="1"/>
    <col min="9987" max="9987" width="9.85546875" style="17" bestFit="1" customWidth="1"/>
    <col min="9988" max="9988" width="45.85546875" style="17" bestFit="1" customWidth="1"/>
    <col min="9989" max="9989" width="5" style="17" bestFit="1" customWidth="1"/>
    <col min="9990" max="9990" width="11" style="17" bestFit="1" customWidth="1"/>
    <col min="9991" max="10241" width="9.140625" style="17"/>
    <col min="10242" max="10242" width="10.28515625" style="17" bestFit="1" customWidth="1"/>
    <col min="10243" max="10243" width="9.85546875" style="17" bestFit="1" customWidth="1"/>
    <col min="10244" max="10244" width="45.85546875" style="17" bestFit="1" customWidth="1"/>
    <col min="10245" max="10245" width="5" style="17" bestFit="1" customWidth="1"/>
    <col min="10246" max="10246" width="11" style="17" bestFit="1" customWidth="1"/>
    <col min="10247" max="10497" width="9.140625" style="17"/>
    <col min="10498" max="10498" width="10.28515625" style="17" bestFit="1" customWidth="1"/>
    <col min="10499" max="10499" width="9.85546875" style="17" bestFit="1" customWidth="1"/>
    <col min="10500" max="10500" width="45.85546875" style="17" bestFit="1" customWidth="1"/>
    <col min="10501" max="10501" width="5" style="17" bestFit="1" customWidth="1"/>
    <col min="10502" max="10502" width="11" style="17" bestFit="1" customWidth="1"/>
    <col min="10503" max="10753" width="9.140625" style="17"/>
    <col min="10754" max="10754" width="10.28515625" style="17" bestFit="1" customWidth="1"/>
    <col min="10755" max="10755" width="9.85546875" style="17" bestFit="1" customWidth="1"/>
    <col min="10756" max="10756" width="45.85546875" style="17" bestFit="1" customWidth="1"/>
    <col min="10757" max="10757" width="5" style="17" bestFit="1" customWidth="1"/>
    <col min="10758" max="10758" width="11" style="17" bestFit="1" customWidth="1"/>
    <col min="10759" max="11009" width="9.140625" style="17"/>
    <col min="11010" max="11010" width="10.28515625" style="17" bestFit="1" customWidth="1"/>
    <col min="11011" max="11011" width="9.85546875" style="17" bestFit="1" customWidth="1"/>
    <col min="11012" max="11012" width="45.85546875" style="17" bestFit="1" customWidth="1"/>
    <col min="11013" max="11013" width="5" style="17" bestFit="1" customWidth="1"/>
    <col min="11014" max="11014" width="11" style="17" bestFit="1" customWidth="1"/>
    <col min="11015" max="11265" width="9.140625" style="17"/>
    <col min="11266" max="11266" width="10.28515625" style="17" bestFit="1" customWidth="1"/>
    <col min="11267" max="11267" width="9.85546875" style="17" bestFit="1" customWidth="1"/>
    <col min="11268" max="11268" width="45.85546875" style="17" bestFit="1" customWidth="1"/>
    <col min="11269" max="11269" width="5" style="17" bestFit="1" customWidth="1"/>
    <col min="11270" max="11270" width="11" style="17" bestFit="1" customWidth="1"/>
    <col min="11271" max="11521" width="9.140625" style="17"/>
    <col min="11522" max="11522" width="10.28515625" style="17" bestFit="1" customWidth="1"/>
    <col min="11523" max="11523" width="9.85546875" style="17" bestFit="1" customWidth="1"/>
    <col min="11524" max="11524" width="45.85546875" style="17" bestFit="1" customWidth="1"/>
    <col min="11525" max="11525" width="5" style="17" bestFit="1" customWidth="1"/>
    <col min="11526" max="11526" width="11" style="17" bestFit="1" customWidth="1"/>
    <col min="11527" max="11777" width="9.140625" style="17"/>
    <col min="11778" max="11778" width="10.28515625" style="17" bestFit="1" customWidth="1"/>
    <col min="11779" max="11779" width="9.85546875" style="17" bestFit="1" customWidth="1"/>
    <col min="11780" max="11780" width="45.85546875" style="17" bestFit="1" customWidth="1"/>
    <col min="11781" max="11781" width="5" style="17" bestFit="1" customWidth="1"/>
    <col min="11782" max="11782" width="11" style="17" bestFit="1" customWidth="1"/>
    <col min="11783" max="12033" width="9.140625" style="17"/>
    <col min="12034" max="12034" width="10.28515625" style="17" bestFit="1" customWidth="1"/>
    <col min="12035" max="12035" width="9.85546875" style="17" bestFit="1" customWidth="1"/>
    <col min="12036" max="12036" width="45.85546875" style="17" bestFit="1" customWidth="1"/>
    <col min="12037" max="12037" width="5" style="17" bestFit="1" customWidth="1"/>
    <col min="12038" max="12038" width="11" style="17" bestFit="1" customWidth="1"/>
    <col min="12039" max="12289" width="9.140625" style="17"/>
    <col min="12290" max="12290" width="10.28515625" style="17" bestFit="1" customWidth="1"/>
    <col min="12291" max="12291" width="9.85546875" style="17" bestFit="1" customWidth="1"/>
    <col min="12292" max="12292" width="45.85546875" style="17" bestFit="1" customWidth="1"/>
    <col min="12293" max="12293" width="5" style="17" bestFit="1" customWidth="1"/>
    <col min="12294" max="12294" width="11" style="17" bestFit="1" customWidth="1"/>
    <col min="12295" max="12545" width="9.140625" style="17"/>
    <col min="12546" max="12546" width="10.28515625" style="17" bestFit="1" customWidth="1"/>
    <col min="12547" max="12547" width="9.85546875" style="17" bestFit="1" customWidth="1"/>
    <col min="12548" max="12548" width="45.85546875" style="17" bestFit="1" customWidth="1"/>
    <col min="12549" max="12549" width="5" style="17" bestFit="1" customWidth="1"/>
    <col min="12550" max="12550" width="11" style="17" bestFit="1" customWidth="1"/>
    <col min="12551" max="12801" width="9.140625" style="17"/>
    <col min="12802" max="12802" width="10.28515625" style="17" bestFit="1" customWidth="1"/>
    <col min="12803" max="12803" width="9.85546875" style="17" bestFit="1" customWidth="1"/>
    <col min="12804" max="12804" width="45.85546875" style="17" bestFit="1" customWidth="1"/>
    <col min="12805" max="12805" width="5" style="17" bestFit="1" customWidth="1"/>
    <col min="12806" max="12806" width="11" style="17" bestFit="1" customWidth="1"/>
    <col min="12807" max="13057" width="9.140625" style="17"/>
    <col min="13058" max="13058" width="10.28515625" style="17" bestFit="1" customWidth="1"/>
    <col min="13059" max="13059" width="9.85546875" style="17" bestFit="1" customWidth="1"/>
    <col min="13060" max="13060" width="45.85546875" style="17" bestFit="1" customWidth="1"/>
    <col min="13061" max="13061" width="5" style="17" bestFit="1" customWidth="1"/>
    <col min="13062" max="13062" width="11" style="17" bestFit="1" customWidth="1"/>
    <col min="13063" max="13313" width="9.140625" style="17"/>
    <col min="13314" max="13314" width="10.28515625" style="17" bestFit="1" customWidth="1"/>
    <col min="13315" max="13315" width="9.85546875" style="17" bestFit="1" customWidth="1"/>
    <col min="13316" max="13316" width="45.85546875" style="17" bestFit="1" customWidth="1"/>
    <col min="13317" max="13317" width="5" style="17" bestFit="1" customWidth="1"/>
    <col min="13318" max="13318" width="11" style="17" bestFit="1" customWidth="1"/>
    <col min="13319" max="13569" width="9.140625" style="17"/>
    <col min="13570" max="13570" width="10.28515625" style="17" bestFit="1" customWidth="1"/>
    <col min="13571" max="13571" width="9.85546875" style="17" bestFit="1" customWidth="1"/>
    <col min="13572" max="13572" width="45.85546875" style="17" bestFit="1" customWidth="1"/>
    <col min="13573" max="13573" width="5" style="17" bestFit="1" customWidth="1"/>
    <col min="13574" max="13574" width="11" style="17" bestFit="1" customWidth="1"/>
    <col min="13575" max="13825" width="9.140625" style="17"/>
    <col min="13826" max="13826" width="10.28515625" style="17" bestFit="1" customWidth="1"/>
    <col min="13827" max="13827" width="9.85546875" style="17" bestFit="1" customWidth="1"/>
    <col min="13828" max="13828" width="45.85546875" style="17" bestFit="1" customWidth="1"/>
    <col min="13829" max="13829" width="5" style="17" bestFit="1" customWidth="1"/>
    <col min="13830" max="13830" width="11" style="17" bestFit="1" customWidth="1"/>
    <col min="13831" max="14081" width="9.140625" style="17"/>
    <col min="14082" max="14082" width="10.28515625" style="17" bestFit="1" customWidth="1"/>
    <col min="14083" max="14083" width="9.85546875" style="17" bestFit="1" customWidth="1"/>
    <col min="14084" max="14084" width="45.85546875" style="17" bestFit="1" customWidth="1"/>
    <col min="14085" max="14085" width="5" style="17" bestFit="1" customWidth="1"/>
    <col min="14086" max="14086" width="11" style="17" bestFit="1" customWidth="1"/>
    <col min="14087" max="14337" width="9.140625" style="17"/>
    <col min="14338" max="14338" width="10.28515625" style="17" bestFit="1" customWidth="1"/>
    <col min="14339" max="14339" width="9.85546875" style="17" bestFit="1" customWidth="1"/>
    <col min="14340" max="14340" width="45.85546875" style="17" bestFit="1" customWidth="1"/>
    <col min="14341" max="14341" width="5" style="17" bestFit="1" customWidth="1"/>
    <col min="14342" max="14342" width="11" style="17" bestFit="1" customWidth="1"/>
    <col min="14343" max="14593" width="9.140625" style="17"/>
    <col min="14594" max="14594" width="10.28515625" style="17" bestFit="1" customWidth="1"/>
    <col min="14595" max="14595" width="9.85546875" style="17" bestFit="1" customWidth="1"/>
    <col min="14596" max="14596" width="45.85546875" style="17" bestFit="1" customWidth="1"/>
    <col min="14597" max="14597" width="5" style="17" bestFit="1" customWidth="1"/>
    <col min="14598" max="14598" width="11" style="17" bestFit="1" customWidth="1"/>
    <col min="14599" max="14849" width="9.140625" style="17"/>
    <col min="14850" max="14850" width="10.28515625" style="17" bestFit="1" customWidth="1"/>
    <col min="14851" max="14851" width="9.85546875" style="17" bestFit="1" customWidth="1"/>
    <col min="14852" max="14852" width="45.85546875" style="17" bestFit="1" customWidth="1"/>
    <col min="14853" max="14853" width="5" style="17" bestFit="1" customWidth="1"/>
    <col min="14854" max="14854" width="11" style="17" bestFit="1" customWidth="1"/>
    <col min="14855" max="15105" width="9.140625" style="17"/>
    <col min="15106" max="15106" width="10.28515625" style="17" bestFit="1" customWidth="1"/>
    <col min="15107" max="15107" width="9.85546875" style="17" bestFit="1" customWidth="1"/>
    <col min="15108" max="15108" width="45.85546875" style="17" bestFit="1" customWidth="1"/>
    <col min="15109" max="15109" width="5" style="17" bestFit="1" customWidth="1"/>
    <col min="15110" max="15110" width="11" style="17" bestFit="1" customWidth="1"/>
    <col min="15111" max="15361" width="9.140625" style="17"/>
    <col min="15362" max="15362" width="10.28515625" style="17" bestFit="1" customWidth="1"/>
    <col min="15363" max="15363" width="9.85546875" style="17" bestFit="1" customWidth="1"/>
    <col min="15364" max="15364" width="45.85546875" style="17" bestFit="1" customWidth="1"/>
    <col min="15365" max="15365" width="5" style="17" bestFit="1" customWidth="1"/>
    <col min="15366" max="15366" width="11" style="17" bestFit="1" customWidth="1"/>
    <col min="15367" max="15617" width="9.140625" style="17"/>
    <col min="15618" max="15618" width="10.28515625" style="17" bestFit="1" customWidth="1"/>
    <col min="15619" max="15619" width="9.85546875" style="17" bestFit="1" customWidth="1"/>
    <col min="15620" max="15620" width="45.85546875" style="17" bestFit="1" customWidth="1"/>
    <col min="15621" max="15621" width="5" style="17" bestFit="1" customWidth="1"/>
    <col min="15622" max="15622" width="11" style="17" bestFit="1" customWidth="1"/>
    <col min="15623" max="15873" width="9.140625" style="17"/>
    <col min="15874" max="15874" width="10.28515625" style="17" bestFit="1" customWidth="1"/>
    <col min="15875" max="15875" width="9.85546875" style="17" bestFit="1" customWidth="1"/>
    <col min="15876" max="15876" width="45.85546875" style="17" bestFit="1" customWidth="1"/>
    <col min="15877" max="15877" width="5" style="17" bestFit="1" customWidth="1"/>
    <col min="15878" max="15878" width="11" style="17" bestFit="1" customWidth="1"/>
    <col min="15879" max="16129" width="9.140625" style="17"/>
    <col min="16130" max="16130" width="10.28515625" style="17" bestFit="1" customWidth="1"/>
    <col min="16131" max="16131" width="9.85546875" style="17" bestFit="1" customWidth="1"/>
    <col min="16132" max="16132" width="45.85546875" style="17" bestFit="1" customWidth="1"/>
    <col min="16133" max="16133" width="5" style="17" bestFit="1" customWidth="1"/>
    <col min="16134" max="16134" width="11" style="17" bestFit="1" customWidth="1"/>
    <col min="16135" max="16384" width="9.140625" style="17"/>
  </cols>
  <sheetData>
    <row r="1" spans="1:10" ht="37.5" customHeight="1" thickBot="1">
      <c r="A1" s="1206" t="s">
        <v>12935</v>
      </c>
      <c r="B1" s="1206"/>
      <c r="C1" s="1206"/>
      <c r="D1" s="1206"/>
      <c r="E1" s="1206"/>
      <c r="F1" s="1206"/>
      <c r="G1" s="1206"/>
      <c r="H1" s="1206"/>
    </row>
    <row r="2" spans="1:10" ht="15" customHeight="1">
      <c r="B2" s="624" t="s">
        <v>460</v>
      </c>
      <c r="C2" s="625"/>
      <c r="D2" s="626"/>
      <c r="E2" s="626"/>
      <c r="F2" s="626"/>
      <c r="G2" s="626"/>
      <c r="H2" s="627"/>
      <c r="I2" s="333"/>
      <c r="J2" s="333"/>
    </row>
    <row r="3" spans="1:10" ht="15" customHeight="1" thickBot="1">
      <c r="A3" s="634" t="s">
        <v>195</v>
      </c>
      <c r="B3" s="628" t="s">
        <v>9</v>
      </c>
      <c r="C3" s="629" t="s">
        <v>32</v>
      </c>
      <c r="D3" s="630"/>
      <c r="E3" s="630"/>
      <c r="F3" s="633"/>
      <c r="G3" s="632" t="s">
        <v>231</v>
      </c>
      <c r="H3" s="631" t="s">
        <v>0</v>
      </c>
      <c r="I3" s="333" t="s">
        <v>176</v>
      </c>
      <c r="J3" s="333"/>
    </row>
    <row r="4" spans="1:10" ht="15" customHeight="1">
      <c r="B4" s="748"/>
      <c r="C4" s="717" t="s">
        <v>2671</v>
      </c>
      <c r="D4" s="749"/>
      <c r="E4" s="749"/>
      <c r="F4" s="750"/>
      <c r="G4" s="751"/>
      <c r="H4" s="751"/>
      <c r="I4" s="333"/>
      <c r="J4" s="333"/>
    </row>
    <row r="5" spans="1:10" s="39" customFormat="1">
      <c r="A5" s="634" t="s">
        <v>447</v>
      </c>
      <c r="B5" s="762" t="s">
        <v>347</v>
      </c>
      <c r="C5" s="759" t="s">
        <v>348</v>
      </c>
      <c r="D5" s="763"/>
      <c r="E5" s="642"/>
      <c r="F5" s="643"/>
      <c r="G5" s="651">
        <v>814.5</v>
      </c>
      <c r="H5" s="652" t="s">
        <v>164</v>
      </c>
      <c r="I5" s="334">
        <f ca="1">SUMIF(Orçamento!$B$21:$G$34,DREN!B5,Orçamento!$F$21:$F$34)-G5</f>
        <v>0</v>
      </c>
      <c r="J5" s="334">
        <f>SUMIF(B5:B24,"&lt;&gt;"&amp;"",G5:G24)</f>
        <v>2900.2128400000001</v>
      </c>
    </row>
    <row r="6" spans="1:10" s="39" customFormat="1">
      <c r="A6" s="634" t="s">
        <v>447</v>
      </c>
      <c r="B6" s="757" t="s">
        <v>349</v>
      </c>
      <c r="C6" s="759" t="s">
        <v>350</v>
      </c>
      <c r="D6" s="763"/>
      <c r="E6" s="642"/>
      <c r="F6" s="643"/>
      <c r="G6" s="651">
        <f>G5*0.133</f>
        <v>108.32850000000001</v>
      </c>
      <c r="H6" s="653" t="s">
        <v>165</v>
      </c>
      <c r="I6" s="334">
        <f ca="1">SUMIF(Orçamento!$B$21:$G$34,DREN!B6,Orçamento!$F$21:$F$34)-G6</f>
        <v>1.4999999999929514E-3</v>
      </c>
      <c r="J6" s="334"/>
    </row>
    <row r="7" spans="1:10" s="39" customFormat="1">
      <c r="A7" s="634" t="s">
        <v>447</v>
      </c>
      <c r="B7" s="757" t="s">
        <v>351</v>
      </c>
      <c r="C7" s="764" t="s">
        <v>432</v>
      </c>
      <c r="D7" s="763"/>
      <c r="E7" s="642"/>
      <c r="F7" s="643"/>
      <c r="G7" s="651">
        <f>G5*0.077</f>
        <v>62.716499999999996</v>
      </c>
      <c r="H7" s="653" t="s">
        <v>165</v>
      </c>
      <c r="I7" s="334">
        <f ca="1">SUMIF(Orçamento!$B$21:$G$34,DREN!B7,Orçamento!$F$21:$F$34)-G7</f>
        <v>3.5000000000025011E-3</v>
      </c>
      <c r="J7" s="334"/>
    </row>
    <row r="8" spans="1:10" s="39" customFormat="1" ht="15" customHeight="1">
      <c r="A8" s="634"/>
      <c r="B8" s="636"/>
      <c r="C8" s="707" t="s">
        <v>2665</v>
      </c>
      <c r="D8" s="708"/>
      <c r="E8" s="708"/>
      <c r="F8" s="710"/>
      <c r="G8" s="636">
        <v>8</v>
      </c>
      <c r="H8" s="636" t="s">
        <v>255</v>
      </c>
      <c r="I8" s="334"/>
      <c r="J8" s="334"/>
    </row>
    <row r="9" spans="1:10" ht="15">
      <c r="A9" s="634" t="s">
        <v>447</v>
      </c>
      <c r="B9" s="641" t="s">
        <v>285</v>
      </c>
      <c r="C9" s="759" t="s">
        <v>465</v>
      </c>
      <c r="D9" s="760"/>
      <c r="E9" s="656"/>
      <c r="F9" s="761"/>
      <c r="G9" s="853">
        <v>65.28</v>
      </c>
      <c r="H9" s="657" t="s">
        <v>462</v>
      </c>
      <c r="I9" s="334">
        <f ca="1">SUMIF(Orçamento!$B$21:$G$34,DREN!B9,Orçamento!$F$21:$F$34)-G9</f>
        <v>-65.28</v>
      </c>
      <c r="J9" s="334"/>
    </row>
    <row r="10" spans="1:10" ht="15">
      <c r="A10" s="634" t="s">
        <v>447</v>
      </c>
      <c r="B10" s="641" t="s">
        <v>290</v>
      </c>
      <c r="C10" s="759" t="s">
        <v>468</v>
      </c>
      <c r="D10" s="760"/>
      <c r="E10" s="656"/>
      <c r="F10" s="761"/>
      <c r="G10" s="853">
        <v>188.8</v>
      </c>
      <c r="H10" s="657" t="s">
        <v>467</v>
      </c>
      <c r="I10" s="334">
        <f ca="1">SUMIF(Orçamento!$B$21:$G$34,DREN!B10,Orçamento!$F$21:$F$34)-G10</f>
        <v>-188.8</v>
      </c>
      <c r="J10" s="334"/>
    </row>
    <row r="11" spans="1:10" ht="15">
      <c r="A11" s="634" t="s">
        <v>447</v>
      </c>
      <c r="B11" s="641" t="s">
        <v>301</v>
      </c>
      <c r="C11" s="759" t="s">
        <v>2666</v>
      </c>
      <c r="D11" s="760"/>
      <c r="E11" s="656"/>
      <c r="F11" s="761"/>
      <c r="G11" s="853">
        <v>6.08</v>
      </c>
      <c r="H11" s="657" t="s">
        <v>462</v>
      </c>
      <c r="I11" s="334">
        <f ca="1">SUMIF(Orçamento!$B$21:$G$34,DREN!B11,Orçamento!$F$21:$F$34)-G11</f>
        <v>0</v>
      </c>
      <c r="J11" s="334"/>
    </row>
    <row r="12" spans="1:10" ht="15">
      <c r="A12" s="634" t="s">
        <v>2612</v>
      </c>
      <c r="B12" s="641" t="s">
        <v>3087</v>
      </c>
      <c r="C12" s="759" t="s">
        <v>2667</v>
      </c>
      <c r="D12" s="760"/>
      <c r="E12" s="656"/>
      <c r="F12" s="761"/>
      <c r="G12" s="853">
        <v>57.820800000000006</v>
      </c>
      <c r="H12" s="657" t="s">
        <v>467</v>
      </c>
      <c r="I12" s="334">
        <f ca="1">SUMIF(Orçamento!$B$21:$G$34,DREN!B12,Orçamento!$F$21:$F$34)-G12</f>
        <v>-57.820800000000006</v>
      </c>
      <c r="J12" s="334"/>
    </row>
    <row r="13" spans="1:10">
      <c r="A13" s="634" t="s">
        <v>2612</v>
      </c>
      <c r="B13" s="641" t="s">
        <v>3040</v>
      </c>
      <c r="C13" s="759" t="s">
        <v>470</v>
      </c>
      <c r="D13" s="760"/>
      <c r="E13" s="656"/>
      <c r="F13" s="761"/>
      <c r="G13" s="853">
        <v>4.72</v>
      </c>
      <c r="H13" s="657" t="s">
        <v>43</v>
      </c>
      <c r="I13" s="334">
        <f ca="1">SUMIF(Orçamento!$B$21:$G$34,DREN!B13,Orçamento!$F$21:$F$34)-G13</f>
        <v>0</v>
      </c>
      <c r="J13" s="334"/>
    </row>
    <row r="14" spans="1:10">
      <c r="A14" s="634" t="s">
        <v>447</v>
      </c>
      <c r="B14" s="641" t="s">
        <v>299</v>
      </c>
      <c r="C14" s="759" t="s">
        <v>471</v>
      </c>
      <c r="D14" s="760"/>
      <c r="E14" s="656"/>
      <c r="F14" s="761"/>
      <c r="G14" s="853">
        <v>10.16</v>
      </c>
      <c r="H14" s="657" t="s">
        <v>43</v>
      </c>
      <c r="I14" s="334">
        <f ca="1">SUMIF(Orçamento!$B$21:$G$34,DREN!B14,Orçamento!$F$21:$F$34)-G14</f>
        <v>0</v>
      </c>
      <c r="J14" s="334"/>
    </row>
    <row r="15" spans="1:10">
      <c r="A15" s="634" t="s">
        <v>447</v>
      </c>
      <c r="B15" s="641" t="s">
        <v>296</v>
      </c>
      <c r="C15" s="759" t="s">
        <v>472</v>
      </c>
      <c r="D15" s="760"/>
      <c r="E15" s="656"/>
      <c r="F15" s="761"/>
      <c r="G15" s="853">
        <v>1240</v>
      </c>
      <c r="H15" s="657" t="s">
        <v>6</v>
      </c>
      <c r="I15" s="334">
        <f ca="1">SUMIF(Orçamento!$B$21:$G$34,DREN!B15,Orçamento!$F$21:$F$34)-G15</f>
        <v>0</v>
      </c>
      <c r="J15" s="334"/>
    </row>
    <row r="16" spans="1:10">
      <c r="A16" s="634" t="s">
        <v>2612</v>
      </c>
      <c r="B16" s="641" t="s">
        <v>3249</v>
      </c>
      <c r="C16" s="759" t="s">
        <v>4701</v>
      </c>
      <c r="D16" s="760"/>
      <c r="E16" s="656"/>
      <c r="F16" s="761"/>
      <c r="G16" s="853">
        <v>70.319999999999993</v>
      </c>
      <c r="H16" s="657" t="s">
        <v>44</v>
      </c>
      <c r="I16" s="334">
        <f ca="1">SUMIF(Orçamento!$B$21:$G$34,DREN!B16,Orçamento!$F$21:$F$34)-G16</f>
        <v>-52.739999999999995</v>
      </c>
      <c r="J16" s="334"/>
    </row>
    <row r="17" spans="1:10">
      <c r="A17" s="634" t="s">
        <v>2612</v>
      </c>
      <c r="B17" s="641" t="s">
        <v>3079</v>
      </c>
      <c r="C17" s="759" t="s">
        <v>2668</v>
      </c>
      <c r="D17" s="760"/>
      <c r="E17" s="656"/>
      <c r="F17" s="761"/>
      <c r="G17" s="853">
        <v>130.4</v>
      </c>
      <c r="H17" s="657" t="s">
        <v>44</v>
      </c>
      <c r="I17" s="334">
        <f ca="1">SUMIF(Orçamento!$B$21:$G$34,DREN!B17,Orçamento!$F$21:$F$34)-G17</f>
        <v>0</v>
      </c>
      <c r="J17" s="334"/>
    </row>
    <row r="18" spans="1:10">
      <c r="A18" s="634" t="s">
        <v>2612</v>
      </c>
      <c r="B18" s="746" t="s">
        <v>3164</v>
      </c>
      <c r="C18" s="759" t="s">
        <v>2669</v>
      </c>
      <c r="D18" s="760"/>
      <c r="E18" s="656"/>
      <c r="F18" s="761"/>
      <c r="G18" s="853">
        <v>16</v>
      </c>
      <c r="H18" s="657" t="s">
        <v>3</v>
      </c>
      <c r="I18" s="334">
        <f ca="1">SUMIF(Orçamento!$B$21:$G$34,DREN!B18,Orçamento!$F$21:$F$34)-G18</f>
        <v>0</v>
      </c>
      <c r="J18" s="334"/>
    </row>
    <row r="19" spans="1:10">
      <c r="A19" s="634" t="s">
        <v>2612</v>
      </c>
      <c r="B19" s="747" t="s">
        <v>3159</v>
      </c>
      <c r="C19" s="759" t="s">
        <v>2670</v>
      </c>
      <c r="D19" s="760"/>
      <c r="E19" s="656"/>
      <c r="F19" s="761"/>
      <c r="G19" s="853">
        <v>16</v>
      </c>
      <c r="H19" s="657" t="s">
        <v>2</v>
      </c>
      <c r="I19" s="334">
        <f ca="1">SUMIF(Orçamento!$B$21:$G$34,DREN!B19,Orçamento!$F$21:$F$34)-G19</f>
        <v>0</v>
      </c>
      <c r="J19" s="334"/>
    </row>
    <row r="20" spans="1:10" s="39" customFormat="1" ht="15" customHeight="1">
      <c r="A20" s="634" t="s">
        <v>447</v>
      </c>
      <c r="B20" s="636" t="s">
        <v>317</v>
      </c>
      <c r="C20" s="707" t="s">
        <v>476</v>
      </c>
      <c r="D20" s="708"/>
      <c r="E20" s="708"/>
      <c r="F20" s="710"/>
      <c r="G20" s="636">
        <v>2</v>
      </c>
      <c r="H20" s="636" t="s">
        <v>477</v>
      </c>
      <c r="I20" s="334">
        <f ca="1">SUMIF(Orçamento!$B$21:$G$34,DREN!B20,Orçamento!$F$21:$F$34)-G20</f>
        <v>0</v>
      </c>
      <c r="J20" s="334"/>
    </row>
    <row r="21" spans="1:10">
      <c r="A21" s="634" t="s">
        <v>447</v>
      </c>
      <c r="B21" s="637" t="s">
        <v>279</v>
      </c>
      <c r="C21" s="638" t="s">
        <v>461</v>
      </c>
      <c r="D21" s="639"/>
      <c r="E21" s="639"/>
      <c r="F21" s="765"/>
      <c r="G21" s="854">
        <v>31.95072</v>
      </c>
      <c r="H21" s="657" t="s">
        <v>43</v>
      </c>
      <c r="I21" s="334">
        <f ca="1">SUMIF(Orçamento!$B$21:$G$34,DREN!B21,Orçamento!$F$21:$F$34)-G21</f>
        <v>-31.95072</v>
      </c>
      <c r="J21" s="334"/>
    </row>
    <row r="22" spans="1:10">
      <c r="A22" s="634" t="s">
        <v>447</v>
      </c>
      <c r="B22" s="637" t="s">
        <v>279</v>
      </c>
      <c r="C22" s="638" t="s">
        <v>463</v>
      </c>
      <c r="D22" s="639"/>
      <c r="E22" s="639"/>
      <c r="F22" s="765"/>
      <c r="G22" s="854">
        <v>5.3251200000000001</v>
      </c>
      <c r="H22" s="657" t="s">
        <v>43</v>
      </c>
      <c r="I22" s="334">
        <f ca="1">SUMIF(Orçamento!$B$21:$G$34,DREN!B22,Orçamento!$F$21:$F$34)-G22</f>
        <v>-5.3251200000000001</v>
      </c>
      <c r="J22" s="334"/>
    </row>
    <row r="23" spans="1:10">
      <c r="A23" s="634" t="s">
        <v>447</v>
      </c>
      <c r="B23" s="637" t="s">
        <v>285</v>
      </c>
      <c r="C23" s="638" t="s">
        <v>465</v>
      </c>
      <c r="D23" s="639"/>
      <c r="E23" s="639"/>
      <c r="F23" s="765"/>
      <c r="G23" s="854">
        <v>20.275200000000002</v>
      </c>
      <c r="H23" s="657" t="s">
        <v>43</v>
      </c>
      <c r="I23" s="334">
        <f ca="1">SUMIF(Orçamento!$B$21:$G$34,DREN!B23,Orçamento!$F$21:$F$34)-G23</f>
        <v>-20.275200000000002</v>
      </c>
      <c r="J23" s="334"/>
    </row>
    <row r="24" spans="1:10" ht="15">
      <c r="A24" s="634" t="s">
        <v>447</v>
      </c>
      <c r="B24" s="637" t="s">
        <v>290</v>
      </c>
      <c r="C24" s="638" t="s">
        <v>468</v>
      </c>
      <c r="D24" s="639"/>
      <c r="E24" s="639"/>
      <c r="F24" s="765"/>
      <c r="G24" s="854">
        <v>49.536000000000001</v>
      </c>
      <c r="H24" s="657" t="s">
        <v>467</v>
      </c>
      <c r="I24" s="334">
        <f ca="1">SUMIF(Orçamento!$B$21:$G$34,DREN!B24,Orçamento!$F$21:$F$34)-G24</f>
        <v>-49.536000000000001</v>
      </c>
      <c r="J24" s="334"/>
    </row>
    <row r="25" spans="1:10" ht="13.5" thickBot="1">
      <c r="B25" s="648"/>
      <c r="C25" s="754"/>
      <c r="D25" s="719"/>
      <c r="E25" s="719"/>
      <c r="F25" s="719"/>
      <c r="G25" s="719"/>
      <c r="H25" s="720"/>
      <c r="I25" s="334"/>
      <c r="J25" s="334"/>
    </row>
    <row r="26" spans="1:10" ht="15" customHeight="1" thickBot="1">
      <c r="B26" s="777"/>
      <c r="C26" s="778" t="s">
        <v>2672</v>
      </c>
      <c r="D26" s="779"/>
      <c r="E26" s="779"/>
      <c r="F26" s="780"/>
      <c r="G26" s="780"/>
      <c r="H26" s="781"/>
    </row>
    <row r="27" spans="1:10">
      <c r="B27" s="782"/>
      <c r="C27" s="783" t="s">
        <v>2673</v>
      </c>
      <c r="D27" s="649"/>
      <c r="E27" s="650"/>
      <c r="F27" s="650"/>
      <c r="G27" s="784"/>
      <c r="H27" s="785"/>
      <c r="I27" s="334"/>
      <c r="J27" s="334"/>
    </row>
    <row r="28" spans="1:10" s="39" customFormat="1" ht="15" customHeight="1">
      <c r="A28" s="634" t="s">
        <v>447</v>
      </c>
      <c r="B28" s="641" t="s">
        <v>312</v>
      </c>
      <c r="C28" s="759" t="s">
        <v>313</v>
      </c>
      <c r="D28" s="763"/>
      <c r="E28" s="642"/>
      <c r="F28" s="643"/>
      <c r="G28" s="651">
        <v>58.5</v>
      </c>
      <c r="H28" s="641" t="s">
        <v>164</v>
      </c>
      <c r="I28" s="334">
        <f ca="1">SUMIF(Orçamento!$B$35:$G$51,DREN!B28,Orçamento!$F$35:$F$51)-G28</f>
        <v>0</v>
      </c>
      <c r="J28" s="334"/>
    </row>
    <row r="29" spans="1:10" s="39" customFormat="1" ht="15" customHeight="1">
      <c r="A29" s="634" t="s">
        <v>447</v>
      </c>
      <c r="B29" s="641" t="s">
        <v>314</v>
      </c>
      <c r="C29" s="759" t="s">
        <v>315</v>
      </c>
      <c r="D29" s="763"/>
      <c r="E29" s="642"/>
      <c r="F29" s="643"/>
      <c r="G29" s="651">
        <v>50.5</v>
      </c>
      <c r="H29" s="641" t="s">
        <v>2</v>
      </c>
      <c r="I29" s="334">
        <f ca="1">SUMIF(Orçamento!$B$35:$G$51,DREN!B29,Orçamento!$F$35:$F$51)-G29</f>
        <v>0</v>
      </c>
      <c r="J29" s="334"/>
    </row>
    <row r="30" spans="1:10">
      <c r="A30" s="634" t="s">
        <v>447</v>
      </c>
      <c r="B30" s="641" t="s">
        <v>291</v>
      </c>
      <c r="C30" s="759" t="s">
        <v>292</v>
      </c>
      <c r="D30" s="763"/>
      <c r="E30" s="642"/>
      <c r="F30" s="643"/>
      <c r="G30" s="651">
        <v>510.44000000000005</v>
      </c>
      <c r="H30" s="641" t="s">
        <v>256</v>
      </c>
      <c r="I30" s="334">
        <f ca="1">SUMIF(Orçamento!$B$35:$G$51,DREN!B30,Orçamento!$F$35:$F$51)-G30</f>
        <v>-510.44000000000005</v>
      </c>
      <c r="J30" s="334"/>
    </row>
    <row r="31" spans="1:10">
      <c r="A31" s="634" t="s">
        <v>447</v>
      </c>
      <c r="B31" s="641" t="s">
        <v>285</v>
      </c>
      <c r="C31" s="759" t="s">
        <v>423</v>
      </c>
      <c r="D31" s="763"/>
      <c r="E31" s="642"/>
      <c r="F31" s="643"/>
      <c r="G31" s="651">
        <v>434.55748006458452</v>
      </c>
      <c r="H31" s="641" t="s">
        <v>165</v>
      </c>
      <c r="I31" s="334">
        <f ca="1">SUMIF(Orçamento!$B$35:$G$51,DREN!B31,Orçamento!$F$35:$F$51)-G31</f>
        <v>-434.55748006458452</v>
      </c>
      <c r="J31" s="334"/>
    </row>
    <row r="32" spans="1:10">
      <c r="A32" s="634" t="s">
        <v>447</v>
      </c>
      <c r="B32" s="641" t="s">
        <v>303</v>
      </c>
      <c r="C32" s="759" t="s">
        <v>304</v>
      </c>
      <c r="D32" s="763"/>
      <c r="E32" s="642"/>
      <c r="F32" s="643"/>
      <c r="G32" s="651">
        <v>14.6835</v>
      </c>
      <c r="H32" s="641" t="s">
        <v>165</v>
      </c>
      <c r="I32" s="334">
        <f ca="1">SUMIF(Orçamento!$B$35:$G$51,DREN!B32,Orçamento!$F$35:$F$51)-G32</f>
        <v>2.6264999999999983</v>
      </c>
      <c r="J32" s="334"/>
    </row>
    <row r="33" spans="1:13">
      <c r="A33" s="634" t="s">
        <v>447</v>
      </c>
      <c r="B33" s="641" t="s">
        <v>279</v>
      </c>
      <c r="C33" s="764" t="s">
        <v>280</v>
      </c>
      <c r="D33" s="763"/>
      <c r="E33" s="642"/>
      <c r="F33" s="643"/>
      <c r="G33" s="651">
        <v>496.75319999999994</v>
      </c>
      <c r="H33" s="641" t="s">
        <v>165</v>
      </c>
      <c r="I33" s="334">
        <f ca="1">SUMIF(Orçamento!$B$35:$G$51,DREN!B33,Orçamento!$F$35:$F$51)-G33</f>
        <v>-496.75319999999994</v>
      </c>
      <c r="J33" s="334"/>
    </row>
    <row r="34" spans="1:13">
      <c r="A34" s="634" t="s">
        <v>447</v>
      </c>
      <c r="B34" s="641" t="s">
        <v>279</v>
      </c>
      <c r="C34" s="764" t="s">
        <v>281</v>
      </c>
      <c r="D34" s="763"/>
      <c r="E34" s="642"/>
      <c r="F34" s="643"/>
      <c r="G34" s="651">
        <v>69.523200000000003</v>
      </c>
      <c r="H34" s="641" t="s">
        <v>165</v>
      </c>
      <c r="I34" s="334">
        <f ca="1">SUMIF(Orçamento!$B$35:$G$51,DREN!B34,Orçamento!$F$35:$F$51)-G34</f>
        <v>-69.523200000000003</v>
      </c>
      <c r="J34" s="334"/>
    </row>
    <row r="35" spans="1:13" ht="15" customHeight="1">
      <c r="B35" s="635"/>
      <c r="C35" s="707" t="s">
        <v>474</v>
      </c>
      <c r="D35" s="774"/>
      <c r="E35" s="774"/>
      <c r="F35" s="710" t="s">
        <v>473</v>
      </c>
      <c r="G35" s="636">
        <v>2</v>
      </c>
      <c r="H35" s="635"/>
    </row>
    <row r="36" spans="1:13" ht="15">
      <c r="A36" s="634" t="s">
        <v>447</v>
      </c>
      <c r="B36" s="641" t="s">
        <v>279</v>
      </c>
      <c r="C36" s="655" t="s">
        <v>469</v>
      </c>
      <c r="D36" s="758"/>
      <c r="E36" s="656"/>
      <c r="F36" s="761"/>
      <c r="G36" s="654">
        <v>3.4030758994004282</v>
      </c>
      <c r="H36" s="657" t="s">
        <v>462</v>
      </c>
      <c r="I36" s="334">
        <f ca="1">SUMIF(Orçamento!$B$35:$G$51,DREN!B36,Orçamento!$F$35:$F$51)-G36</f>
        <v>-3.4030758994004282</v>
      </c>
      <c r="J36" s="334"/>
    </row>
    <row r="37" spans="1:13" ht="15">
      <c r="A37" s="634" t="s">
        <v>2612</v>
      </c>
      <c r="B37" s="770" t="s">
        <v>3040</v>
      </c>
      <c r="C37" s="655" t="s">
        <v>470</v>
      </c>
      <c r="D37" s="758"/>
      <c r="E37" s="656"/>
      <c r="F37" s="761"/>
      <c r="G37" s="654">
        <v>0.3</v>
      </c>
      <c r="H37" s="657" t="s">
        <v>462</v>
      </c>
      <c r="I37" s="334">
        <f ca="1">SUMIF(Orçamento!$B$35:$G$51,DREN!B37,Orçamento!$F$35:$F$51)-G37</f>
        <v>10.5</v>
      </c>
      <c r="J37" s="334"/>
    </row>
    <row r="38" spans="1:13" ht="15">
      <c r="A38" s="634" t="s">
        <v>447</v>
      </c>
      <c r="B38" s="641" t="s">
        <v>299</v>
      </c>
      <c r="C38" s="759" t="s">
        <v>300</v>
      </c>
      <c r="D38" s="760"/>
      <c r="E38" s="656"/>
      <c r="F38" s="761"/>
      <c r="G38" s="654">
        <v>1.4</v>
      </c>
      <c r="H38" s="657" t="s">
        <v>462</v>
      </c>
      <c r="I38" s="334">
        <f ca="1">SUMIF(Orçamento!$B$35:$G$51,DREN!B38,Orçamento!$F$35:$F$51)-G38</f>
        <v>98.169999999999987</v>
      </c>
      <c r="J38" s="334"/>
    </row>
    <row r="39" spans="1:13" ht="15">
      <c r="B39" s="641" t="s">
        <v>3249</v>
      </c>
      <c r="C39" s="759" t="s">
        <v>4701</v>
      </c>
      <c r="D39" s="758"/>
      <c r="E39" s="656">
        <v>4</v>
      </c>
      <c r="F39" s="761"/>
      <c r="G39" s="654">
        <f>11.6/E39</f>
        <v>2.9</v>
      </c>
      <c r="H39" s="657" t="s">
        <v>467</v>
      </c>
      <c r="I39" s="334">
        <f ca="1">SUMIF(Orçamento!$B$35:$G$51,DREN!B39,Orçamento!$F$35:$F$51)-G39</f>
        <v>248.13</v>
      </c>
      <c r="J39" s="334"/>
      <c r="M39" s="39"/>
    </row>
    <row r="40" spans="1:13" ht="15">
      <c r="A40" s="634" t="s">
        <v>447</v>
      </c>
      <c r="B40" s="641" t="s">
        <v>305</v>
      </c>
      <c r="C40" s="759" t="s">
        <v>306</v>
      </c>
      <c r="D40" s="760"/>
      <c r="E40" s="656"/>
      <c r="F40" s="761"/>
      <c r="G40" s="654">
        <f>1.12/0.09</f>
        <v>12.444444444444446</v>
      </c>
      <c r="H40" s="657" t="s">
        <v>462</v>
      </c>
      <c r="I40" s="334">
        <f ca="1">SUMIF(Orçamento!$B$35:$G$51,DREN!B40,Orçamento!$F$35:$F$51)-G40</f>
        <v>-4.4444444444469156E-3</v>
      </c>
      <c r="J40" s="334"/>
    </row>
    <row r="41" spans="1:13" ht="15">
      <c r="A41" s="634" t="s">
        <v>447</v>
      </c>
      <c r="B41" s="641" t="s">
        <v>301</v>
      </c>
      <c r="C41" s="759" t="s">
        <v>302</v>
      </c>
      <c r="D41" s="760"/>
      <c r="E41" s="656"/>
      <c r="F41" s="761"/>
      <c r="G41" s="654">
        <v>1.1200000000000001</v>
      </c>
      <c r="H41" s="657" t="s">
        <v>462</v>
      </c>
      <c r="I41" s="334">
        <f ca="1">SUMIF(Orçamento!$B$35:$G$51,DREN!B41,Orçamento!$F$35:$F$51)-G41</f>
        <v>0</v>
      </c>
      <c r="J41" s="334"/>
    </row>
    <row r="42" spans="1:13" ht="15">
      <c r="A42" s="634" t="s">
        <v>2612</v>
      </c>
      <c r="B42" s="641" t="s">
        <v>3079</v>
      </c>
      <c r="C42" s="759" t="s">
        <v>307</v>
      </c>
      <c r="D42" s="760"/>
      <c r="E42" s="766"/>
      <c r="F42" s="767"/>
      <c r="G42" s="654">
        <v>11.2</v>
      </c>
      <c r="H42" s="657" t="s">
        <v>467</v>
      </c>
      <c r="I42" s="334">
        <f ca="1">SUMIF(Orçamento!$B$35:$G$51,DREN!B42,Orçamento!$F$35:$F$51)-G42</f>
        <v>0</v>
      </c>
      <c r="J42" s="334"/>
    </row>
    <row r="43" spans="1:13">
      <c r="A43" s="634" t="s">
        <v>447</v>
      </c>
      <c r="B43" s="641" t="s">
        <v>296</v>
      </c>
      <c r="C43" s="759" t="s">
        <v>297</v>
      </c>
      <c r="D43" s="758"/>
      <c r="E43" s="656"/>
      <c r="F43" s="761"/>
      <c r="G43" s="654">
        <v>102</v>
      </c>
      <c r="H43" s="657" t="s">
        <v>6</v>
      </c>
      <c r="I43" s="334">
        <f ca="1">SUMIF(Orçamento!$B$35:$G$51,DREN!B43,Orçamento!$F$35:$F$51)-G43</f>
        <v>10063.040000000001</v>
      </c>
      <c r="J43" s="334"/>
    </row>
    <row r="44" spans="1:13">
      <c r="B44" s="725"/>
      <c r="C44" s="726" t="s">
        <v>479</v>
      </c>
      <c r="D44" s="726"/>
      <c r="E44" s="726"/>
      <c r="F44" s="726"/>
      <c r="G44" s="726"/>
      <c r="H44" s="727"/>
    </row>
    <row r="45" spans="1:13">
      <c r="B45" s="713"/>
      <c r="C45" s="714"/>
      <c r="D45" s="714" t="s">
        <v>480</v>
      </c>
      <c r="E45" s="714"/>
      <c r="F45" s="714"/>
      <c r="G45" s="714">
        <f>((0.6*3)+(0.8*2))*2.72</f>
        <v>9.2480000000000011</v>
      </c>
      <c r="H45" s="728"/>
    </row>
    <row r="46" spans="1:13">
      <c r="B46" s="755" t="s">
        <v>293</v>
      </c>
      <c r="C46" s="756" t="s">
        <v>294</v>
      </c>
      <c r="D46" s="639"/>
      <c r="E46" s="639"/>
      <c r="F46" s="639"/>
      <c r="G46" s="639">
        <f>G45</f>
        <v>9.2480000000000011</v>
      </c>
      <c r="H46" s="644" t="s">
        <v>43</v>
      </c>
      <c r="I46" s="334">
        <f ca="1">SUMIF(Orçamento!$B$35:$G$51,DREN!B46,Orçamento!$F$35:$F$51)-G46</f>
        <v>24.981999999999996</v>
      </c>
      <c r="J46" s="334"/>
    </row>
    <row r="47" spans="1:13" s="39" customFormat="1" ht="15" customHeight="1">
      <c r="A47" s="634"/>
      <c r="B47" s="636"/>
      <c r="C47" s="707" t="s">
        <v>2651</v>
      </c>
      <c r="D47" s="708"/>
      <c r="E47" s="708"/>
      <c r="F47" s="710"/>
      <c r="G47" s="636">
        <v>42</v>
      </c>
      <c r="H47" s="636" t="s">
        <v>164</v>
      </c>
      <c r="I47" s="334"/>
      <c r="J47" s="334"/>
    </row>
    <row r="48" spans="1:13" s="143" customFormat="1" ht="15" customHeight="1">
      <c r="A48" s="634"/>
      <c r="B48" s="730"/>
      <c r="D48" s="768" t="s">
        <v>461</v>
      </c>
      <c r="E48" s="731"/>
      <c r="F48" s="732" t="s">
        <v>2661</v>
      </c>
      <c r="G48" s="733">
        <v>2</v>
      </c>
      <c r="H48" s="734" t="s">
        <v>2</v>
      </c>
      <c r="I48" s="334"/>
      <c r="J48" s="334"/>
    </row>
    <row r="49" spans="1:11" s="143" customFormat="1" ht="15" customHeight="1">
      <c r="A49" s="634"/>
      <c r="B49" s="735"/>
      <c r="C49" s="721"/>
      <c r="D49" s="721"/>
      <c r="E49" s="722"/>
      <c r="F49" s="723" t="s">
        <v>2662</v>
      </c>
      <c r="G49" s="724">
        <v>1.5</v>
      </c>
      <c r="H49" s="736" t="s">
        <v>2</v>
      </c>
      <c r="I49" s="334"/>
      <c r="J49" s="334"/>
    </row>
    <row r="50" spans="1:11" s="143" customFormat="1" ht="15" customHeight="1">
      <c r="A50" s="634"/>
      <c r="B50" s="950"/>
      <c r="C50" s="951"/>
      <c r="D50" s="951"/>
      <c r="E50" s="952"/>
      <c r="F50" s="953" t="s">
        <v>2654</v>
      </c>
      <c r="G50" s="954">
        <f>G49*1.5</f>
        <v>2.25</v>
      </c>
      <c r="H50" s="955" t="s">
        <v>2</v>
      </c>
      <c r="I50" s="334"/>
      <c r="J50" s="334"/>
    </row>
    <row r="51" spans="1:11" s="143" customFormat="1" ht="15" customHeight="1">
      <c r="A51" s="634"/>
      <c r="B51" s="735"/>
      <c r="C51" s="721"/>
      <c r="D51" s="721"/>
      <c r="E51" s="722"/>
      <c r="F51" s="723" t="s">
        <v>2652</v>
      </c>
      <c r="G51" s="724">
        <f>2*0.5</f>
        <v>1</v>
      </c>
      <c r="H51" s="736" t="s">
        <v>2</v>
      </c>
      <c r="I51" s="334"/>
      <c r="J51" s="334"/>
    </row>
    <row r="52" spans="1:11" s="143" customFormat="1" ht="15" customHeight="1">
      <c r="A52" s="634"/>
      <c r="B52" s="950"/>
      <c r="C52" s="951"/>
      <c r="D52" s="951"/>
      <c r="E52" s="952"/>
      <c r="F52" s="953" t="s">
        <v>50</v>
      </c>
      <c r="G52" s="954">
        <f>(G48+G51)*(G50+G53+G54)</f>
        <v>7.6499999999999995</v>
      </c>
      <c r="H52" s="955" t="s">
        <v>42</v>
      </c>
      <c r="I52" s="334"/>
      <c r="J52" s="334"/>
    </row>
    <row r="53" spans="1:11" s="143" customFormat="1" ht="15" customHeight="1">
      <c r="A53" s="634"/>
      <c r="B53" s="735"/>
      <c r="C53" s="721"/>
      <c r="D53" s="721"/>
      <c r="E53" s="722"/>
      <c r="F53" s="723" t="s">
        <v>2656</v>
      </c>
      <c r="G53" s="724">
        <v>0.25</v>
      </c>
      <c r="H53" s="736" t="s">
        <v>2</v>
      </c>
      <c r="I53" s="334"/>
      <c r="J53" s="334"/>
    </row>
    <row r="54" spans="1:11" s="143" customFormat="1" ht="15" customHeight="1">
      <c r="A54" s="634"/>
      <c r="B54" s="977"/>
      <c r="C54" s="978"/>
      <c r="D54" s="978"/>
      <c r="E54" s="979"/>
      <c r="F54" s="980" t="s">
        <v>2653</v>
      </c>
      <c r="G54" s="981">
        <v>0.05</v>
      </c>
      <c r="H54" s="982" t="s">
        <v>2</v>
      </c>
      <c r="I54" s="334"/>
      <c r="J54" s="334"/>
    </row>
    <row r="55" spans="1:11" s="143" customFormat="1" ht="15" customHeight="1">
      <c r="A55" s="634"/>
      <c r="B55" s="977"/>
      <c r="C55" s="978"/>
      <c r="D55" s="978"/>
      <c r="E55" s="979"/>
      <c r="F55" s="980" t="s">
        <v>4704</v>
      </c>
      <c r="G55" s="981">
        <v>0.1</v>
      </c>
      <c r="H55" s="982" t="s">
        <v>2</v>
      </c>
      <c r="I55" s="334"/>
      <c r="J55" s="334"/>
    </row>
    <row r="56" spans="1:11" s="143" customFormat="1" ht="15" customHeight="1">
      <c r="A56" s="634"/>
      <c r="B56" s="983"/>
      <c r="C56" s="984"/>
      <c r="D56" s="984"/>
      <c r="E56" s="985"/>
      <c r="F56" s="986" t="s">
        <v>4705</v>
      </c>
      <c r="G56" s="987">
        <v>0.1</v>
      </c>
      <c r="H56" s="988" t="s">
        <v>2</v>
      </c>
      <c r="I56" s="334"/>
      <c r="J56" s="334"/>
    </row>
    <row r="57" spans="1:11" s="143" customFormat="1" ht="15" customHeight="1">
      <c r="A57" s="634"/>
      <c r="B57" s="944"/>
      <c r="C57" s="945"/>
      <c r="D57" s="945"/>
      <c r="E57" s="946"/>
      <c r="F57" s="947" t="s">
        <v>4728</v>
      </c>
      <c r="G57" s="948">
        <v>0.4</v>
      </c>
      <c r="H57" s="949" t="s">
        <v>2</v>
      </c>
      <c r="I57" s="334"/>
      <c r="J57" s="334"/>
    </row>
    <row r="58" spans="1:11">
      <c r="A58" s="634" t="s">
        <v>447</v>
      </c>
      <c r="B58" s="641" t="s">
        <v>2824</v>
      </c>
      <c r="C58" s="989" t="s">
        <v>4730</v>
      </c>
      <c r="D58" s="990"/>
      <c r="E58" s="990"/>
      <c r="F58" s="991"/>
      <c r="G58" s="943">
        <f>(((((G48+G53))*2)+G51)*1*G47)</f>
        <v>231</v>
      </c>
      <c r="H58" s="657" t="s">
        <v>43</v>
      </c>
      <c r="I58" s="334">
        <f ca="1">SUMIF(Orçamento!$B$35:$G$51,DREN!B58,Orçamento!$F$35:$F$51)-G58</f>
        <v>-231</v>
      </c>
      <c r="J58" s="334"/>
      <c r="K58" s="38"/>
    </row>
    <row r="59" spans="1:11">
      <c r="A59" s="634" t="s">
        <v>447</v>
      </c>
      <c r="B59" s="641" t="s">
        <v>285</v>
      </c>
      <c r="C59" s="989" t="s">
        <v>465</v>
      </c>
      <c r="D59" s="990"/>
      <c r="E59" s="990"/>
      <c r="F59" s="991"/>
      <c r="G59" s="992">
        <v>0</v>
      </c>
      <c r="H59" s="657" t="s">
        <v>43</v>
      </c>
      <c r="I59" s="334">
        <f ca="1">SUMIF(Orçamento!$B$35:$G$51,DREN!B59,Orçamento!$F$35:$F$51)-G59</f>
        <v>0</v>
      </c>
      <c r="J59" s="334"/>
    </row>
    <row r="60" spans="1:11">
      <c r="A60" s="634" t="s">
        <v>447</v>
      </c>
      <c r="B60" s="641" t="s">
        <v>291</v>
      </c>
      <c r="C60" s="989" t="s">
        <v>466</v>
      </c>
      <c r="D60" s="990"/>
      <c r="E60" s="990"/>
      <c r="F60" s="991"/>
      <c r="G60" s="992">
        <v>0</v>
      </c>
      <c r="H60" s="657" t="s">
        <v>44</v>
      </c>
      <c r="I60" s="334">
        <f ca="1">SUMIF(Orçamento!$B$35:$G$51,DREN!B60,Orçamento!$F$35:$F$51)-G60</f>
        <v>0</v>
      </c>
      <c r="J60" s="334"/>
    </row>
    <row r="61" spans="1:11">
      <c r="A61" s="634" t="s">
        <v>447</v>
      </c>
      <c r="B61" s="641" t="s">
        <v>299</v>
      </c>
      <c r="C61" s="989" t="s">
        <v>2660</v>
      </c>
      <c r="D61" s="990"/>
      <c r="E61" s="990"/>
      <c r="F61" s="993">
        <f>((G48+G53)*(G49+G53)-(G49*G48))*2</f>
        <v>1.875</v>
      </c>
      <c r="G61" s="918">
        <f>F61*G47</f>
        <v>78.75</v>
      </c>
      <c r="H61" s="657" t="s">
        <v>44</v>
      </c>
      <c r="I61" s="334">
        <f ca="1">SUMIF(Orçamento!$B$35:$G$51,DREN!B61,Orçamento!$F$35:$F$51)-G61</f>
        <v>20.819999999999993</v>
      </c>
      <c r="J61" s="334"/>
      <c r="K61" s="38"/>
    </row>
    <row r="62" spans="1:11">
      <c r="A62" s="634" t="s">
        <v>2612</v>
      </c>
      <c r="B62" s="641" t="s">
        <v>3040</v>
      </c>
      <c r="C62" s="989" t="s">
        <v>4706</v>
      </c>
      <c r="D62" s="990"/>
      <c r="E62" s="990"/>
      <c r="F62" s="993">
        <f>((G48+G53*2)*2)*G54</f>
        <v>0.25</v>
      </c>
      <c r="G62" s="918">
        <f>F62*$G$47</f>
        <v>10.5</v>
      </c>
      <c r="H62" s="657" t="s">
        <v>43</v>
      </c>
      <c r="I62" s="334">
        <f ca="1">SUMIF(Orçamento!$B$35:$G$51,DREN!B62,Orçamento!$F$35:$F$51)-G62</f>
        <v>0.30000000000000071</v>
      </c>
      <c r="J62" s="334"/>
    </row>
    <row r="63" spans="1:11">
      <c r="B63" s="641" t="s">
        <v>3080</v>
      </c>
      <c r="C63" s="989" t="s">
        <v>4707</v>
      </c>
      <c r="D63" s="990"/>
      <c r="E63" s="990"/>
      <c r="F63" s="993">
        <f>((G48+G53*2)*2)*G55</f>
        <v>0.5</v>
      </c>
      <c r="G63" s="918">
        <f>F63*$G$47</f>
        <v>21</v>
      </c>
      <c r="H63" s="657" t="s">
        <v>43</v>
      </c>
      <c r="I63" s="334">
        <f ca="1">SUMIF(Orçamento!$B$35:$G$51,DREN!B63,Orçamento!$F$35:$F$51)-G63</f>
        <v>0</v>
      </c>
      <c r="J63" s="334"/>
      <c r="K63" s="38"/>
    </row>
    <row r="64" spans="1:11">
      <c r="B64" s="641" t="s">
        <v>3082</v>
      </c>
      <c r="C64" s="989" t="s">
        <v>4708</v>
      </c>
      <c r="D64" s="990"/>
      <c r="E64" s="990"/>
      <c r="F64" s="993">
        <f>((G48+G53*2)*2)*G56</f>
        <v>0.5</v>
      </c>
      <c r="G64" s="918">
        <f>F64*$G$47</f>
        <v>21</v>
      </c>
      <c r="H64" s="657" t="s">
        <v>43</v>
      </c>
      <c r="I64" s="334">
        <f ca="1">SUMIF(Orçamento!$B$35:$G$51,DREN!B64,Orçamento!$F$35:$F$51)-G64</f>
        <v>0</v>
      </c>
      <c r="J64" s="334"/>
    </row>
    <row r="65" spans="1:18">
      <c r="A65" s="1010" t="s">
        <v>2612</v>
      </c>
      <c r="B65" s="926" t="s">
        <v>2846</v>
      </c>
      <c r="C65" s="927" t="s">
        <v>4727</v>
      </c>
      <c r="D65" s="928"/>
      <c r="E65" s="928"/>
      <c r="F65" s="925"/>
      <c r="G65" s="929">
        <f>(((((G48+G53))*2)+G51))*0.4*G47</f>
        <v>92.4</v>
      </c>
      <c r="H65" s="930" t="s">
        <v>43</v>
      </c>
      <c r="I65" s="334"/>
      <c r="J65" s="334"/>
    </row>
    <row r="66" spans="1:18">
      <c r="A66" s="634" t="s">
        <v>447</v>
      </c>
      <c r="B66" s="641" t="s">
        <v>296</v>
      </c>
      <c r="C66" s="989" t="s">
        <v>472</v>
      </c>
      <c r="D66" s="990"/>
      <c r="E66" s="990"/>
      <c r="F66" s="994">
        <f>107.2*2</f>
        <v>214.4</v>
      </c>
      <c r="G66" s="918">
        <f>F66*G47</f>
        <v>9004.8000000000011</v>
      </c>
      <c r="H66" s="657" t="s">
        <v>6</v>
      </c>
      <c r="I66" s="334">
        <f ca="1">SUMIF(Orçamento!$B$35:$G$51,DREN!B66,Orçamento!$F$35:$F$51)-G66</f>
        <v>1160.2399999999998</v>
      </c>
      <c r="J66" s="931" t="s">
        <v>2674</v>
      </c>
      <c r="K66" s="17" t="s">
        <v>4709</v>
      </c>
      <c r="O66" s="17" t="s">
        <v>2663</v>
      </c>
      <c r="Q66" s="729">
        <v>0.8</v>
      </c>
      <c r="R66" s="17">
        <f>134*0.8</f>
        <v>107.2</v>
      </c>
    </row>
    <row r="67" spans="1:18">
      <c r="B67" s="641" t="s">
        <v>3249</v>
      </c>
      <c r="C67" s="759" t="s">
        <v>4701</v>
      </c>
      <c r="D67" s="639"/>
      <c r="E67" s="639">
        <v>4</v>
      </c>
      <c r="F67" s="920">
        <f>(((G49*2)+(G48*2))+((G49+G53)*2))*2</f>
        <v>21</v>
      </c>
      <c r="G67" s="918">
        <f>(F67*G47)/E67</f>
        <v>220.5</v>
      </c>
      <c r="H67" s="657" t="s">
        <v>44</v>
      </c>
      <c r="I67" s="334">
        <f ca="1">SUMIF(Orçamento!$B$35:$G$51,DREN!B67,Orçamento!$F$35:$F$51)-G67</f>
        <v>30.53</v>
      </c>
      <c r="J67" s="334" t="s">
        <v>4700</v>
      </c>
    </row>
    <row r="68" spans="1:18">
      <c r="A68" s="1010" t="s">
        <v>2612</v>
      </c>
      <c r="B68" s="995" t="s">
        <v>2839</v>
      </c>
      <c r="C68" s="996" t="s">
        <v>660</v>
      </c>
      <c r="D68" s="928"/>
      <c r="E68" s="928"/>
      <c r="F68" s="997"/>
      <c r="G68" s="929">
        <f>G58*2</f>
        <v>462</v>
      </c>
      <c r="H68" s="998" t="s">
        <v>4725</v>
      </c>
      <c r="I68" s="334">
        <f ca="1">SUMIF(Orçamento!$B$35:$G$988,DREN!B68,Orçamento!$F$35:$F$988)-G68</f>
        <v>0</v>
      </c>
      <c r="J68" s="334"/>
    </row>
    <row r="69" spans="1:18">
      <c r="A69" s="1010" t="s">
        <v>2612</v>
      </c>
      <c r="B69" s="995" t="s">
        <v>2840</v>
      </c>
      <c r="C69" s="996" t="s">
        <v>661</v>
      </c>
      <c r="D69" s="928"/>
      <c r="E69" s="928"/>
      <c r="F69" s="997"/>
      <c r="G69" s="929">
        <f>(G58*6.4)-G68</f>
        <v>1016.4000000000001</v>
      </c>
      <c r="H69" s="998" t="s">
        <v>4725</v>
      </c>
      <c r="I69" s="334">
        <f ca="1">SUMIF(Orçamento!$B$35:$G$988,DREN!B69,Orçamento!$F$35:$F$988)-G69</f>
        <v>0</v>
      </c>
      <c r="J69" s="334" t="s">
        <v>4724</v>
      </c>
    </row>
    <row r="70" spans="1:18" s="39" customFormat="1" ht="20.100000000000001" customHeight="1">
      <c r="A70" s="634"/>
      <c r="B70" s="738"/>
      <c r="C70" s="739"/>
      <c r="D70" s="708"/>
      <c r="E70" s="708"/>
      <c r="F70" s="740" t="s">
        <v>2675</v>
      </c>
      <c r="G70" s="710">
        <v>5</v>
      </c>
      <c r="H70" s="710" t="s">
        <v>2</v>
      </c>
      <c r="I70" s="334"/>
      <c r="J70" s="334"/>
    </row>
    <row r="71" spans="1:18">
      <c r="A71" s="634" t="s">
        <v>447</v>
      </c>
      <c r="B71" s="448" t="s">
        <v>310</v>
      </c>
      <c r="C71" s="638" t="s">
        <v>475</v>
      </c>
      <c r="D71" s="639"/>
      <c r="E71" s="639"/>
      <c r="F71" s="639"/>
      <c r="G71" s="640">
        <f>(1.5*3)+(2*2)*G70</f>
        <v>24.5</v>
      </c>
      <c r="H71" s="644" t="s">
        <v>2</v>
      </c>
      <c r="I71" s="334">
        <f ca="1">SUMIF(Orçamento!$B$1:$G$101,DREN!B71,Orçamento!$F$1:$F$101)-G71</f>
        <v>0</v>
      </c>
      <c r="J71" s="334"/>
    </row>
    <row r="72" spans="1:18">
      <c r="A72" s="634" t="s">
        <v>447</v>
      </c>
      <c r="B72" s="641" t="s">
        <v>296</v>
      </c>
      <c r="C72" s="638" t="s">
        <v>2659</v>
      </c>
      <c r="D72" s="639"/>
      <c r="E72" s="639"/>
      <c r="F72" s="737">
        <v>13.6</v>
      </c>
      <c r="G72" s="640">
        <f>(G47/G70)*F72</f>
        <v>114.24</v>
      </c>
      <c r="H72" s="712" t="s">
        <v>6</v>
      </c>
      <c r="I72" s="334">
        <f ca="1">SUMIF(Orçamento!$B$35:$G$51,DREN!B72,Orçamento!$F$35:$F$51)-G72</f>
        <v>10050.800000000001</v>
      </c>
      <c r="J72" s="38" t="s">
        <v>2674</v>
      </c>
      <c r="K72" s="17" t="s">
        <v>2690</v>
      </c>
      <c r="O72" s="17" t="s">
        <v>2663</v>
      </c>
      <c r="Q72" s="729">
        <v>0.8</v>
      </c>
      <c r="R72" s="17">
        <f>17*0.8</f>
        <v>13.600000000000001</v>
      </c>
    </row>
    <row r="73" spans="1:18" s="39" customFormat="1" ht="20.100000000000001" customHeight="1">
      <c r="A73" s="634"/>
      <c r="B73" s="636"/>
      <c r="C73" s="707" t="s">
        <v>2655</v>
      </c>
      <c r="D73" s="708"/>
      <c r="E73" s="708"/>
      <c r="F73" s="709"/>
      <c r="G73" s="710">
        <v>2</v>
      </c>
      <c r="H73" s="710" t="s">
        <v>2658</v>
      </c>
      <c r="I73" s="334"/>
      <c r="J73" s="334"/>
    </row>
    <row r="74" spans="1:18" s="39" customFormat="1" ht="20.100000000000001" customHeight="1">
      <c r="A74" s="634"/>
      <c r="B74" s="715"/>
      <c r="C74" s="716" t="s">
        <v>2657</v>
      </c>
      <c r="D74" s="717"/>
      <c r="E74" s="717"/>
      <c r="F74" s="715"/>
      <c r="G74" s="718">
        <v>4</v>
      </c>
      <c r="H74" s="715" t="s">
        <v>2</v>
      </c>
      <c r="I74" s="334"/>
      <c r="J74" s="334"/>
    </row>
    <row r="75" spans="1:18">
      <c r="B75" s="448" t="s">
        <v>282</v>
      </c>
      <c r="C75" s="638" t="s">
        <v>464</v>
      </c>
      <c r="D75" s="639"/>
      <c r="E75" s="639"/>
      <c r="F75" s="639"/>
      <c r="G75" s="640">
        <f>G52*G74*G73</f>
        <v>61.199999999999996</v>
      </c>
      <c r="H75" s="657" t="s">
        <v>41</v>
      </c>
      <c r="I75" s="334">
        <f ca="1">SUMIF(Orçamento!$B$35:$G$51,DREN!B75,Orçamento!$F$35:$F$51)-G75</f>
        <v>-61.199999999999996</v>
      </c>
      <c r="J75" s="334"/>
    </row>
    <row r="76" spans="1:18">
      <c r="B76" s="448" t="s">
        <v>285</v>
      </c>
      <c r="C76" s="638" t="s">
        <v>465</v>
      </c>
      <c r="D76" s="639"/>
      <c r="E76" s="639"/>
      <c r="F76" s="639"/>
      <c r="G76" s="640">
        <f>(G50*G48)*G74*G73</f>
        <v>36</v>
      </c>
      <c r="H76" s="657" t="s">
        <v>41</v>
      </c>
      <c r="I76" s="334">
        <f ca="1">SUMIF(Orçamento!$B$35:$G$51,DREN!B76,Orçamento!$F$35:$F$51)-G76</f>
        <v>-36</v>
      </c>
      <c r="J76" s="334"/>
    </row>
    <row r="77" spans="1:18">
      <c r="B77" s="448" t="s">
        <v>291</v>
      </c>
      <c r="C77" s="638" t="s">
        <v>466</v>
      </c>
      <c r="D77" s="639"/>
      <c r="E77" s="639"/>
      <c r="F77" s="639"/>
      <c r="G77" s="640">
        <f>G74*G73</f>
        <v>8</v>
      </c>
      <c r="H77" s="657" t="s">
        <v>44</v>
      </c>
      <c r="I77" s="334">
        <f ca="1">SUMIF(Orçamento!$B$35:$G$51,DREN!B77,Orçamento!$F$35:$F$51)-G77</f>
        <v>-8</v>
      </c>
      <c r="J77" s="334"/>
    </row>
    <row r="78" spans="1:18">
      <c r="A78" s="634" t="s">
        <v>447</v>
      </c>
      <c r="B78" s="641" t="s">
        <v>299</v>
      </c>
      <c r="C78" s="638" t="s">
        <v>2660</v>
      </c>
      <c r="D78" s="639"/>
      <c r="E78" s="639"/>
      <c r="F78" s="771">
        <f>7.47*1.3</f>
        <v>9.7110000000000003</v>
      </c>
      <c r="G78" s="640">
        <f>F78*G73</f>
        <v>19.422000000000001</v>
      </c>
      <c r="H78" s="657" t="s">
        <v>41</v>
      </c>
      <c r="I78" s="334">
        <f ca="1">SUMIF(Orçamento!$B$35:$G$51,DREN!B78,Orçamento!$F$35:$F$51)-G78</f>
        <v>80.147999999999996</v>
      </c>
      <c r="J78" s="334"/>
    </row>
    <row r="79" spans="1:18">
      <c r="B79" s="641" t="s">
        <v>296</v>
      </c>
      <c r="C79" s="638" t="s">
        <v>2659</v>
      </c>
      <c r="D79" s="639"/>
      <c r="E79" s="639"/>
      <c r="F79" s="772">
        <v>472</v>
      </c>
      <c r="G79" s="640">
        <f>F79*G73</f>
        <v>944</v>
      </c>
      <c r="H79" s="657" t="s">
        <v>6</v>
      </c>
      <c r="I79" s="334">
        <f ca="1">SUMIF(Orçamento!$B$35:$G$51,DREN!B79,Orçamento!$F$35:$F$51)-G79</f>
        <v>9221.0400000000009</v>
      </c>
      <c r="J79" s="334"/>
    </row>
    <row r="80" spans="1:18">
      <c r="B80" s="641" t="s">
        <v>3249</v>
      </c>
      <c r="C80" s="759" t="s">
        <v>4701</v>
      </c>
      <c r="D80" s="639"/>
      <c r="E80" s="919">
        <v>4</v>
      </c>
      <c r="F80" s="771">
        <f>42.5*1.3</f>
        <v>55.25</v>
      </c>
      <c r="G80" s="918">
        <f>(F80*G73)/E80</f>
        <v>27.625</v>
      </c>
      <c r="H80" s="657" t="s">
        <v>41</v>
      </c>
      <c r="I80" s="334">
        <f ca="1">SUMIF(Orçamento!$B$35:$G$51,DREN!B80,Orçamento!$F$35:$F$51)-G80</f>
        <v>223.405</v>
      </c>
      <c r="J80" s="334" t="s">
        <v>4700</v>
      </c>
    </row>
    <row r="81" spans="1:10">
      <c r="A81" s="634" t="s">
        <v>447</v>
      </c>
      <c r="B81" s="641" t="s">
        <v>303</v>
      </c>
      <c r="C81" s="638" t="s">
        <v>2653</v>
      </c>
      <c r="D81" s="639"/>
      <c r="E81" s="639"/>
      <c r="F81" s="771">
        <f>1.01*1.3</f>
        <v>1.3130000000000002</v>
      </c>
      <c r="G81" s="640">
        <f>F81*G73</f>
        <v>2.6260000000000003</v>
      </c>
      <c r="H81" s="657" t="s">
        <v>41</v>
      </c>
      <c r="I81" s="334">
        <f ca="1">SUMIF(Orçamento!$B$35:$G$51,DREN!B81,Orçamento!$F$35:$F$51)-G81</f>
        <v>14.683999999999997</v>
      </c>
      <c r="J81" s="334"/>
    </row>
    <row r="82" spans="1:10">
      <c r="B82" s="755" t="s">
        <v>293</v>
      </c>
      <c r="C82" s="775" t="s">
        <v>294</v>
      </c>
      <c r="D82" s="639"/>
      <c r="E82" s="639"/>
      <c r="F82" s="771"/>
      <c r="G82" s="776">
        <f>2.63*9.5</f>
        <v>24.984999999999999</v>
      </c>
      <c r="H82" s="657" t="s">
        <v>44</v>
      </c>
      <c r="I82" s="334">
        <f ca="1">SUMIF(Orçamento!$B$35:$G$51,DREN!B82,Orçamento!$F$35:$F$51)-G82</f>
        <v>9.2449999999999974</v>
      </c>
      <c r="J82" s="334"/>
    </row>
    <row r="83" spans="1:10">
      <c r="B83" s="956" t="s">
        <v>2664</v>
      </c>
      <c r="C83" s="752"/>
      <c r="D83" s="752"/>
      <c r="E83" s="752"/>
      <c r="F83" s="752"/>
      <c r="G83" s="752"/>
      <c r="H83" s="753"/>
      <c r="I83" s="334">
        <f ca="1">SUMIF(Orçamento!$B$35:$G$51,DREN!B83,Orçamento!$F$35:$F$51)-G83</f>
        <v>0</v>
      </c>
      <c r="J83" s="334">
        <f>SUMIF(B5:B83,"&lt;&gt;"&amp;"",G5:G83)</f>
        <v>17100.13374040843</v>
      </c>
    </row>
    <row r="84" spans="1:10">
      <c r="B84" s="648"/>
    </row>
    <row r="85" spans="1:10">
      <c r="B85" s="957" t="s">
        <v>2688</v>
      </c>
      <c r="C85" s="957"/>
      <c r="D85" s="957"/>
      <c r="E85" s="957"/>
      <c r="F85" s="957"/>
      <c r="G85" s="957"/>
      <c r="H85" s="957"/>
    </row>
    <row r="86" spans="1:10">
      <c r="B86" s="786" t="s">
        <v>461</v>
      </c>
      <c r="C86" s="743"/>
      <c r="D86" s="743"/>
      <c r="E86" s="743"/>
      <c r="F86" s="743"/>
      <c r="G86" s="841">
        <f>SUMIF($C$5:$C$83,"*"&amp;"escavação"&amp;"*",$G$5:$G$83)</f>
        <v>899.15531589940031</v>
      </c>
      <c r="H86" s="787" t="s">
        <v>41</v>
      </c>
    </row>
    <row r="87" spans="1:10">
      <c r="B87" s="786" t="s">
        <v>478</v>
      </c>
      <c r="C87" s="743"/>
      <c r="D87" s="743"/>
      <c r="E87" s="743"/>
      <c r="F87" s="743"/>
      <c r="G87" s="841">
        <f>SUMIF($C$5:$C$83,"*"&amp;"Reater"&amp;"*",$G$5:$G$83)</f>
        <v>556.11268006458454</v>
      </c>
      <c r="H87" s="787" t="s">
        <v>41</v>
      </c>
    </row>
    <row r="88" spans="1:10" ht="15" customHeight="1">
      <c r="B88" s="528" t="s">
        <v>262</v>
      </c>
      <c r="C88" s="741" t="s">
        <v>414</v>
      </c>
      <c r="D88" s="742"/>
      <c r="E88" s="742"/>
      <c r="F88" s="742"/>
      <c r="G88" s="842">
        <f>G86-G87</f>
        <v>343.04263583481577</v>
      </c>
      <c r="H88" s="744" t="s">
        <v>165</v>
      </c>
      <c r="I88" s="334">
        <f ca="1">SUMIF(Orçamento!$B$1:$G$101,DREN!B88,Orçamento!$F$1:$F$101)-G88</f>
        <v>932.56736416518413</v>
      </c>
      <c r="J88" s="334"/>
    </row>
    <row r="89" spans="1:10" ht="15" customHeight="1">
      <c r="A89" s="773"/>
      <c r="B89" s="528" t="s">
        <v>260</v>
      </c>
      <c r="C89" s="537" t="s">
        <v>261</v>
      </c>
      <c r="D89" s="530"/>
      <c r="E89" s="745"/>
      <c r="F89" s="745"/>
      <c r="G89" s="842">
        <f>G86-G87</f>
        <v>343.04263583481577</v>
      </c>
      <c r="H89" s="744" t="s">
        <v>165</v>
      </c>
      <c r="I89" s="334">
        <f ca="1">SUMIF(Orçamento!$B$1:$G$101,DREN!B89,Orçamento!$F$1:$F$101)-G89</f>
        <v>932.56736416518413</v>
      </c>
      <c r="J89" s="334"/>
    </row>
    <row r="90" spans="1:10" ht="15" customHeight="1">
      <c r="A90" s="1207"/>
      <c r="B90" s="545" t="s">
        <v>283</v>
      </c>
      <c r="C90" s="1208" t="s">
        <v>284</v>
      </c>
      <c r="D90" s="547"/>
      <c r="E90" s="1209"/>
      <c r="F90" s="1209"/>
      <c r="G90" s="1210">
        <f>G89+G58</f>
        <v>574.04263583481577</v>
      </c>
      <c r="H90" s="548" t="s">
        <v>165</v>
      </c>
      <c r="I90" s="334">
        <f ca="1">SUMIF(Orçamento!$B$1:$G$101,DREN!B90,Orçamento!$F$1:$F$101)-G90</f>
        <v>932.56736416518413</v>
      </c>
      <c r="J90" s="334"/>
    </row>
    <row r="91" spans="1:10" ht="15">
      <c r="A91" s="773"/>
    </row>
    <row r="92" spans="1:10" ht="15">
      <c r="A92" s="773"/>
    </row>
    <row r="93" spans="1:10" ht="15">
      <c r="A93" s="773"/>
    </row>
    <row r="94" spans="1:10" ht="15">
      <c r="A94" s="773"/>
    </row>
    <row r="95" spans="1:10" ht="15">
      <c r="A95" s="773"/>
    </row>
    <row r="96" spans="1:10" ht="15">
      <c r="A96" s="773"/>
    </row>
    <row r="97" spans="1:12" ht="15">
      <c r="A97" s="773"/>
    </row>
    <row r="98" spans="1:12" ht="15">
      <c r="A98" s="773"/>
      <c r="L98"/>
    </row>
    <row r="99" spans="1:12" ht="15">
      <c r="A99" s="773"/>
      <c r="L99"/>
    </row>
    <row r="100" spans="1:12" ht="15">
      <c r="A100" s="773"/>
      <c r="L100"/>
    </row>
    <row r="101" spans="1:12" ht="15">
      <c r="A101" s="773"/>
      <c r="L101"/>
    </row>
    <row r="102" spans="1:12" ht="15">
      <c r="A102" s="773"/>
      <c r="L102"/>
    </row>
    <row r="103" spans="1:12" ht="15">
      <c r="L103"/>
    </row>
    <row r="104" spans="1:12" ht="15">
      <c r="L104"/>
    </row>
    <row r="105" spans="1:12" ht="15">
      <c r="L105"/>
    </row>
    <row r="106" spans="1:12" ht="15">
      <c r="L106"/>
    </row>
    <row r="107" spans="1:12" ht="15">
      <c r="L107"/>
    </row>
    <row r="108" spans="1:12" ht="15">
      <c r="L108"/>
    </row>
    <row r="109" spans="1:12" ht="15">
      <c r="L109"/>
    </row>
    <row r="110" spans="1:12" ht="15">
      <c r="L110"/>
    </row>
    <row r="111" spans="1:12" ht="15">
      <c r="L111"/>
    </row>
    <row r="112" spans="1:12" ht="15">
      <c r="L112"/>
    </row>
    <row r="113" spans="12:12" ht="15">
      <c r="L113"/>
    </row>
    <row r="114" spans="12:12" ht="15">
      <c r="L114"/>
    </row>
    <row r="115" spans="12:12" ht="15">
      <c r="L115"/>
    </row>
    <row r="116" spans="12:12" ht="15">
      <c r="L116"/>
    </row>
    <row r="117" spans="12:12" ht="15">
      <c r="L117"/>
    </row>
    <row r="118" spans="12:12" ht="15">
      <c r="L118"/>
    </row>
    <row r="119" spans="12:12" ht="15">
      <c r="L119"/>
    </row>
    <row r="120" spans="12:12" ht="15">
      <c r="L120"/>
    </row>
    <row r="121" spans="12:12" ht="15">
      <c r="L121"/>
    </row>
    <row r="122" spans="12:12" ht="15">
      <c r="L122"/>
    </row>
    <row r="123" spans="12:12" ht="15">
      <c r="L123"/>
    </row>
    <row r="124" spans="12:12" ht="15">
      <c r="L124"/>
    </row>
    <row r="125" spans="12:12" ht="15">
      <c r="L125"/>
    </row>
    <row r="126" spans="12:12" ht="15">
      <c r="L126"/>
    </row>
    <row r="127" spans="12:12" ht="15">
      <c r="L127"/>
    </row>
    <row r="128" spans="12:12" ht="15">
      <c r="L128"/>
    </row>
  </sheetData>
  <sortState xmlns:xlrd2="http://schemas.microsoft.com/office/spreadsheetml/2017/richdata2" ref="A88:A102">
    <sortCondition ref="A88:A102"/>
  </sortState>
  <mergeCells count="1">
    <mergeCell ref="A1:H1"/>
  </mergeCells>
  <phoneticPr fontId="54" type="noConversion"/>
  <pageMargins left="0.51181102362204722" right="0.51181102362204722" top="0.78740157480314965" bottom="0.78740157480314965" header="0.31496062992125984" footer="0.31496062992125984"/>
  <pageSetup paperSize="9" scale="81" orientation="portrait" r:id="rId1"/>
  <rowBreaks count="1" manualBreakCount="1">
    <brk id="46" max="7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ilha3">
    <tabColor rgb="FF92D050"/>
  </sheetPr>
  <dimension ref="A1:Z156"/>
  <sheetViews>
    <sheetView showGridLines="0" view="pageBreakPreview" zoomScale="70" zoomScaleNormal="100" zoomScaleSheetLayoutView="70" workbookViewId="0">
      <selection activeCell="F35" sqref="F35"/>
    </sheetView>
  </sheetViews>
  <sheetFormatPr defaultRowHeight="12"/>
  <cols>
    <col min="1" max="1" width="2.85546875" style="219" customWidth="1"/>
    <col min="2" max="4" width="16.42578125" style="219" customWidth="1"/>
    <col min="5" max="5" width="15.7109375" style="219" customWidth="1"/>
    <col min="6" max="7" width="9.140625" style="219"/>
    <col min="8" max="8" width="25.7109375" style="219" customWidth="1"/>
    <col min="9" max="11" width="10.7109375" style="219" customWidth="1"/>
    <col min="12" max="12" width="12.7109375" style="219" customWidth="1"/>
    <col min="13" max="13" width="10.7109375" style="219" customWidth="1"/>
    <col min="14" max="16" width="12.7109375" style="219" customWidth="1"/>
    <col min="17" max="17" width="15.7109375" style="219" customWidth="1"/>
    <col min="18" max="21" width="10.7109375" style="219" customWidth="1"/>
    <col min="22" max="22" width="9.140625" style="219"/>
    <col min="23" max="23" width="12.7109375" style="220" customWidth="1"/>
    <col min="24" max="25" width="12.7109375" style="219" customWidth="1"/>
    <col min="26" max="16384" width="9.140625" style="219"/>
  </cols>
  <sheetData>
    <row r="1" spans="1:25" ht="25.5" customHeight="1">
      <c r="A1" s="1218" t="s">
        <v>12936</v>
      </c>
      <c r="B1" s="1218"/>
      <c r="C1" s="1218"/>
      <c r="D1" s="1218"/>
      <c r="E1" s="1218"/>
      <c r="F1" s="1218"/>
      <c r="G1" s="1218"/>
      <c r="H1" s="1218"/>
      <c r="I1" s="1218"/>
      <c r="J1" s="1218"/>
      <c r="K1" s="1218"/>
      <c r="L1" s="1218"/>
      <c r="M1" s="1218"/>
      <c r="N1" s="1218"/>
      <c r="O1" s="1218"/>
      <c r="P1" s="1217"/>
      <c r="Q1" s="1217"/>
      <c r="R1" s="1217"/>
      <c r="S1" s="1217"/>
      <c r="T1" s="1217"/>
      <c r="U1" s="1217"/>
      <c r="V1" s="1217"/>
      <c r="W1" s="1217"/>
      <c r="X1" s="1217"/>
      <c r="Y1" s="1217"/>
    </row>
    <row r="2" spans="1:25" hidden="1">
      <c r="H2" s="220">
        <v>1</v>
      </c>
      <c r="I2" s="220">
        <v>2</v>
      </c>
      <c r="J2" s="220">
        <f>I2+1</f>
        <v>3</v>
      </c>
      <c r="K2" s="220">
        <f t="shared" ref="K2:R2" si="0">J2+1</f>
        <v>4</v>
      </c>
      <c r="L2" s="220">
        <f t="shared" si="0"/>
        <v>5</v>
      </c>
      <c r="M2" s="220">
        <f t="shared" si="0"/>
        <v>6</v>
      </c>
      <c r="N2" s="220">
        <f t="shared" si="0"/>
        <v>7</v>
      </c>
      <c r="O2" s="220">
        <f t="shared" si="0"/>
        <v>8</v>
      </c>
      <c r="P2" s="220">
        <f t="shared" si="0"/>
        <v>9</v>
      </c>
      <c r="Q2" s="220">
        <f t="shared" si="0"/>
        <v>10</v>
      </c>
      <c r="R2" s="220">
        <f t="shared" si="0"/>
        <v>11</v>
      </c>
    </row>
    <row r="3" spans="1:25">
      <c r="I3" s="221" t="s">
        <v>193</v>
      </c>
      <c r="J3" s="221"/>
      <c r="K3" s="221"/>
      <c r="L3" s="221"/>
      <c r="M3" s="221"/>
      <c r="N3" s="221"/>
      <c r="O3" s="221"/>
      <c r="P3" s="1121" t="s">
        <v>248</v>
      </c>
      <c r="Q3" s="1122"/>
      <c r="R3" s="1123"/>
    </row>
    <row r="4" spans="1:25" ht="15" customHeight="1">
      <c r="I4" s="221" t="s">
        <v>194</v>
      </c>
      <c r="J4" s="221"/>
      <c r="K4" s="221"/>
      <c r="L4" s="221"/>
      <c r="M4" s="222" t="s">
        <v>195</v>
      </c>
      <c r="N4" s="222" t="s">
        <v>196</v>
      </c>
      <c r="O4" s="1127" t="s">
        <v>197</v>
      </c>
      <c r="P4" s="1124"/>
      <c r="Q4" s="1125"/>
      <c r="R4" s="1126"/>
    </row>
    <row r="5" spans="1:25" ht="39.950000000000003" customHeight="1">
      <c r="I5" s="223" t="s">
        <v>452</v>
      </c>
      <c r="J5" s="223" t="s">
        <v>453</v>
      </c>
      <c r="K5" s="223" t="s">
        <v>198</v>
      </c>
      <c r="L5" s="223" t="s">
        <v>199</v>
      </c>
      <c r="M5" s="223" t="s">
        <v>456</v>
      </c>
      <c r="N5" s="223" t="s">
        <v>4736</v>
      </c>
      <c r="O5" s="1128"/>
      <c r="P5" s="224" t="s">
        <v>200</v>
      </c>
      <c r="Q5" s="224" t="s">
        <v>201</v>
      </c>
      <c r="R5" s="225" t="s">
        <v>198</v>
      </c>
    </row>
    <row r="6" spans="1:25" s="226" customFormat="1">
      <c r="G6" s="1129" t="s">
        <v>202</v>
      </c>
      <c r="H6" s="227" t="s">
        <v>203</v>
      </c>
      <c r="I6" s="228">
        <v>0.04</v>
      </c>
      <c r="J6" s="228">
        <v>0.03</v>
      </c>
      <c r="K6" s="228">
        <v>2</v>
      </c>
      <c r="L6" s="228">
        <v>1</v>
      </c>
      <c r="M6" s="228">
        <v>0.2</v>
      </c>
      <c r="N6" s="228">
        <v>0.04</v>
      </c>
      <c r="O6" s="228">
        <v>1</v>
      </c>
      <c r="P6" s="228">
        <v>0</v>
      </c>
      <c r="Q6" s="228">
        <v>0</v>
      </c>
      <c r="R6" s="228">
        <v>0</v>
      </c>
      <c r="W6" s="229"/>
    </row>
    <row r="7" spans="1:25" s="226" customFormat="1">
      <c r="G7" s="1129"/>
      <c r="H7" s="999"/>
      <c r="I7" s="1000"/>
      <c r="J7" s="1000"/>
      <c r="K7" s="1000"/>
      <c r="L7" s="1000"/>
      <c r="M7" s="228"/>
      <c r="N7" s="228"/>
      <c r="O7" s="228"/>
      <c r="P7" s="228"/>
      <c r="Q7" s="228"/>
      <c r="R7" s="228"/>
      <c r="W7" s="229"/>
    </row>
    <row r="8" spans="1:25" s="226" customFormat="1">
      <c r="G8" s="1129"/>
      <c r="H8" s="339" t="s">
        <v>13</v>
      </c>
      <c r="I8" s="228"/>
      <c r="J8" s="228"/>
      <c r="K8" s="228"/>
      <c r="L8" s="228"/>
      <c r="M8" s="228"/>
      <c r="N8" s="228"/>
      <c r="O8" s="228"/>
      <c r="P8" s="228"/>
      <c r="Q8" s="228"/>
      <c r="R8" s="228"/>
      <c r="W8" s="229"/>
    </row>
    <row r="9" spans="1:25">
      <c r="H9" s="230"/>
    </row>
    <row r="10" spans="1:25" ht="12.75" thickBot="1">
      <c r="B10" s="231" t="s">
        <v>204</v>
      </c>
    </row>
    <row r="11" spans="1:25" ht="12" customHeight="1" thickBot="1">
      <c r="I11" s="232" t="s">
        <v>205</v>
      </c>
      <c r="J11" s="233"/>
      <c r="K11" s="234"/>
      <c r="L11" s="234"/>
      <c r="M11" s="234"/>
      <c r="N11" s="234"/>
      <c r="O11" s="235"/>
      <c r="P11" s="236" t="s">
        <v>248</v>
      </c>
      <c r="Q11" s="236"/>
      <c r="R11" s="237"/>
      <c r="S11" s="238"/>
      <c r="T11" s="239" t="s">
        <v>206</v>
      </c>
      <c r="U11" s="240"/>
      <c r="V11" s="241"/>
      <c r="W11" s="1114" t="s">
        <v>207</v>
      </c>
      <c r="X11" s="422" t="s">
        <v>208</v>
      </c>
      <c r="Y11" s="241"/>
    </row>
    <row r="12" spans="1:25" ht="45" customHeight="1">
      <c r="B12" s="242" t="s">
        <v>209</v>
      </c>
      <c r="C12" s="243"/>
      <c r="D12" s="243"/>
      <c r="E12" s="244" t="s">
        <v>210</v>
      </c>
      <c r="F12" s="244" t="s">
        <v>211</v>
      </c>
      <c r="G12" s="244" t="s">
        <v>181</v>
      </c>
      <c r="H12" s="245" t="s">
        <v>202</v>
      </c>
      <c r="I12" s="246" t="str">
        <f>MID(I5,1,SEARCH(" ",I5,1))</f>
        <v xml:space="preserve">CBUQ </v>
      </c>
      <c r="J12" s="246" t="str">
        <f>MID(J5,1,SEARCH(" ",J5,1))</f>
        <v xml:space="preserve">BINDER </v>
      </c>
      <c r="K12" s="247" t="str">
        <f>K5</f>
        <v>PINTURA</v>
      </c>
      <c r="L12" s="247" t="str">
        <f>L5</f>
        <v>IMPRIMAÇÃO</v>
      </c>
      <c r="M12" s="247" t="str">
        <f>M5</f>
        <v>BG
(esp.)</v>
      </c>
      <c r="N12" s="247" t="s">
        <v>4736</v>
      </c>
      <c r="O12" s="248" t="s">
        <v>197</v>
      </c>
      <c r="P12" s="1116" t="str">
        <f>P5</f>
        <v>FRESAGEM
(esp.)</v>
      </c>
      <c r="Q12" s="1116" t="str">
        <f>Q5</f>
        <v>RECOMPOSIÇÃO
(esp.)</v>
      </c>
      <c r="R12" s="249" t="s">
        <v>212</v>
      </c>
      <c r="S12" s="250"/>
      <c r="T12" s="251" t="s">
        <v>213</v>
      </c>
      <c r="U12" s="252" t="s">
        <v>214</v>
      </c>
      <c r="V12" s="253" t="s">
        <v>14</v>
      </c>
      <c r="W12" s="1115"/>
      <c r="X12" s="251" t="s">
        <v>215</v>
      </c>
      <c r="Y12" s="254" t="s">
        <v>216</v>
      </c>
    </row>
    <row r="13" spans="1:25" s="231" customFormat="1" ht="12.75" customHeight="1" thickBot="1">
      <c r="B13" s="255" t="s">
        <v>217</v>
      </c>
      <c r="C13" s="256" t="s">
        <v>218</v>
      </c>
      <c r="D13" s="256" t="s">
        <v>219</v>
      </c>
      <c r="E13" s="256"/>
      <c r="F13" s="256"/>
      <c r="G13" s="256"/>
      <c r="H13" s="257"/>
      <c r="I13" s="258" t="s">
        <v>41</v>
      </c>
      <c r="J13" s="258" t="s">
        <v>41</v>
      </c>
      <c r="K13" s="259" t="s">
        <v>42</v>
      </c>
      <c r="L13" s="259" t="s">
        <v>42</v>
      </c>
      <c r="M13" s="259" t="s">
        <v>41</v>
      </c>
      <c r="N13" s="259" t="s">
        <v>41</v>
      </c>
      <c r="O13" s="260" t="s">
        <v>42</v>
      </c>
      <c r="P13" s="1117"/>
      <c r="Q13" s="1117"/>
      <c r="R13" s="261" t="s">
        <v>220</v>
      </c>
      <c r="S13" s="262" t="s">
        <v>221</v>
      </c>
      <c r="T13" s="263" t="s">
        <v>164</v>
      </c>
      <c r="U13" s="264" t="s">
        <v>164</v>
      </c>
      <c r="V13" s="265" t="s">
        <v>165</v>
      </c>
      <c r="W13" s="266" t="s">
        <v>164</v>
      </c>
      <c r="X13" s="263" t="s">
        <v>165</v>
      </c>
      <c r="Y13" s="265" t="s">
        <v>165</v>
      </c>
    </row>
    <row r="14" spans="1:25" ht="12" customHeight="1">
      <c r="B14" s="570" t="s">
        <v>455</v>
      </c>
      <c r="C14" s="268"/>
      <c r="D14" s="268"/>
      <c r="E14" s="269" t="s">
        <v>13</v>
      </c>
      <c r="F14" s="269" t="s">
        <v>13</v>
      </c>
      <c r="G14" s="404">
        <f>3902.84-528.72</f>
        <v>3374.12</v>
      </c>
      <c r="H14" s="271" t="s">
        <v>203</v>
      </c>
      <c r="I14" s="272" cm="1">
        <f t="array" ref="I14">IFERROR(INDEX($H$6:$N$8,MATCH($H14,$H$6:$H$8,0),I$2)*$G14,"")</f>
        <v>134.9648</v>
      </c>
      <c r="J14" s="273" cm="1">
        <f t="array" ref="J14">IFERROR(INDEX($H$6:$N$8,MATCH($H14,$H$6:$H$8,0),J$2)*$G14,"")</f>
        <v>101.22359999999999</v>
      </c>
      <c r="K14" s="273" cm="1">
        <f t="array" ref="K14">IFERROR(INDEX($H$6:$N$8,MATCH($H14,$H$6:$H$8,0),K$2)*$G14,"")</f>
        <v>6748.24</v>
      </c>
      <c r="L14" s="273" cm="1">
        <f t="array" ref="L14">IFERROR(INDEX($H$6:$N$8,MATCH($H14,$H$6:$H$8,0),L$2)*$G14,"")</f>
        <v>3374.12</v>
      </c>
      <c r="M14" s="273" cm="1">
        <f t="array" ref="M14">IFERROR(INDEX($H$6:$N$8,MATCH($H14,$H$6:$H$8,0),M$2)*$G14,"")</f>
        <v>674.82400000000007</v>
      </c>
      <c r="N14" s="273" cm="1">
        <f t="array" ref="N14">IFERROR(INDEX($H$6:$N$8,MATCH($H14,$H$6:$H$8,0),N$2)*$G14,"")</f>
        <v>134.9648</v>
      </c>
      <c r="O14" s="274" cm="1">
        <f t="array" ref="O14">IFERROR(INDEX($H$6:$O$8,MATCH($H14,$H$6:$H$8,0),O$2)*$G14,"")</f>
        <v>3374.12</v>
      </c>
      <c r="P14" s="275"/>
      <c r="Q14" s="275"/>
      <c r="R14" s="275"/>
      <c r="S14" s="276"/>
      <c r="T14" s="277"/>
      <c r="U14" s="278"/>
      <c r="V14" s="279"/>
      <c r="W14" s="280"/>
      <c r="X14" s="277"/>
      <c r="Y14" s="279"/>
    </row>
    <row r="15" spans="1:25" ht="12" customHeight="1">
      <c r="B15" s="295"/>
      <c r="C15" s="281"/>
      <c r="D15" s="281"/>
      <c r="E15" s="282"/>
      <c r="F15" s="282"/>
      <c r="G15" s="283"/>
      <c r="H15" s="296"/>
      <c r="I15" s="285" t="str" cm="1">
        <f t="array" ref="I15">IFERROR(INDEX($H$6:$N$8,MATCH($H15,$H$6:$H$8,0),I$2)*$G15,"")</f>
        <v/>
      </c>
      <c r="J15" s="286" t="str" cm="1">
        <f t="array" ref="J15">IFERROR(INDEX($H$6:$N$8,MATCH($H15,$H$6:$H$8,0),J$2)*$G15,"")</f>
        <v/>
      </c>
      <c r="K15" s="286" t="str" cm="1">
        <f t="array" ref="K15">IFERROR(INDEX($H$6:$N$8,MATCH($H15,$H$6:$H$8,0),K$2)*$G15,"")</f>
        <v/>
      </c>
      <c r="L15" s="286" t="str" cm="1">
        <f t="array" ref="L15">IFERROR(INDEX($H$6:$N$8,MATCH($H15,$H$6:$H$8,0),L$2)*$G15,"")</f>
        <v/>
      </c>
      <c r="M15" s="286" t="str" cm="1">
        <f t="array" ref="M15">IFERROR(INDEX($H$6:$N$8,MATCH($H15,$H$6:$H$8,0),M$2)*$G15,"")</f>
        <v/>
      </c>
      <c r="N15" s="286" t="str" cm="1">
        <f t="array" ref="N15">IFERROR(INDEX($H$6:$N$8,MATCH($H15,$H$6:$H$8,0),N$2)*$G15,"")</f>
        <v/>
      </c>
      <c r="O15" s="287" t="str" cm="1">
        <f t="array" ref="O15">IFERROR(INDEX($H$6:$O$8,MATCH($H15,$H$6:$H$8,0),O$2)*$G15,"")</f>
        <v/>
      </c>
      <c r="P15" s="293" t="str" cm="1">
        <f t="array" ref="P15">IFERROR(INDEX($H$6:$P$8,MATCH($H15,$H$6:$H$8,0),P$2)*$G15,"")</f>
        <v/>
      </c>
      <c r="Q15" s="275" t="str" cm="1">
        <f t="array" ref="Q15">IFERROR(INDEX($H$6:$O$8,MATCH($H15,$H$6:$H$8,0),Q$2)*$G15,"")</f>
        <v/>
      </c>
      <c r="R15" s="275"/>
      <c r="S15" s="276"/>
      <c r="T15" s="288"/>
      <c r="U15" s="289"/>
      <c r="V15" s="290"/>
      <c r="W15" s="291"/>
      <c r="X15" s="288"/>
      <c r="Y15" s="290"/>
    </row>
    <row r="16" spans="1:25" ht="12" customHeight="1">
      <c r="B16" s="267"/>
      <c r="C16" s="281"/>
      <c r="D16" s="281"/>
      <c r="E16" s="282"/>
      <c r="F16" s="282"/>
      <c r="G16" s="270"/>
      <c r="H16" s="271"/>
      <c r="I16" s="285" t="str" cm="1">
        <f t="array" ref="I16">IFERROR(INDEX($H$6:$N$8,MATCH($H16,$H$6:$H$8,0),I$2)*$G16,"")</f>
        <v/>
      </c>
      <c r="J16" s="286" t="str" cm="1">
        <f t="array" ref="J16">IFERROR(INDEX($H$6:$N$8,MATCH($H16,$H$6:$H$8,0),J$2)*$G16,"")</f>
        <v/>
      </c>
      <c r="K16" s="286" t="str" cm="1">
        <f t="array" ref="K16">IFERROR(INDEX($H$6:$N$8,MATCH($H16,$H$6:$H$8,0),K$2)*$G16,"")</f>
        <v/>
      </c>
      <c r="L16" s="286" t="str" cm="1">
        <f t="array" ref="L16">IFERROR(INDEX($H$6:$N$8,MATCH($H16,$H$6:$H$8,0),L$2)*$G16,"")</f>
        <v/>
      </c>
      <c r="M16" s="286" t="str" cm="1">
        <f t="array" ref="M16">IFERROR(INDEX($H$6:$N$8,MATCH($H16,$H$6:$H$8,0),M$2)*$G16,"")</f>
        <v/>
      </c>
      <c r="N16" s="286" t="str" cm="1">
        <f t="array" ref="N16">IFERROR(INDEX($H$6:$N$8,MATCH($H16,$H$6:$H$8,0),N$2)*$G16,"")</f>
        <v/>
      </c>
      <c r="O16" s="287" t="str" cm="1">
        <f t="array" ref="O16">IFERROR(INDEX($H$6:$O$8,MATCH($H16,$H$6:$H$8,0),O$2)*$G16,"")</f>
        <v/>
      </c>
      <c r="P16" s="288"/>
      <c r="Q16" s="275" t="str" cm="1">
        <f t="array" ref="Q16">IFERROR(INDEX($H$6:$R$8,MATCH($H16,$H$6:$H$8,0),P$2)*$P16,"")</f>
        <v/>
      </c>
      <c r="R16" s="275" t="str" cm="1">
        <f t="array" ref="R16">IFERROR(INDEX($H$6:$R$8,MATCH($H16,$H$6:$H$8,0),Q$2)*$P16,"")</f>
        <v/>
      </c>
      <c r="S16" s="276" t="str" cm="1">
        <f t="array" ref="S16">IFERROR(INDEX($H$6:$R$8,MATCH($H16,$H$6:$H$8,0),R$2)*$P16,"")</f>
        <v/>
      </c>
      <c r="T16" s="288"/>
      <c r="U16" s="289"/>
      <c r="V16" s="290"/>
      <c r="W16" s="291"/>
      <c r="X16" s="288" t="str">
        <f t="shared" ref="X16" si="1">IFERROR(IF(SEARCH("DEMOL",H16),T16*G16,""),"")</f>
        <v/>
      </c>
      <c r="Y16" s="292" t="str">
        <f t="shared" ref="Y16:Y17" si="2">IFERROR(IF(SEARCH("DEMOL",H16),MIN(W16-T16,W16)*G16,""),"")</f>
        <v/>
      </c>
    </row>
    <row r="17" spans="2:26" ht="12" customHeight="1">
      <c r="B17" s="267"/>
      <c r="C17" s="281"/>
      <c r="D17" s="281"/>
      <c r="E17" s="282"/>
      <c r="F17" s="282"/>
      <c r="G17" s="283"/>
      <c r="H17" s="271"/>
      <c r="I17" s="285" t="str" cm="1">
        <f t="array" ref="I17">IFERROR(INDEX($H$6:$N$8,MATCH($H17,$H$6:$H$8,0),I$2)*$G17,"")</f>
        <v/>
      </c>
      <c r="J17" s="286" t="str" cm="1">
        <f t="array" ref="J17">IFERROR(INDEX($H$6:$N$8,MATCH($H17,$H$6:$H$8,0),J$2)*$G17,"")</f>
        <v/>
      </c>
      <c r="K17" s="286" t="str" cm="1">
        <f t="array" ref="K17">IFERROR(INDEX($H$6:$N$8,MATCH($H17,$H$6:$H$8,0),K$2)*$G17,"")</f>
        <v/>
      </c>
      <c r="L17" s="286" t="str" cm="1">
        <f t="array" ref="L17">IFERROR(INDEX($H$6:$N$8,MATCH($H17,$H$6:$H$8,0),L$2)*$G17,"")</f>
        <v/>
      </c>
      <c r="M17" s="286" t="str" cm="1">
        <f t="array" ref="M17">IFERROR(INDEX($H$6:$N$8,MATCH($H17,$H$6:$H$8,0),M$2)*$G17,"")</f>
        <v/>
      </c>
      <c r="N17" s="286" t="str" cm="1">
        <f t="array" ref="N17">IFERROR(INDEX($H$6:$N$8,MATCH($H17,$H$6:$H$8,0),N$2)*$G17,"")</f>
        <v/>
      </c>
      <c r="O17" s="287" t="str" cm="1">
        <f t="array" ref="O17">IFERROR(INDEX($H$6:$O$8,MATCH($H17,$H$6:$H$8,0),O$2)*$G17,"")</f>
        <v/>
      </c>
      <c r="P17" s="293"/>
      <c r="Q17" s="275" t="str" cm="1">
        <f t="array" ref="Q17">IFERROR(INDEX($H$6:$R$8,MATCH($H17,$H$6:$H$8,0),P$2)*$P17,"")</f>
        <v/>
      </c>
      <c r="R17" s="275" t="str" cm="1">
        <f t="array" ref="R17">IFERROR(INDEX($H$6:$R$8,MATCH($H17,$H$6:$H$8,0),Q$2)*$P17,"")</f>
        <v/>
      </c>
      <c r="S17" s="276" t="str" cm="1">
        <f t="array" ref="S17">IFERROR(INDEX($H$6:$R$8,MATCH($H17,$H$6:$H$8,0),R$2)*$P17,"")</f>
        <v/>
      </c>
      <c r="T17" s="288"/>
      <c r="U17" s="282"/>
      <c r="V17" s="290"/>
      <c r="W17" s="291"/>
      <c r="X17" s="288" t="str">
        <f>IFERROR(IF(SEARCH("DEMOL",H17),T17*G17,""),"")</f>
        <v/>
      </c>
      <c r="Y17" s="292" t="str">
        <f t="shared" si="2"/>
        <v/>
      </c>
      <c r="Z17" s="294"/>
    </row>
    <row r="18" spans="2:26" ht="12" customHeight="1">
      <c r="B18" s="267"/>
      <c r="C18" s="281"/>
      <c r="D18" s="281"/>
      <c r="E18" s="282"/>
      <c r="F18" s="282"/>
      <c r="G18" s="283"/>
      <c r="H18" s="284"/>
      <c r="I18" s="285" t="str" cm="1">
        <f t="array" ref="I18">IFERROR(INDEX($H$6:$N$8,MATCH($H18,$H$6:$H$8,0),I$2)*$G18,"")</f>
        <v/>
      </c>
      <c r="J18" s="286" t="str" cm="1">
        <f t="array" ref="J18">IFERROR(INDEX($H$6:$N$8,MATCH($H18,$H$6:$H$8,0),J$2)*$G18,"")</f>
        <v/>
      </c>
      <c r="K18" s="286" t="str" cm="1">
        <f t="array" ref="K18">IFERROR(INDEX($H$6:$N$8,MATCH($H18,$H$6:$H$8,0),K$2)*$G18,"")</f>
        <v/>
      </c>
      <c r="L18" s="286" t="str" cm="1">
        <f t="array" ref="L18">IFERROR(INDEX($H$6:$N$8,MATCH($H18,$H$6:$H$8,0),L$2)*$G18,"")</f>
        <v/>
      </c>
      <c r="M18" s="286" t="str" cm="1">
        <f t="array" ref="M18">IFERROR(INDEX($H$6:$N$8,MATCH($H18,$H$6:$H$8,0),M$2)*$G18,"")</f>
        <v/>
      </c>
      <c r="N18" s="286" t="str" cm="1">
        <f t="array" ref="N18">IFERROR(INDEX($H$6:$N$8,MATCH($H18,$H$6:$H$8,0),N$2)*$G18,"")</f>
        <v/>
      </c>
      <c r="O18" s="287" t="str" cm="1">
        <f t="array" ref="O18">IFERROR(INDEX($H$6:$O$8,MATCH($H18,$H$6:$H$8,0),O$2)*$G18,"")</f>
        <v/>
      </c>
      <c r="P18" s="293"/>
      <c r="Q18" s="275" t="str" cm="1">
        <f t="array" ref="Q18">IFERROR(INDEX($H$6:$R$8,MATCH($H18,$H$6:$H$8,0),P$2)*$P18,"")</f>
        <v/>
      </c>
      <c r="R18" s="275" t="str" cm="1">
        <f t="array" ref="R18">IFERROR(INDEX($H$6:$R$8,MATCH($H18,$H$6:$H$8,0),Q$2)*$P18,"")</f>
        <v/>
      </c>
      <c r="S18" s="276" t="str" cm="1">
        <f t="array" ref="S18">IFERROR(INDEX($H$6:$R$8,MATCH($H18,$H$6:$H$8,0),R$2)*$P18,"")</f>
        <v/>
      </c>
      <c r="T18" s="288"/>
      <c r="U18" s="289"/>
      <c r="V18" s="290"/>
      <c r="W18" s="291"/>
      <c r="X18" s="288"/>
      <c r="Y18" s="290"/>
    </row>
    <row r="19" spans="2:26" ht="12" customHeight="1">
      <c r="B19" s="267"/>
      <c r="C19" s="281"/>
      <c r="D19" s="281"/>
      <c r="E19" s="282"/>
      <c r="F19" s="282"/>
      <c r="G19" s="283"/>
      <c r="H19" s="271"/>
      <c r="I19" s="285" t="str" cm="1">
        <f t="array" ref="I19">IFERROR(INDEX($H$6:$N$8,MATCH($H19,$H$6:$H$8,0),I$2)*$G19,"")</f>
        <v/>
      </c>
      <c r="J19" s="286" t="str" cm="1">
        <f t="array" ref="J19">IFERROR(INDEX($H$6:$N$8,MATCH($H19,$H$6:$H$8,0),J$2)*$G19,"")</f>
        <v/>
      </c>
      <c r="K19" s="286" t="str" cm="1">
        <f t="array" ref="K19">IFERROR(INDEX($H$6:$N$8,MATCH($H19,$H$6:$H$8,0),K$2)*$G19,"")</f>
        <v/>
      </c>
      <c r="L19" s="286" t="str" cm="1">
        <f t="array" ref="L19">IFERROR(INDEX($H$6:$N$8,MATCH($H19,$H$6:$H$8,0),L$2)*$G19,"")</f>
        <v/>
      </c>
      <c r="M19" s="286" t="str" cm="1">
        <f t="array" ref="M19">IFERROR(INDEX($H$6:$N$8,MATCH($H19,$H$6:$H$8,0),M$2)*$G19,"")</f>
        <v/>
      </c>
      <c r="N19" s="286" t="str" cm="1">
        <f t="array" ref="N19">IFERROR(INDEX($H$6:$N$8,MATCH($H19,$H$6:$H$8,0),N$2)*$G19,"")</f>
        <v/>
      </c>
      <c r="O19" s="287" t="str" cm="1">
        <f t="array" ref="O19">IFERROR(INDEX($H$6:$O$8,MATCH($H19,$H$6:$H$8,0),O$2)*$G19,"")</f>
        <v/>
      </c>
      <c r="P19" s="293"/>
      <c r="Q19" s="275"/>
      <c r="R19" s="275"/>
      <c r="S19" s="276"/>
      <c r="T19" s="288"/>
      <c r="U19" s="289"/>
      <c r="V19" s="290"/>
      <c r="W19" s="291"/>
      <c r="X19" s="288" t="str">
        <f>IFERROR(IF(SEARCH("DEMOL",H19),T19*G19,""),"")</f>
        <v/>
      </c>
      <c r="Y19" s="292" t="str">
        <f t="shared" ref="Y19" si="3">IFERROR(IF(SEARCH("DEMOL",H19),MIN(W19-T19,W19)*G19,""),"")</f>
        <v/>
      </c>
    </row>
    <row r="20" spans="2:26" ht="12" customHeight="1">
      <c r="B20" s="295"/>
      <c r="C20" s="281"/>
      <c r="D20" s="281"/>
      <c r="E20" s="282"/>
      <c r="F20" s="282"/>
      <c r="G20" s="283"/>
      <c r="H20" s="296"/>
      <c r="I20" s="285" t="str" cm="1">
        <f t="array" ref="I20">IFERROR(INDEX($H$6:$N$8,MATCH($H20,$H$6:$H$8,0),I$2)*$G20,"")</f>
        <v/>
      </c>
      <c r="J20" s="286"/>
      <c r="K20" s="286" t="str" cm="1">
        <f t="array" ref="K20">IFERROR(INDEX($H$6:$N$8,MATCH($H20,$H$6:$H$8,0),K$2)*$G20,"")</f>
        <v/>
      </c>
      <c r="L20" s="286" t="str" cm="1">
        <f t="array" ref="L20">IFERROR(INDEX($H$6:$N$8,MATCH($H20,$H$6:$H$8,0),L$2)*$G20,"")</f>
        <v/>
      </c>
      <c r="M20" s="286" t="str" cm="1">
        <f t="array" ref="M20">IFERROR(INDEX($H$6:$N$8,MATCH($H20,$H$6:$H$8,0),M$2)*$G20,"")</f>
        <v/>
      </c>
      <c r="N20" s="286" t="str" cm="1">
        <f t="array" ref="N20">IFERROR(INDEX($H$6:$N$8,MATCH($H20,$H$6:$H$8,0),N$2)*$G20,"")</f>
        <v/>
      </c>
      <c r="O20" s="287" t="str" cm="1">
        <f t="array" ref="O20">IFERROR(INDEX($H$6:$O$8,MATCH($H20,$H$6:$H$8,0),O$2)*$G20,"")</f>
        <v/>
      </c>
      <c r="P20" s="293"/>
      <c r="Q20" s="275" t="str" cm="1">
        <f t="array" ref="Q20">IFERROR(INDEX($H$6:$R$8,MATCH($H20,$H$6:$H$8,0),P$2)*$P20,"")</f>
        <v/>
      </c>
      <c r="R20" s="275" t="str" cm="1">
        <f t="array" ref="R20">IFERROR(INDEX($H$6:$R$8,MATCH($H20,$H$6:$H$8,0),Q$2)*$P20,"")</f>
        <v/>
      </c>
      <c r="S20" s="276" t="str" cm="1">
        <f t="array" ref="S20">IFERROR(INDEX($H$6:$R$8,MATCH($H20,$H$6:$H$8,0),R$2)*$P20,"")</f>
        <v/>
      </c>
      <c r="T20" s="288"/>
      <c r="U20" s="289"/>
      <c r="V20" s="290"/>
      <c r="W20" s="291"/>
      <c r="X20" s="288"/>
      <c r="Y20" s="290"/>
    </row>
    <row r="21" spans="2:26" ht="12" customHeight="1">
      <c r="B21" s="295"/>
      <c r="C21" s="281"/>
      <c r="D21" s="281"/>
      <c r="E21" s="282"/>
      <c r="F21" s="282"/>
      <c r="G21" s="283"/>
      <c r="H21" s="296"/>
      <c r="I21" s="297"/>
      <c r="J21" s="298"/>
      <c r="K21" s="298"/>
      <c r="L21" s="298"/>
      <c r="M21" s="298"/>
      <c r="N21" s="298"/>
      <c r="O21" s="299"/>
      <c r="P21" s="293"/>
      <c r="Q21" s="275" t="str" cm="1">
        <f t="array" ref="Q21">IFERROR(INDEX($H$6:$R$8,MATCH($H21,$H$6:$H$8,0),P$2)*$P21,"")</f>
        <v/>
      </c>
      <c r="R21" s="275" t="str" cm="1">
        <f t="array" ref="R21">IFERROR(INDEX($H$6:$R$8,MATCH($H21,$H$6:$H$8,0),Q$2)*$P21,"")</f>
        <v/>
      </c>
      <c r="S21" s="276" t="str" cm="1">
        <f t="array" ref="S21">IFERROR(INDEX($H$6:$R$8,MATCH($H21,$H$6:$H$8,0),R$2)*$P21,"")</f>
        <v/>
      </c>
      <c r="T21" s="288"/>
      <c r="U21" s="289"/>
      <c r="V21" s="290"/>
      <c r="W21" s="291"/>
      <c r="X21" s="288"/>
      <c r="Y21" s="290"/>
    </row>
    <row r="22" spans="2:26" ht="12" customHeight="1">
      <c r="B22" s="295"/>
      <c r="C22" s="281"/>
      <c r="D22" s="281"/>
      <c r="E22" s="282"/>
      <c r="F22" s="282"/>
      <c r="G22" s="283"/>
      <c r="H22" s="296"/>
      <c r="I22" s="297"/>
      <c r="J22" s="298"/>
      <c r="K22" s="298"/>
      <c r="L22" s="298"/>
      <c r="M22" s="298"/>
      <c r="N22" s="298"/>
      <c r="O22" s="299"/>
      <c r="P22" s="293"/>
      <c r="Q22" s="275" t="str" cm="1">
        <f t="array" ref="Q22">IFERROR(INDEX($H$6:$R$8,MATCH($H22,$H$6:$H$8,0),P$2)*$P22,"")</f>
        <v/>
      </c>
      <c r="R22" s="275" t="str" cm="1">
        <f t="array" ref="R22">IFERROR(INDEX($H$6:$R$8,MATCH($H22,$H$6:$H$8,0),Q$2)*$P22,"")</f>
        <v/>
      </c>
      <c r="S22" s="276" t="str" cm="1">
        <f t="array" ref="S22">IFERROR(INDEX($H$6:$R$8,MATCH($H22,$H$6:$H$8,0),R$2)*$P22,"")</f>
        <v/>
      </c>
      <c r="T22" s="288"/>
      <c r="U22" s="289"/>
      <c r="V22" s="290"/>
      <c r="W22" s="291"/>
      <c r="X22" s="288"/>
      <c r="Y22" s="290"/>
    </row>
    <row r="23" spans="2:26" ht="12" customHeight="1" thickBot="1">
      <c r="B23" s="300"/>
      <c r="C23" s="301"/>
      <c r="D23" s="301"/>
      <c r="E23" s="302"/>
      <c r="F23" s="302"/>
      <c r="G23" s="303"/>
      <c r="H23" s="304"/>
      <c r="I23" s="305"/>
      <c r="J23" s="306"/>
      <c r="K23" s="306"/>
      <c r="L23" s="306"/>
      <c r="M23" s="306"/>
      <c r="N23" s="306"/>
      <c r="O23" s="307"/>
      <c r="P23" s="308"/>
      <c r="Q23" s="309" t="str" cm="1">
        <f t="array" ref="Q23">IFERROR(INDEX($H$6:$R$8,MATCH($H23,$H$6:$H$8,0),P$2)*$P23,"")</f>
        <v/>
      </c>
      <c r="R23" s="309" t="str" cm="1">
        <f t="array" ref="R23">IFERROR(INDEX($H$6:$R$8,MATCH($H23,$H$6:$H$8,0),Q$2)*$P23,"")</f>
        <v/>
      </c>
      <c r="S23" s="310" t="str" cm="1">
        <f t="array" ref="S23">IFERROR(INDEX($H$6:$R$8,MATCH($H23,$H$6:$H$8,0),R$2)*$P23,"")</f>
        <v/>
      </c>
      <c r="T23" s="288"/>
      <c r="U23" s="289"/>
      <c r="V23" s="290"/>
      <c r="W23" s="291"/>
      <c r="X23" s="288"/>
      <c r="Y23" s="290"/>
    </row>
    <row r="24" spans="2:26" s="231" customFormat="1" ht="15" customHeight="1" thickBot="1">
      <c r="B24" s="311" t="s">
        <v>14</v>
      </c>
      <c r="C24" s="312"/>
      <c r="D24" s="312"/>
      <c r="E24" s="312"/>
      <c r="F24" s="312"/>
      <c r="G24" s="313">
        <f>SUBTOTAL(9,G14:G23)</f>
        <v>3374.12</v>
      </c>
      <c r="H24" s="312"/>
      <c r="I24" s="314">
        <f t="shared" ref="I24:P24" si="4">SUBTOTAL(9,I14:I23)</f>
        <v>134.9648</v>
      </c>
      <c r="J24" s="314">
        <f t="shared" si="4"/>
        <v>101.22359999999999</v>
      </c>
      <c r="K24" s="314">
        <f t="shared" si="4"/>
        <v>6748.24</v>
      </c>
      <c r="L24" s="314">
        <f t="shared" si="4"/>
        <v>3374.12</v>
      </c>
      <c r="M24" s="314">
        <f t="shared" si="4"/>
        <v>674.82400000000007</v>
      </c>
      <c r="N24" s="314">
        <f t="shared" si="4"/>
        <v>134.9648</v>
      </c>
      <c r="O24" s="314">
        <f t="shared" si="4"/>
        <v>3374.12</v>
      </c>
      <c r="P24" s="314">
        <f t="shared" si="4"/>
        <v>0</v>
      </c>
      <c r="Q24" s="314">
        <f>SUBTOTAL(9,Q14:Q23)</f>
        <v>0</v>
      </c>
      <c r="R24" s="314">
        <f>SUBTOTAL(9,R14:R23)</f>
        <v>0</v>
      </c>
      <c r="S24" s="314">
        <f>SUBTOTAL(9,S14:S23)</f>
        <v>0</v>
      </c>
      <c r="T24" s="315"/>
      <c r="U24" s="315"/>
      <c r="V24" s="315"/>
      <c r="W24" s="315"/>
      <c r="X24" s="316">
        <f>SUM(X14:X23)</f>
        <v>0</v>
      </c>
      <c r="Y24" s="316">
        <f>SUM(Y14:Y23)</f>
        <v>0</v>
      </c>
    </row>
    <row r="27" spans="2:26">
      <c r="B27" s="231" t="s">
        <v>222</v>
      </c>
    </row>
    <row r="28" spans="2:26" ht="6" customHeight="1">
      <c r="B28" s="231"/>
    </row>
    <row r="29" spans="2:26" ht="12" customHeight="1">
      <c r="B29" s="317" t="s">
        <v>209</v>
      </c>
      <c r="C29" s="317"/>
      <c r="D29" s="317"/>
      <c r="E29" s="317"/>
      <c r="I29" s="221" t="s">
        <v>223</v>
      </c>
      <c r="J29" s="221"/>
      <c r="K29" s="221"/>
      <c r="L29" s="221"/>
      <c r="M29" s="221"/>
    </row>
    <row r="30" spans="2:26" ht="35.1" customHeight="1">
      <c r="B30" s="317" t="s">
        <v>217</v>
      </c>
      <c r="C30" s="317"/>
      <c r="D30" s="317" t="s">
        <v>218</v>
      </c>
      <c r="E30" s="317" t="s">
        <v>219</v>
      </c>
      <c r="F30" s="318" t="s">
        <v>210</v>
      </c>
      <c r="G30" s="318" t="s">
        <v>211</v>
      </c>
      <c r="H30" s="318" t="s">
        <v>181</v>
      </c>
      <c r="I30" s="223" t="s">
        <v>458</v>
      </c>
      <c r="J30" s="223"/>
      <c r="K30" s="223" t="s">
        <v>224</v>
      </c>
      <c r="L30" s="223" t="s">
        <v>225</v>
      </c>
      <c r="M30" s="223" t="s">
        <v>251</v>
      </c>
    </row>
    <row r="31" spans="2:26" ht="12" customHeight="1">
      <c r="B31" s="319"/>
      <c r="C31" s="320"/>
      <c r="D31" s="321"/>
      <c r="E31" s="321"/>
      <c r="F31" s="321"/>
      <c r="G31" s="321"/>
      <c r="H31" s="319"/>
      <c r="I31" s="322">
        <v>7.0000000000000007E-2</v>
      </c>
      <c r="J31" s="322"/>
      <c r="K31" s="322">
        <v>0.05</v>
      </c>
      <c r="L31" s="322">
        <v>0.12</v>
      </c>
      <c r="M31" s="322">
        <f>I31+K31</f>
        <v>0.12000000000000001</v>
      </c>
    </row>
    <row r="32" spans="2:26">
      <c r="B32" s="323" t="s">
        <v>457</v>
      </c>
      <c r="C32" s="324"/>
      <c r="D32" s="298"/>
      <c r="E32" s="298"/>
      <c r="F32" s="1001">
        <v>814.5</v>
      </c>
      <c r="G32" s="1002"/>
      <c r="H32" s="1003">
        <v>1527.1086</v>
      </c>
      <c r="I32" s="1001">
        <f>$H32*I$31</f>
        <v>106.89760200000001</v>
      </c>
      <c r="J32" s="1001"/>
      <c r="K32" s="1001">
        <f>$H32*K$31</f>
        <v>76.355429999999998</v>
      </c>
      <c r="L32" s="1001">
        <f>$F32*L$31</f>
        <v>97.74</v>
      </c>
      <c r="M32" s="325">
        <f>$H32*M$31</f>
        <v>183.25303200000002</v>
      </c>
    </row>
    <row r="33" spans="1:14">
      <c r="B33" s="323"/>
      <c r="C33" s="324"/>
      <c r="D33" s="298"/>
      <c r="E33" s="298"/>
      <c r="F33" s="1002"/>
      <c r="G33" s="1002"/>
      <c r="H33" s="1002"/>
      <c r="I33" s="1001"/>
      <c r="J33" s="1001"/>
      <c r="K33" s="1001"/>
      <c r="L33" s="1001"/>
      <c r="M33" s="325"/>
    </row>
    <row r="34" spans="1:14">
      <c r="B34" s="323"/>
      <c r="C34" s="324"/>
      <c r="D34" s="298"/>
      <c r="E34" s="298"/>
      <c r="F34" s="1002"/>
      <c r="G34" s="1002"/>
      <c r="H34" s="1002"/>
      <c r="I34" s="1001"/>
      <c r="J34" s="1001"/>
      <c r="K34" s="1001"/>
      <c r="L34" s="1001"/>
      <c r="M34" s="325"/>
    </row>
    <row r="35" spans="1:14" ht="12.75" thickBot="1">
      <c r="B35" s="323"/>
      <c r="C35" s="324"/>
      <c r="D35" s="298"/>
      <c r="E35" s="298"/>
      <c r="F35" s="1002"/>
      <c r="G35" s="1002"/>
      <c r="H35" s="1004"/>
      <c r="I35" s="1005"/>
      <c r="J35" s="1005"/>
      <c r="K35" s="1005"/>
      <c r="L35" s="1005"/>
      <c r="M35" s="326"/>
    </row>
    <row r="36" spans="1:14" ht="12.75" thickBot="1">
      <c r="B36" s="301"/>
      <c r="C36" s="301"/>
      <c r="D36" s="301"/>
      <c r="E36" s="301"/>
      <c r="F36" s="1006"/>
      <c r="G36" s="1006"/>
      <c r="H36" s="1007" t="s">
        <v>14</v>
      </c>
      <c r="I36" s="1008">
        <f>SUM(I32:I35)</f>
        <v>106.89760200000001</v>
      </c>
      <c r="J36" s="1008"/>
      <c r="K36" s="1008">
        <f>SUM(K32:K35)</f>
        <v>76.355429999999998</v>
      </c>
      <c r="L36" s="1008">
        <f>SUM(L32:L35)</f>
        <v>97.74</v>
      </c>
      <c r="M36" s="423"/>
    </row>
    <row r="37" spans="1:14" ht="12.75" thickBot="1">
      <c r="B37" s="973" t="s">
        <v>4720</v>
      </c>
      <c r="C37" s="974">
        <v>21.07</v>
      </c>
    </row>
    <row r="38" spans="1:14" ht="12.75" thickBot="1">
      <c r="B38" s="327" t="s">
        <v>173</v>
      </c>
      <c r="C38" s="328"/>
      <c r="D38" s="328"/>
      <c r="E38" s="328"/>
      <c r="F38" s="328"/>
      <c r="G38" s="328"/>
      <c r="H38" s="328"/>
      <c r="I38" s="328"/>
      <c r="J38" s="328"/>
      <c r="K38" s="328"/>
      <c r="L38" s="329"/>
    </row>
    <row r="39" spans="1:14" ht="13.5" thickBot="1">
      <c r="B39" s="33" t="s">
        <v>9</v>
      </c>
      <c r="C39" s="1118" t="s">
        <v>32</v>
      </c>
      <c r="D39" s="1119"/>
      <c r="E39" s="1119"/>
      <c r="F39" s="1119"/>
      <c r="G39" s="1119"/>
      <c r="H39" s="1119"/>
      <c r="I39" s="1120"/>
      <c r="J39" s="185"/>
      <c r="K39" s="74" t="s">
        <v>0</v>
      </c>
      <c r="L39" s="74" t="s">
        <v>108</v>
      </c>
      <c r="M39" s="220" t="s">
        <v>177</v>
      </c>
      <c r="N39" s="330">
        <f>SUM(L44:L156)-SUM(I36:M36,I24:Y24)</f>
        <v>-3374.119999999999</v>
      </c>
    </row>
    <row r="40" spans="1:14" ht="15" customHeight="1">
      <c r="A40" s="219" t="s">
        <v>447</v>
      </c>
      <c r="B40" s="434" t="s">
        <v>318</v>
      </c>
      <c r="C40" s="219" t="s">
        <v>428</v>
      </c>
      <c r="F40" s="435"/>
      <c r="H40" s="435"/>
      <c r="I40" s="435"/>
      <c r="J40" s="435"/>
      <c r="K40" s="573" t="s">
        <v>256</v>
      </c>
      <c r="L40" s="437">
        <f>O14</f>
        <v>3374.12</v>
      </c>
      <c r="M40" s="574">
        <f>SUMIF(Orçamento!$B$1:$B$88,B40,Orçamento!$F$1:$F$88)-L40</f>
        <v>0</v>
      </c>
    </row>
    <row r="41" spans="1:14" ht="15" customHeight="1">
      <c r="A41" s="219" t="s">
        <v>447</v>
      </c>
      <c r="B41" s="434" t="s">
        <v>319</v>
      </c>
      <c r="C41" s="219" t="s">
        <v>429</v>
      </c>
      <c r="F41" s="435"/>
      <c r="H41" s="435"/>
      <c r="I41" s="435"/>
      <c r="J41" s="435"/>
      <c r="K41" s="573" t="s">
        <v>256</v>
      </c>
      <c r="L41" s="435"/>
      <c r="M41" s="574">
        <f>SUMIF(Orçamento!$B$1:$B$88,B41,Orçamento!$F$1:$F$88)-L41</f>
        <v>0</v>
      </c>
    </row>
    <row r="42" spans="1:14" ht="15" customHeight="1">
      <c r="A42" s="219" t="s">
        <v>447</v>
      </c>
      <c r="B42" s="434" t="s">
        <v>320</v>
      </c>
      <c r="C42" s="219" t="s">
        <v>321</v>
      </c>
      <c r="F42" s="435"/>
      <c r="H42" s="435"/>
      <c r="I42" s="435"/>
      <c r="J42" s="435"/>
      <c r="K42" s="573" t="s">
        <v>165</v>
      </c>
      <c r="L42" s="435"/>
      <c r="M42" s="574">
        <f>SUMIF(Orçamento!$B$1:$B$88,B42,Orçamento!$F$1:$F$88)-L42</f>
        <v>0</v>
      </c>
    </row>
    <row r="43" spans="1:14" ht="15" customHeight="1">
      <c r="A43" s="219" t="s">
        <v>447</v>
      </c>
      <c r="B43" s="1211" t="s">
        <v>4731</v>
      </c>
      <c r="C43" s="1212" t="s">
        <v>4732</v>
      </c>
      <c r="D43" s="1213"/>
      <c r="E43" s="1213"/>
      <c r="F43" s="1214"/>
      <c r="G43" s="1213"/>
      <c r="H43" s="1214"/>
      <c r="I43" s="1214"/>
      <c r="J43" s="1214"/>
      <c r="K43" s="1215" t="s">
        <v>165</v>
      </c>
      <c r="L43" s="1216">
        <f>N24</f>
        <v>134.9648</v>
      </c>
      <c r="M43" s="574">
        <f>SUMIF(Orçamento!$B$1:$B$88,B43,Orçamento!$F$1:$F$88)-L43</f>
        <v>-4.7999999999888132E-3</v>
      </c>
    </row>
    <row r="44" spans="1:14" ht="15" customHeight="1">
      <c r="A44" s="219" t="s">
        <v>447</v>
      </c>
      <c r="B44" s="434" t="s">
        <v>334</v>
      </c>
      <c r="C44" s="571" t="s">
        <v>335</v>
      </c>
      <c r="F44" s="435"/>
      <c r="H44" s="435"/>
      <c r="I44" s="435"/>
      <c r="J44" s="435"/>
      <c r="K44" s="573" t="s">
        <v>165</v>
      </c>
      <c r="L44" s="437">
        <f>J14</f>
        <v>101.22359999999999</v>
      </c>
      <c r="M44" s="574">
        <f>SUMIF(Orçamento!$B$1:$B$88,B44,Orçamento!$F$1:$F$88)-L44</f>
        <v>-3.5999999999916099E-3</v>
      </c>
    </row>
    <row r="45" spans="1:14" ht="15" customHeight="1">
      <c r="A45" s="219" t="s">
        <v>447</v>
      </c>
      <c r="B45" s="434" t="s">
        <v>336</v>
      </c>
      <c r="C45" s="571" t="s">
        <v>337</v>
      </c>
      <c r="F45" s="435"/>
      <c r="H45" s="435"/>
      <c r="I45" s="435"/>
      <c r="J45" s="435"/>
      <c r="K45" s="573" t="s">
        <v>165</v>
      </c>
      <c r="L45" s="437">
        <f>I14</f>
        <v>134.9648</v>
      </c>
      <c r="M45" s="574">
        <f>SUMIF(Orçamento!$B$1:$B$88,B45,Orçamento!$F$1:$F$88)-L45</f>
        <v>-4.7999999999888132E-3</v>
      </c>
    </row>
    <row r="46" spans="1:14" ht="15" customHeight="1">
      <c r="A46" s="219" t="s">
        <v>447</v>
      </c>
      <c r="B46" s="434" t="s">
        <v>338</v>
      </c>
      <c r="C46" s="571" t="s">
        <v>454</v>
      </c>
      <c r="F46" s="435"/>
      <c r="H46" s="435"/>
      <c r="I46" s="435"/>
      <c r="J46" s="435"/>
      <c r="K46" s="573" t="s">
        <v>165</v>
      </c>
      <c r="L46" s="435"/>
      <c r="M46" s="574">
        <f>SUMIF(Orçamento!$B$1:$B$88,B46,Orçamento!$F$1:$F$88)-L46</f>
        <v>0</v>
      </c>
    </row>
    <row r="47" spans="1:14" ht="15" customHeight="1">
      <c r="A47" s="219" t="s">
        <v>447</v>
      </c>
      <c r="B47" s="434" t="s">
        <v>339</v>
      </c>
      <c r="C47" s="571" t="s">
        <v>340</v>
      </c>
      <c r="F47" s="435"/>
      <c r="H47" s="435"/>
      <c r="I47" s="435"/>
      <c r="J47" s="435"/>
      <c r="K47" s="573" t="s">
        <v>256</v>
      </c>
      <c r="L47" s="437">
        <f>K14</f>
        <v>6748.24</v>
      </c>
      <c r="M47" s="574">
        <f>SUMIF(Orçamento!$B$1:$B$88,B47,Orçamento!$F$1:$F$88)-L47</f>
        <v>0</v>
      </c>
    </row>
    <row r="48" spans="1:14" ht="15" customHeight="1">
      <c r="A48" s="219" t="s">
        <v>447</v>
      </c>
      <c r="B48" s="434" t="s">
        <v>341</v>
      </c>
      <c r="C48" s="571" t="s">
        <v>342</v>
      </c>
      <c r="F48" s="435"/>
      <c r="H48" s="435"/>
      <c r="I48" s="435"/>
      <c r="J48" s="435"/>
      <c r="K48" s="573" t="s">
        <v>256</v>
      </c>
      <c r="L48" s="437">
        <f>L14</f>
        <v>3374.12</v>
      </c>
      <c r="M48" s="574">
        <f>SUMIF(Orçamento!$B$1:$B$88,B48,Orçamento!$F$1:$F$88)-L48</f>
        <v>0</v>
      </c>
    </row>
    <row r="49" spans="1:13" ht="15" customHeight="1">
      <c r="A49" s="219" t="s">
        <v>447</v>
      </c>
      <c r="B49" s="434" t="s">
        <v>343</v>
      </c>
      <c r="C49" s="571" t="s">
        <v>344</v>
      </c>
      <c r="F49" s="435"/>
      <c r="H49" s="435"/>
      <c r="I49" s="435"/>
      <c r="J49" s="435"/>
      <c r="K49" s="573" t="s">
        <v>165</v>
      </c>
      <c r="L49" s="435"/>
      <c r="M49" s="574">
        <f>SUMIF(Orçamento!$B$1:$B$88,B49,Orçamento!$F$1:$F$88)-L49</f>
        <v>0</v>
      </c>
    </row>
    <row r="50" spans="1:13" ht="15" customHeight="1">
      <c r="A50" s="219" t="s">
        <v>447</v>
      </c>
      <c r="B50" s="434" t="s">
        <v>345</v>
      </c>
      <c r="C50" s="571" t="s">
        <v>346</v>
      </c>
      <c r="F50" s="435"/>
      <c r="H50" s="435"/>
      <c r="I50" s="435"/>
      <c r="J50" s="435"/>
      <c r="K50" s="573" t="s">
        <v>165</v>
      </c>
      <c r="L50" s="435"/>
      <c r="M50" s="574">
        <f>SUMIF(Orçamento!$B$1:$B$88,B50,Orçamento!$F$1:$F$88)-L50</f>
        <v>0</v>
      </c>
    </row>
    <row r="51" spans="1:13" ht="15" customHeight="1">
      <c r="A51" s="219" t="s">
        <v>447</v>
      </c>
      <c r="B51" s="434" t="s">
        <v>322</v>
      </c>
      <c r="C51" s="219" t="s">
        <v>323</v>
      </c>
      <c r="F51" s="435"/>
      <c r="H51" s="435"/>
      <c r="I51" s="435"/>
      <c r="J51" s="435"/>
      <c r="K51" s="220" t="s">
        <v>165</v>
      </c>
      <c r="L51" s="435"/>
      <c r="M51" s="574">
        <f>SUMIF(Orçamento!$B$1:$B$88,B51,Orçamento!$F$1:$F$88)-L51</f>
        <v>0</v>
      </c>
    </row>
    <row r="52" spans="1:13" ht="15" customHeight="1">
      <c r="A52" s="219" t="s">
        <v>447</v>
      </c>
      <c r="B52" s="434" t="s">
        <v>324</v>
      </c>
      <c r="C52" s="219" t="s">
        <v>325</v>
      </c>
      <c r="F52" s="435"/>
      <c r="H52" s="435"/>
      <c r="I52" s="435"/>
      <c r="J52" s="435"/>
      <c r="K52" s="220" t="s">
        <v>165</v>
      </c>
      <c r="L52" s="437">
        <f>M14</f>
        <v>674.82400000000007</v>
      </c>
      <c r="M52" s="574">
        <f>SUMIF(Orçamento!$B$1:$B$88,B52,Orçamento!$F$1:$F$88)-L52</f>
        <v>-4.0000000000190994E-3</v>
      </c>
    </row>
    <row r="53" spans="1:13" ht="15" customHeight="1">
      <c r="A53" s="219" t="s">
        <v>447</v>
      </c>
      <c r="B53" s="434" t="s">
        <v>326</v>
      </c>
      <c r="C53" s="219" t="s">
        <v>327</v>
      </c>
      <c r="F53" s="435"/>
      <c r="H53" s="435"/>
      <c r="I53" s="435"/>
      <c r="J53" s="435"/>
      <c r="K53" s="220" t="s">
        <v>165</v>
      </c>
      <c r="L53" s="435"/>
      <c r="M53" s="574">
        <f>SUMIF(Orçamento!$B$1:$B$88,B53,Orçamento!$F$1:$F$88)-L53</f>
        <v>0</v>
      </c>
    </row>
    <row r="54" spans="1:13" ht="15" customHeight="1">
      <c r="A54" s="219" t="s">
        <v>447</v>
      </c>
      <c r="B54" s="434" t="s">
        <v>328</v>
      </c>
      <c r="C54" s="219" t="s">
        <v>329</v>
      </c>
      <c r="F54" s="435"/>
      <c r="H54" s="435"/>
      <c r="I54" s="435"/>
      <c r="J54" s="435"/>
      <c r="K54" s="220" t="s">
        <v>165</v>
      </c>
      <c r="L54" s="435"/>
      <c r="M54" s="574">
        <f>SUMIF(Orçamento!$B$1:$B$88,B54,Orçamento!$F$1:$F$88)-L54</f>
        <v>0</v>
      </c>
    </row>
    <row r="55" spans="1:13" ht="15" customHeight="1">
      <c r="A55" s="219" t="s">
        <v>447</v>
      </c>
      <c r="B55" s="434" t="s">
        <v>330</v>
      </c>
      <c r="C55" s="219" t="s">
        <v>430</v>
      </c>
      <c r="F55" s="435"/>
      <c r="H55" s="435"/>
      <c r="I55" s="435"/>
      <c r="J55" s="435"/>
      <c r="K55" s="220" t="s">
        <v>165</v>
      </c>
      <c r="L55" s="435"/>
      <c r="M55" s="574">
        <f>SUMIF(Orçamento!$B$1:$B$88,B55,Orçamento!$F$1:$F$88)-L55</f>
        <v>0</v>
      </c>
    </row>
    <row r="56" spans="1:13" ht="15" customHeight="1">
      <c r="A56" s="219" t="s">
        <v>447</v>
      </c>
      <c r="B56" s="434" t="s">
        <v>331</v>
      </c>
      <c r="C56" s="219" t="s">
        <v>431</v>
      </c>
      <c r="F56" s="435"/>
      <c r="H56" s="435"/>
      <c r="I56" s="435"/>
      <c r="J56" s="435"/>
      <c r="K56" s="220" t="s">
        <v>256</v>
      </c>
      <c r="L56" s="435"/>
      <c r="M56" s="574">
        <f>SUMIF(Orçamento!$B$1:$B$88,B56,Orçamento!$F$1:$F$88)-L56</f>
        <v>0</v>
      </c>
    </row>
    <row r="57" spans="1:13" ht="15" customHeight="1">
      <c r="A57" s="219" t="s">
        <v>447</v>
      </c>
      <c r="B57" s="434" t="s">
        <v>332</v>
      </c>
      <c r="C57" s="219" t="s">
        <v>333</v>
      </c>
      <c r="F57" s="435"/>
      <c r="H57" s="435"/>
      <c r="I57" s="435"/>
      <c r="J57" s="435"/>
      <c r="K57" s="220" t="s">
        <v>256</v>
      </c>
      <c r="L57" s="435"/>
      <c r="M57" s="574">
        <f>SUMIF(Orçamento!$B$1:$B$88,B57,Orçamento!$F$1:$F$88)-L57</f>
        <v>0</v>
      </c>
    </row>
    <row r="58" spans="1:13" ht="15" customHeight="1">
      <c r="A58" s="219" t="s">
        <v>2612</v>
      </c>
      <c r="B58" s="434" t="s">
        <v>3080</v>
      </c>
      <c r="C58" s="219" t="s">
        <v>304</v>
      </c>
      <c r="F58" s="435"/>
      <c r="H58" s="435"/>
      <c r="I58" s="435"/>
      <c r="J58" s="435"/>
      <c r="K58" s="220" t="s">
        <v>165</v>
      </c>
      <c r="L58" s="436">
        <f>K36</f>
        <v>76.355429999999998</v>
      </c>
      <c r="M58" s="574">
        <f>SUMIF(Orçamento!$B$1:$B$88,B58,Orçamento!$F$1:$F$88)-L58</f>
        <v>21.004570000000001</v>
      </c>
    </row>
    <row r="59" spans="1:13" ht="15" customHeight="1">
      <c r="A59" s="219" t="s">
        <v>2612</v>
      </c>
      <c r="B59" s="434" t="s">
        <v>3073</v>
      </c>
      <c r="C59" s="219" t="s">
        <v>298</v>
      </c>
      <c r="F59" s="435"/>
      <c r="H59" s="435"/>
      <c r="I59" s="435"/>
      <c r="J59" s="435"/>
      <c r="K59" s="220" t="s">
        <v>165</v>
      </c>
      <c r="L59" s="436">
        <f>I36</f>
        <v>106.89760200000001</v>
      </c>
      <c r="M59" s="574">
        <f>SUMIF(Orçamento!$B$1:$B$88,B59,Orçamento!$F$1:$F$88)-L59</f>
        <v>2.3979999999994561E-3</v>
      </c>
    </row>
    <row r="60" spans="1:13" ht="15" customHeight="1">
      <c r="A60" s="219" t="s">
        <v>447</v>
      </c>
      <c r="B60" s="434" t="s">
        <v>3249</v>
      </c>
      <c r="C60" s="219" t="s">
        <v>295</v>
      </c>
      <c r="F60" s="435"/>
      <c r="H60" s="435"/>
      <c r="I60" s="435"/>
      <c r="J60" s="435"/>
      <c r="K60" s="220" t="s">
        <v>256</v>
      </c>
      <c r="L60" s="1009">
        <f>L36</f>
        <v>97.74</v>
      </c>
      <c r="M60" s="574">
        <f>SUMIF(Orçamento!$B$1:$B$88,B60,Orçamento!$F$1:$F$88)-L60</f>
        <v>195.31</v>
      </c>
    </row>
    <row r="61" spans="1:13" ht="15" customHeight="1">
      <c r="B61" s="434"/>
      <c r="C61" s="434"/>
      <c r="D61" s="435"/>
      <c r="E61" s="435"/>
      <c r="F61" s="435"/>
      <c r="G61" s="435"/>
      <c r="H61" s="435"/>
      <c r="I61" s="435"/>
      <c r="J61" s="435"/>
      <c r="K61" s="435"/>
      <c r="L61" s="435"/>
    </row>
    <row r="62" spans="1:13" ht="15" customHeight="1">
      <c r="B62" s="434"/>
      <c r="C62" s="434"/>
      <c r="D62" s="435"/>
      <c r="E62" s="435"/>
      <c r="F62" s="435"/>
      <c r="G62" s="435"/>
      <c r="H62" s="435"/>
      <c r="I62" s="435"/>
      <c r="J62" s="435"/>
      <c r="K62" s="435"/>
      <c r="L62" s="435"/>
    </row>
    <row r="63" spans="1:13" ht="15" customHeight="1">
      <c r="B63" s="434"/>
      <c r="C63" s="434"/>
      <c r="D63" s="435"/>
      <c r="E63" s="435"/>
      <c r="F63" s="435"/>
      <c r="G63" s="435"/>
      <c r="H63" s="435"/>
      <c r="I63" s="435"/>
      <c r="J63" s="435"/>
      <c r="K63" s="435"/>
      <c r="L63" s="435"/>
    </row>
    <row r="64" spans="1:13" ht="15" customHeight="1">
      <c r="B64" s="434"/>
      <c r="C64" s="434"/>
      <c r="D64" s="435"/>
      <c r="E64" s="435"/>
      <c r="F64" s="435"/>
      <c r="G64" s="435"/>
      <c r="H64" s="435"/>
      <c r="I64" s="435"/>
      <c r="J64" s="435"/>
      <c r="K64" s="435"/>
      <c r="L64" s="435"/>
    </row>
    <row r="65" spans="2:13" ht="15" customHeight="1">
      <c r="B65" s="434"/>
      <c r="C65" s="434"/>
      <c r="D65" s="435"/>
      <c r="E65" s="435"/>
      <c r="F65" s="435"/>
      <c r="G65" s="435"/>
      <c r="H65" s="435"/>
      <c r="I65" s="435"/>
      <c r="J65" s="435"/>
      <c r="K65" s="435"/>
      <c r="L65" s="435"/>
    </row>
    <row r="66" spans="2:13" ht="15" customHeight="1">
      <c r="B66" s="434"/>
      <c r="C66" s="434"/>
      <c r="D66" s="435"/>
      <c r="E66" s="435"/>
      <c r="F66" s="435"/>
      <c r="G66" s="435"/>
      <c r="H66" s="435"/>
      <c r="I66" s="435"/>
      <c r="J66" s="435"/>
      <c r="K66" s="435"/>
      <c r="L66" s="435"/>
    </row>
    <row r="67" spans="2:13" ht="15" customHeight="1">
      <c r="B67" s="434"/>
      <c r="C67" s="434"/>
      <c r="D67" s="435"/>
      <c r="E67" s="435"/>
      <c r="F67" s="435"/>
      <c r="G67" s="435"/>
      <c r="H67" s="435"/>
      <c r="I67" s="435"/>
      <c r="J67" s="435"/>
      <c r="K67" s="435"/>
      <c r="L67" s="435"/>
    </row>
    <row r="68" spans="2:13" ht="15" customHeight="1">
      <c r="B68" s="434"/>
      <c r="C68" s="434"/>
      <c r="D68" s="435"/>
      <c r="E68" s="435"/>
      <c r="F68" s="435"/>
      <c r="G68" s="435"/>
      <c r="H68" s="435"/>
      <c r="I68" s="435"/>
      <c r="J68" s="435"/>
      <c r="K68" s="435"/>
      <c r="L68" s="435"/>
    </row>
    <row r="69" spans="2:13" ht="15" customHeight="1">
      <c r="B69" s="434"/>
      <c r="C69" s="434"/>
      <c r="D69" s="435"/>
      <c r="E69" s="435"/>
      <c r="F69" s="435"/>
      <c r="G69" s="435"/>
      <c r="H69" s="435"/>
      <c r="I69" s="435"/>
      <c r="J69" s="435"/>
      <c r="K69" s="435"/>
      <c r="L69" s="435"/>
    </row>
    <row r="70" spans="2:13" ht="15" customHeight="1">
      <c r="B70" s="434"/>
      <c r="C70" s="434"/>
      <c r="D70" s="435"/>
      <c r="E70" s="435"/>
      <c r="F70" s="435"/>
      <c r="G70" s="435"/>
      <c r="H70" s="435"/>
      <c r="I70" s="435"/>
      <c r="J70" s="435"/>
      <c r="K70" s="435"/>
      <c r="L70" s="435"/>
    </row>
    <row r="71" spans="2:13" ht="15" customHeight="1">
      <c r="B71" s="434"/>
      <c r="C71" s="434"/>
      <c r="D71" s="435"/>
      <c r="E71" s="435"/>
      <c r="F71" s="435"/>
      <c r="G71" s="435"/>
      <c r="H71" s="435"/>
      <c r="I71" s="435"/>
      <c r="J71" s="435"/>
      <c r="K71" s="435"/>
      <c r="L71" s="435"/>
    </row>
    <row r="72" spans="2:13" ht="15" customHeight="1">
      <c r="B72" s="434"/>
      <c r="C72" s="434"/>
      <c r="D72" s="435"/>
      <c r="E72" s="435"/>
      <c r="F72" s="435"/>
      <c r="G72" s="435"/>
      <c r="H72" s="435"/>
      <c r="I72" s="435"/>
      <c r="J72" s="435"/>
      <c r="K72" s="435"/>
      <c r="L72" s="435"/>
    </row>
    <row r="73" spans="2:13" ht="15" customHeight="1">
      <c r="B73" s="434"/>
      <c r="C73" s="434"/>
      <c r="D73" s="435"/>
      <c r="E73" s="435"/>
      <c r="F73" s="435"/>
      <c r="G73" s="435"/>
      <c r="H73" s="435"/>
      <c r="I73" s="435"/>
      <c r="J73" s="435"/>
      <c r="K73" s="435"/>
      <c r="L73" s="435"/>
    </row>
    <row r="74" spans="2:13" ht="15" customHeight="1">
      <c r="B74" s="434"/>
      <c r="C74" s="434"/>
      <c r="D74" s="435"/>
      <c r="E74" s="435"/>
      <c r="F74" s="435"/>
      <c r="G74" s="435"/>
      <c r="H74" s="435"/>
      <c r="I74" s="435"/>
      <c r="J74" s="435"/>
      <c r="K74" s="435"/>
      <c r="L74" s="435"/>
    </row>
    <row r="75" spans="2:13" ht="15" customHeight="1">
      <c r="B75" s="434"/>
      <c r="C75" s="434"/>
      <c r="D75" s="435"/>
      <c r="E75" s="435"/>
      <c r="F75" s="435"/>
      <c r="G75" s="435"/>
      <c r="H75" s="435"/>
      <c r="I75" s="435"/>
      <c r="J75" s="435"/>
      <c r="K75" s="435"/>
      <c r="L75" s="436"/>
      <c r="M75" s="294"/>
    </row>
    <row r="76" spans="2:13" ht="15" customHeight="1">
      <c r="B76" s="434"/>
      <c r="C76" s="434"/>
      <c r="D76" s="435"/>
      <c r="E76" s="435"/>
      <c r="F76" s="435"/>
      <c r="G76" s="435"/>
      <c r="H76" s="435"/>
      <c r="I76" s="435"/>
      <c r="J76" s="435"/>
      <c r="K76" s="435"/>
      <c r="L76" s="435"/>
    </row>
    <row r="77" spans="2:13" ht="15" customHeight="1">
      <c r="B77" s="434"/>
      <c r="C77" s="434"/>
      <c r="D77" s="435"/>
      <c r="E77" s="435"/>
      <c r="F77" s="435"/>
      <c r="G77" s="435"/>
      <c r="H77" s="435"/>
      <c r="I77" s="435"/>
      <c r="J77" s="435"/>
      <c r="K77" s="435"/>
      <c r="L77" s="435"/>
    </row>
    <row r="78" spans="2:13" ht="15" customHeight="1">
      <c r="B78" s="434"/>
      <c r="C78" s="434"/>
      <c r="D78" s="435"/>
      <c r="E78" s="435"/>
      <c r="F78" s="435"/>
      <c r="G78" s="435"/>
      <c r="H78" s="435"/>
      <c r="I78" s="435"/>
      <c r="J78" s="435"/>
      <c r="K78" s="435"/>
      <c r="L78" s="435"/>
    </row>
    <row r="79" spans="2:13" ht="15" customHeight="1">
      <c r="B79" s="434"/>
      <c r="C79" s="434"/>
      <c r="D79" s="435"/>
      <c r="E79" s="435"/>
      <c r="F79" s="435"/>
      <c r="G79" s="435"/>
      <c r="H79" s="435"/>
      <c r="I79" s="435"/>
      <c r="J79" s="435"/>
      <c r="K79" s="435"/>
      <c r="L79" s="435"/>
    </row>
    <row r="80" spans="2:13" ht="15" customHeight="1">
      <c r="B80" s="434"/>
      <c r="C80" s="434"/>
      <c r="D80" s="435"/>
      <c r="E80" s="435"/>
      <c r="F80" s="435"/>
      <c r="G80" s="435"/>
      <c r="H80" s="435"/>
      <c r="I80" s="435"/>
      <c r="J80" s="435"/>
      <c r="K80" s="435"/>
      <c r="L80" s="435"/>
    </row>
    <row r="81" spans="2:13" ht="15" customHeight="1">
      <c r="B81" s="434"/>
      <c r="C81" s="434"/>
      <c r="D81" s="435"/>
      <c r="E81" s="435"/>
      <c r="F81" s="435"/>
      <c r="G81" s="435"/>
      <c r="H81" s="435"/>
      <c r="I81" s="435"/>
      <c r="J81" s="435"/>
      <c r="K81" s="435"/>
      <c r="L81" s="435"/>
    </row>
    <row r="82" spans="2:13" ht="15" customHeight="1">
      <c r="B82" s="434"/>
      <c r="C82" s="434"/>
      <c r="D82" s="435"/>
      <c r="E82" s="435"/>
      <c r="F82" s="435"/>
      <c r="G82" s="435"/>
      <c r="H82" s="435"/>
      <c r="I82" s="435"/>
      <c r="J82" s="435"/>
      <c r="K82" s="435"/>
      <c r="L82" s="435"/>
    </row>
    <row r="83" spans="2:13" ht="15" customHeight="1">
      <c r="B83" s="434"/>
      <c r="C83" s="434"/>
      <c r="D83" s="435"/>
      <c r="E83" s="435"/>
      <c r="F83" s="435"/>
      <c r="G83" s="435"/>
      <c r="H83" s="435"/>
      <c r="I83" s="435"/>
      <c r="J83" s="435"/>
      <c r="K83" s="435"/>
      <c r="L83" s="435"/>
    </row>
    <row r="84" spans="2:13" ht="15" customHeight="1">
      <c r="B84" s="434"/>
      <c r="C84" s="434"/>
      <c r="D84" s="435"/>
      <c r="E84" s="435"/>
      <c r="F84" s="435"/>
      <c r="G84" s="435"/>
      <c r="H84" s="435"/>
      <c r="I84" s="435"/>
      <c r="J84" s="435"/>
      <c r="K84" s="435"/>
      <c r="L84" s="435"/>
    </row>
    <row r="85" spans="2:13" ht="15" customHeight="1">
      <c r="B85" s="434"/>
      <c r="C85" s="434"/>
      <c r="D85" s="435"/>
      <c r="E85" s="435"/>
      <c r="F85" s="435"/>
      <c r="G85" s="435"/>
      <c r="H85" s="435"/>
      <c r="I85" s="435"/>
      <c r="J85" s="435"/>
      <c r="K85" s="435"/>
      <c r="L85" s="435"/>
    </row>
    <row r="86" spans="2:13" ht="15" customHeight="1">
      <c r="B86" s="434"/>
      <c r="C86" s="434"/>
      <c r="D86" s="435"/>
      <c r="E86" s="435"/>
      <c r="F86" s="435"/>
      <c r="G86" s="435"/>
      <c r="H86" s="435"/>
      <c r="I86" s="435"/>
      <c r="J86" s="435"/>
      <c r="K86" s="435"/>
      <c r="L86" s="435"/>
    </row>
    <row r="87" spans="2:13" ht="15" customHeight="1">
      <c r="B87" s="434"/>
      <c r="C87" s="434"/>
      <c r="D87" s="435"/>
      <c r="E87" s="435"/>
      <c r="F87" s="435"/>
      <c r="G87" s="435"/>
      <c r="H87" s="435"/>
      <c r="I87" s="435"/>
      <c r="J87" s="435"/>
      <c r="K87" s="435"/>
      <c r="L87" s="436">
        <f>N24</f>
        <v>134.9648</v>
      </c>
      <c r="M87" s="294">
        <f ca="1">SUMIF(Orçamento!$B$1:$G$5,B87,Orçamento!$F$1:$F$5)-L87</f>
        <v>-134.9648</v>
      </c>
    </row>
    <row r="88" spans="2:13" ht="15" customHeight="1">
      <c r="B88" s="434"/>
      <c r="C88" s="434"/>
      <c r="D88" s="435"/>
      <c r="E88" s="435"/>
      <c r="F88" s="435"/>
      <c r="G88" s="435"/>
      <c r="H88" s="435"/>
      <c r="I88" s="435"/>
      <c r="J88" s="435"/>
      <c r="K88" s="435"/>
      <c r="L88" s="435"/>
    </row>
    <row r="89" spans="2:13" ht="15" customHeight="1">
      <c r="B89" s="434"/>
      <c r="C89" s="434"/>
      <c r="D89" s="435"/>
      <c r="E89" s="435"/>
      <c r="F89" s="435"/>
      <c r="G89" s="435"/>
      <c r="H89" s="435"/>
      <c r="I89" s="435"/>
      <c r="J89" s="435"/>
      <c r="K89" s="435"/>
      <c r="L89" s="435"/>
    </row>
    <row r="90" spans="2:13" ht="15" customHeight="1">
      <c r="B90" s="434"/>
      <c r="C90" s="434"/>
      <c r="D90" s="435"/>
      <c r="E90" s="435"/>
      <c r="F90" s="435"/>
      <c r="G90" s="435"/>
      <c r="H90" s="435"/>
      <c r="I90" s="435"/>
      <c r="J90" s="435"/>
      <c r="K90" s="435"/>
      <c r="L90" s="436"/>
      <c r="M90" s="294"/>
    </row>
    <row r="91" spans="2:13" ht="15" customHeight="1">
      <c r="B91" s="434"/>
      <c r="C91" s="434"/>
      <c r="D91" s="435"/>
      <c r="E91" s="435"/>
      <c r="F91" s="435"/>
      <c r="G91" s="435"/>
      <c r="H91" s="435"/>
      <c r="I91" s="435"/>
      <c r="J91" s="435"/>
      <c r="K91" s="435"/>
      <c r="L91" s="435"/>
    </row>
    <row r="92" spans="2:13" ht="15" customHeight="1">
      <c r="B92" s="434"/>
      <c r="C92" s="434"/>
      <c r="D92" s="435"/>
      <c r="E92" s="435"/>
      <c r="F92" s="435"/>
      <c r="G92" s="435"/>
      <c r="H92" s="435"/>
      <c r="I92" s="435"/>
      <c r="J92" s="435"/>
      <c r="K92" s="435"/>
      <c r="L92" s="435"/>
    </row>
    <row r="93" spans="2:13" ht="15" customHeight="1">
      <c r="B93" s="434"/>
      <c r="C93" s="434"/>
      <c r="D93" s="435"/>
      <c r="E93" s="435"/>
      <c r="F93" s="435"/>
      <c r="G93" s="435"/>
      <c r="H93" s="435"/>
      <c r="I93" s="435"/>
      <c r="J93" s="435"/>
      <c r="K93" s="435"/>
      <c r="L93" s="436"/>
      <c r="M93" s="294"/>
    </row>
    <row r="94" spans="2:13" ht="15" customHeight="1">
      <c r="B94" s="434"/>
      <c r="C94" s="434"/>
      <c r="D94" s="435"/>
      <c r="E94" s="435"/>
      <c r="F94" s="435"/>
      <c r="G94" s="435"/>
      <c r="H94" s="435"/>
      <c r="I94" s="435"/>
      <c r="J94" s="435"/>
      <c r="K94" s="435"/>
      <c r="L94" s="435"/>
    </row>
    <row r="95" spans="2:13" ht="15" customHeight="1">
      <c r="B95" s="434"/>
      <c r="C95" s="434"/>
      <c r="D95" s="435"/>
      <c r="E95" s="435"/>
      <c r="F95" s="435"/>
      <c r="G95" s="435"/>
      <c r="H95" s="435"/>
      <c r="I95" s="435"/>
      <c r="J95" s="435"/>
      <c r="K95" s="435"/>
      <c r="L95" s="435"/>
    </row>
    <row r="96" spans="2:13" ht="15" customHeight="1">
      <c r="B96" s="434"/>
      <c r="C96" s="434"/>
      <c r="D96" s="435"/>
      <c r="E96" s="435"/>
      <c r="F96" s="435"/>
      <c r="G96" s="435"/>
      <c r="H96" s="435"/>
      <c r="I96" s="435"/>
      <c r="J96" s="435"/>
      <c r="K96" s="435"/>
      <c r="L96" s="435"/>
    </row>
    <row r="97" spans="2:13" ht="15" customHeight="1">
      <c r="B97" s="434"/>
      <c r="C97" s="434"/>
      <c r="D97" s="435"/>
      <c r="E97" s="435"/>
      <c r="F97" s="435"/>
      <c r="G97" s="435"/>
      <c r="H97" s="435"/>
      <c r="I97" s="435"/>
      <c r="J97" s="435"/>
      <c r="K97" s="435"/>
      <c r="L97" s="435"/>
    </row>
    <row r="98" spans="2:13" ht="15" customHeight="1">
      <c r="B98" s="434"/>
      <c r="C98" s="434"/>
      <c r="D98" s="435"/>
      <c r="E98" s="435"/>
      <c r="F98" s="435"/>
      <c r="G98" s="435"/>
      <c r="H98" s="435"/>
      <c r="I98" s="435"/>
      <c r="J98" s="435"/>
      <c r="K98" s="435"/>
      <c r="L98" s="435"/>
    </row>
    <row r="99" spans="2:13" ht="15" customHeight="1">
      <c r="B99" s="434"/>
      <c r="C99" s="434"/>
      <c r="D99" s="435"/>
      <c r="E99" s="435"/>
      <c r="F99" s="435"/>
      <c r="G99" s="435"/>
      <c r="H99" s="435"/>
      <c r="I99" s="435"/>
      <c r="J99" s="435"/>
      <c r="K99" s="435"/>
      <c r="L99" s="435"/>
    </row>
    <row r="100" spans="2:13" ht="15" customHeight="1">
      <c r="B100" s="434"/>
      <c r="C100" s="434"/>
      <c r="D100" s="435"/>
      <c r="E100" s="435"/>
      <c r="F100" s="435"/>
      <c r="G100" s="435"/>
      <c r="H100" s="435"/>
      <c r="I100" s="435"/>
      <c r="J100" s="435"/>
      <c r="K100" s="435"/>
      <c r="L100" s="435"/>
    </row>
    <row r="101" spans="2:13" ht="15" customHeight="1">
      <c r="B101" s="434"/>
      <c r="C101" s="434"/>
      <c r="D101" s="435"/>
      <c r="E101" s="435"/>
      <c r="F101" s="435"/>
      <c r="G101" s="435"/>
      <c r="H101" s="435"/>
      <c r="I101" s="435"/>
      <c r="J101" s="435"/>
      <c r="K101" s="435"/>
      <c r="L101" s="435"/>
    </row>
    <row r="102" spans="2:13" ht="15" customHeight="1">
      <c r="B102" s="434"/>
      <c r="C102" s="434"/>
      <c r="D102" s="435"/>
      <c r="E102" s="435"/>
      <c r="F102" s="435"/>
      <c r="G102" s="435"/>
      <c r="H102" s="435"/>
      <c r="I102" s="435"/>
      <c r="J102" s="435"/>
      <c r="K102" s="435"/>
      <c r="L102" s="435"/>
    </row>
    <row r="103" spans="2:13" ht="15" customHeight="1">
      <c r="B103" s="434"/>
      <c r="C103" s="434"/>
      <c r="D103" s="435"/>
      <c r="E103" s="435"/>
      <c r="F103" s="435"/>
      <c r="G103" s="435"/>
      <c r="H103" s="435"/>
      <c r="I103" s="435"/>
      <c r="J103" s="435"/>
      <c r="K103" s="435"/>
      <c r="L103" s="435"/>
    </row>
    <row r="104" spans="2:13" ht="15" customHeight="1">
      <c r="B104" s="434"/>
      <c r="C104" s="434"/>
      <c r="D104" s="435"/>
      <c r="E104" s="435"/>
      <c r="F104" s="435"/>
      <c r="G104" s="435"/>
      <c r="H104" s="435"/>
      <c r="I104" s="435"/>
      <c r="J104" s="435"/>
      <c r="K104" s="435"/>
      <c r="L104" s="435"/>
    </row>
    <row r="105" spans="2:13" ht="15" customHeight="1">
      <c r="B105" s="434"/>
      <c r="C105" s="434"/>
      <c r="D105" s="435"/>
      <c r="E105" s="435"/>
      <c r="F105" s="435"/>
      <c r="G105" s="435"/>
      <c r="H105" s="435"/>
      <c r="I105" s="435"/>
      <c r="J105" s="435"/>
      <c r="K105" s="435"/>
      <c r="L105" s="437"/>
      <c r="M105" s="294"/>
    </row>
    <row r="106" spans="2:13" ht="15" customHeight="1">
      <c r="B106" s="434"/>
      <c r="C106" s="434"/>
      <c r="D106" s="435"/>
      <c r="E106" s="435"/>
      <c r="F106" s="435"/>
      <c r="G106" s="435"/>
      <c r="H106" s="435"/>
      <c r="I106" s="435"/>
      <c r="J106" s="435"/>
      <c r="K106" s="435"/>
      <c r="L106" s="435"/>
    </row>
    <row r="107" spans="2:13" ht="15" customHeight="1">
      <c r="B107" s="434"/>
      <c r="C107" s="434"/>
      <c r="D107" s="435"/>
      <c r="E107" s="435"/>
      <c r="F107" s="435"/>
      <c r="G107" s="435"/>
      <c r="H107" s="435"/>
      <c r="I107" s="435"/>
      <c r="J107" s="435"/>
      <c r="K107" s="435"/>
      <c r="L107" s="435"/>
    </row>
    <row r="108" spans="2:13" ht="15" customHeight="1">
      <c r="B108" s="434"/>
      <c r="C108" s="434"/>
      <c r="D108" s="435"/>
      <c r="E108" s="435"/>
      <c r="F108" s="435"/>
      <c r="G108" s="435"/>
      <c r="H108" s="435"/>
      <c r="I108" s="435"/>
      <c r="J108" s="435"/>
      <c r="K108" s="435"/>
      <c r="L108" s="435"/>
    </row>
    <row r="109" spans="2:13" ht="15" customHeight="1">
      <c r="B109" s="434"/>
      <c r="C109" s="434"/>
      <c r="D109" s="435"/>
      <c r="E109" s="435"/>
      <c r="F109" s="435"/>
      <c r="G109" s="435"/>
      <c r="H109" s="435"/>
      <c r="I109" s="435"/>
      <c r="J109" s="435"/>
      <c r="K109" s="435"/>
      <c r="L109" s="435"/>
    </row>
    <row r="110" spans="2:13" ht="15" customHeight="1">
      <c r="B110" s="434"/>
      <c r="C110" s="434"/>
      <c r="D110" s="435"/>
      <c r="E110" s="435"/>
      <c r="F110" s="435"/>
      <c r="G110" s="435"/>
      <c r="H110" s="435"/>
      <c r="I110" s="435"/>
      <c r="J110" s="435"/>
      <c r="K110" s="435"/>
      <c r="L110" s="435"/>
    </row>
    <row r="111" spans="2:13" ht="15" customHeight="1">
      <c r="B111" s="434"/>
      <c r="C111" s="434"/>
      <c r="D111" s="435"/>
      <c r="E111" s="435"/>
      <c r="F111" s="435"/>
      <c r="G111" s="435"/>
      <c r="H111" s="435"/>
      <c r="I111" s="435"/>
      <c r="J111" s="435"/>
      <c r="K111" s="435"/>
      <c r="L111" s="435"/>
    </row>
    <row r="112" spans="2:13" ht="15" customHeight="1">
      <c r="B112" s="434"/>
      <c r="C112" s="434"/>
      <c r="D112" s="435"/>
      <c r="E112" s="435"/>
      <c r="F112" s="435"/>
      <c r="G112" s="435"/>
      <c r="H112" s="435"/>
      <c r="I112" s="435"/>
      <c r="J112" s="435"/>
      <c r="K112" s="435"/>
      <c r="L112" s="435"/>
    </row>
    <row r="113" spans="2:13" ht="15" customHeight="1">
      <c r="B113" s="434"/>
      <c r="C113" s="434"/>
      <c r="D113" s="435"/>
      <c r="E113" s="435"/>
      <c r="F113" s="435"/>
      <c r="G113" s="435"/>
      <c r="H113" s="435"/>
      <c r="I113" s="435"/>
      <c r="J113" s="435"/>
      <c r="K113" s="435"/>
      <c r="L113" s="435"/>
    </row>
    <row r="114" spans="2:13" ht="15" customHeight="1">
      <c r="B114" s="434"/>
      <c r="C114" s="434"/>
      <c r="D114" s="435"/>
      <c r="E114" s="435"/>
      <c r="F114" s="435"/>
      <c r="G114" s="435"/>
      <c r="H114" s="435"/>
      <c r="I114" s="435"/>
      <c r="J114" s="435"/>
      <c r="K114" s="435"/>
      <c r="L114" s="435"/>
    </row>
    <row r="115" spans="2:13" ht="15" customHeight="1">
      <c r="B115" s="434"/>
      <c r="C115" s="434"/>
      <c r="D115" s="435"/>
      <c r="E115" s="435"/>
      <c r="F115" s="435"/>
      <c r="G115" s="435"/>
      <c r="H115" s="435"/>
      <c r="I115" s="435"/>
      <c r="J115" s="435"/>
      <c r="K115" s="435"/>
      <c r="L115" s="435"/>
    </row>
    <row r="116" spans="2:13" ht="15" customHeight="1">
      <c r="B116" s="434"/>
      <c r="C116" s="434"/>
      <c r="D116" s="435"/>
      <c r="E116" s="435"/>
      <c r="F116" s="435"/>
      <c r="G116" s="435"/>
      <c r="H116" s="435"/>
      <c r="I116" s="435"/>
      <c r="J116" s="435"/>
      <c r="K116" s="435"/>
      <c r="L116" s="435"/>
    </row>
    <row r="117" spans="2:13" ht="15" customHeight="1">
      <c r="B117" s="434"/>
      <c r="C117" s="434"/>
      <c r="D117" s="435"/>
      <c r="E117" s="435"/>
      <c r="F117" s="435"/>
      <c r="G117" s="435"/>
      <c r="H117" s="435"/>
      <c r="I117" s="435"/>
      <c r="J117" s="435"/>
      <c r="K117" s="435"/>
      <c r="L117" s="435"/>
    </row>
    <row r="118" spans="2:13" ht="15" customHeight="1">
      <c r="B118" s="434"/>
      <c r="C118" s="434"/>
      <c r="D118" s="435"/>
      <c r="E118" s="435"/>
      <c r="F118" s="435"/>
      <c r="G118" s="435"/>
      <c r="H118" s="435"/>
      <c r="I118" s="435"/>
      <c r="J118" s="435"/>
      <c r="K118" s="435"/>
      <c r="L118" s="435"/>
    </row>
    <row r="119" spans="2:13" ht="15" customHeight="1">
      <c r="B119" s="434"/>
      <c r="C119" s="434"/>
      <c r="D119" s="435"/>
      <c r="E119" s="435"/>
      <c r="F119" s="435"/>
      <c r="G119" s="435"/>
      <c r="H119" s="435"/>
      <c r="I119" s="435"/>
      <c r="J119" s="435"/>
      <c r="K119" s="435"/>
      <c r="L119" s="435"/>
    </row>
    <row r="120" spans="2:13" ht="15" customHeight="1">
      <c r="B120" s="434"/>
      <c r="C120" s="434"/>
      <c r="D120" s="435"/>
      <c r="E120" s="435"/>
      <c r="F120" s="435"/>
      <c r="G120" s="435"/>
      <c r="H120" s="435"/>
      <c r="I120" s="435"/>
      <c r="J120" s="435"/>
      <c r="K120" s="435"/>
      <c r="L120" s="435"/>
    </row>
    <row r="121" spans="2:13" ht="15" customHeight="1">
      <c r="B121" s="434"/>
      <c r="C121" s="434"/>
      <c r="D121" s="435"/>
      <c r="E121" s="435"/>
      <c r="F121" s="435"/>
      <c r="G121" s="435"/>
      <c r="H121" s="435"/>
      <c r="I121" s="435"/>
      <c r="J121" s="435"/>
      <c r="K121" s="435"/>
      <c r="L121" s="435"/>
    </row>
    <row r="122" spans="2:13" ht="15" customHeight="1">
      <c r="B122" s="434"/>
      <c r="C122" s="434"/>
      <c r="D122" s="435"/>
      <c r="E122" s="435"/>
      <c r="F122" s="435"/>
      <c r="G122" s="435"/>
      <c r="H122" s="435"/>
      <c r="I122" s="435"/>
      <c r="J122" s="435"/>
      <c r="K122" s="435"/>
      <c r="L122" s="436"/>
      <c r="M122" s="294"/>
    </row>
    <row r="123" spans="2:13" ht="15" customHeight="1">
      <c r="B123" s="434"/>
      <c r="C123" s="434"/>
      <c r="D123" s="435"/>
      <c r="E123" s="435"/>
      <c r="F123" s="435"/>
      <c r="G123" s="435"/>
      <c r="H123" s="435"/>
      <c r="I123" s="435"/>
      <c r="J123" s="435"/>
      <c r="K123" s="435"/>
      <c r="L123" s="435"/>
    </row>
    <row r="124" spans="2:13" ht="15" customHeight="1">
      <c r="B124" s="434"/>
      <c r="C124" s="434"/>
      <c r="D124" s="435"/>
      <c r="E124" s="435"/>
      <c r="F124" s="435"/>
      <c r="G124" s="435"/>
      <c r="H124" s="435"/>
      <c r="I124" s="435"/>
      <c r="J124" s="435"/>
      <c r="K124" s="435"/>
      <c r="L124" s="435"/>
    </row>
    <row r="125" spans="2:13" ht="15" customHeight="1">
      <c r="B125" s="434"/>
      <c r="C125" s="434"/>
      <c r="D125" s="435"/>
      <c r="E125" s="435"/>
      <c r="F125" s="435"/>
      <c r="G125" s="435"/>
      <c r="H125" s="435"/>
      <c r="I125" s="435"/>
      <c r="J125" s="435"/>
      <c r="K125" s="435"/>
      <c r="L125" s="435"/>
    </row>
    <row r="126" spans="2:13" ht="15" customHeight="1">
      <c r="B126" s="434"/>
      <c r="C126" s="434"/>
      <c r="D126" s="435"/>
      <c r="E126" s="435"/>
      <c r="F126" s="435"/>
      <c r="G126" s="435"/>
      <c r="H126" s="435"/>
      <c r="I126" s="435"/>
      <c r="J126" s="435"/>
      <c r="K126" s="435"/>
      <c r="L126" s="435"/>
    </row>
    <row r="127" spans="2:13" ht="15" customHeight="1">
      <c r="B127" s="434"/>
      <c r="C127" s="434"/>
      <c r="D127" s="435"/>
      <c r="E127" s="435"/>
      <c r="F127" s="435"/>
      <c r="G127" s="435"/>
      <c r="H127" s="435"/>
      <c r="I127" s="435"/>
      <c r="J127" s="435"/>
      <c r="K127" s="435"/>
      <c r="L127" s="435"/>
    </row>
    <row r="128" spans="2:13" ht="15" customHeight="1">
      <c r="B128" s="434"/>
      <c r="C128" s="434"/>
      <c r="D128" s="435"/>
      <c r="E128" s="435"/>
      <c r="F128" s="435"/>
      <c r="G128" s="435"/>
      <c r="H128" s="435"/>
      <c r="I128" s="435"/>
      <c r="J128" s="435"/>
      <c r="K128" s="435"/>
      <c r="L128" s="435"/>
    </row>
    <row r="129" spans="2:13" ht="15" customHeight="1">
      <c r="B129" s="434"/>
      <c r="C129" s="434"/>
      <c r="D129" s="435"/>
      <c r="E129" s="435"/>
      <c r="F129" s="435"/>
      <c r="G129" s="435"/>
      <c r="H129" s="435"/>
      <c r="I129" s="435"/>
      <c r="J129" s="435"/>
      <c r="K129" s="435"/>
      <c r="L129" s="435"/>
    </row>
    <row r="130" spans="2:13" ht="15" customHeight="1">
      <c r="B130" s="434"/>
      <c r="C130" s="434"/>
      <c r="D130" s="435"/>
      <c r="E130" s="435"/>
      <c r="F130" s="435"/>
      <c r="G130" s="435"/>
      <c r="H130" s="435"/>
      <c r="I130" s="435"/>
      <c r="J130" s="435"/>
      <c r="K130" s="435"/>
      <c r="L130" s="435"/>
    </row>
    <row r="131" spans="2:13" ht="15" customHeight="1">
      <c r="B131" s="434"/>
      <c r="C131" s="434"/>
      <c r="D131" s="435"/>
      <c r="E131" s="435"/>
      <c r="F131" s="435"/>
      <c r="G131" s="435"/>
      <c r="H131" s="435"/>
      <c r="I131" s="435"/>
      <c r="J131" s="435"/>
      <c r="K131" s="435"/>
      <c r="L131" s="435"/>
    </row>
    <row r="132" spans="2:13" ht="15" customHeight="1">
      <c r="B132" s="434"/>
      <c r="C132" s="434"/>
      <c r="D132" s="435"/>
      <c r="E132" s="435"/>
      <c r="F132" s="435"/>
      <c r="G132" s="435"/>
      <c r="H132" s="435"/>
      <c r="I132" s="435"/>
      <c r="J132" s="435"/>
      <c r="K132" s="435"/>
      <c r="L132" s="435"/>
    </row>
    <row r="133" spans="2:13" ht="15" customHeight="1">
      <c r="B133" s="434"/>
      <c r="C133" s="434"/>
      <c r="D133" s="435"/>
      <c r="E133" s="435"/>
      <c r="F133" s="435"/>
      <c r="G133" s="435"/>
      <c r="H133" s="435"/>
      <c r="I133" s="435"/>
      <c r="J133" s="435"/>
      <c r="K133" s="435"/>
      <c r="L133" s="435"/>
    </row>
    <row r="134" spans="2:13" ht="15" customHeight="1">
      <c r="B134" s="434"/>
      <c r="C134" s="434"/>
      <c r="D134" s="435"/>
      <c r="E134" s="435"/>
      <c r="F134" s="435"/>
      <c r="G134" s="435"/>
      <c r="H134" s="435"/>
      <c r="I134" s="435"/>
      <c r="J134" s="435"/>
      <c r="K134" s="435"/>
      <c r="L134" s="436">
        <f>Q24</f>
        <v>0</v>
      </c>
      <c r="M134" s="294">
        <f ca="1">SUMIF(Orçamento!$B$1:$G$5,B134,Orçamento!$F$1:$F$5)-L134</f>
        <v>0</v>
      </c>
    </row>
    <row r="135" spans="2:13" ht="15" customHeight="1">
      <c r="B135" s="434"/>
      <c r="C135" s="434"/>
      <c r="D135" s="435"/>
      <c r="E135" s="435"/>
      <c r="F135" s="435"/>
      <c r="G135" s="435"/>
      <c r="H135" s="435"/>
      <c r="I135" s="435"/>
      <c r="J135" s="435"/>
      <c r="K135" s="435"/>
      <c r="L135" s="435"/>
    </row>
    <row r="136" spans="2:13" ht="15" customHeight="1">
      <c r="B136" s="434"/>
      <c r="C136" s="434"/>
      <c r="D136" s="435"/>
      <c r="E136" s="435"/>
      <c r="F136" s="435"/>
      <c r="G136" s="435"/>
      <c r="H136" s="435"/>
      <c r="I136" s="435"/>
      <c r="J136" s="435"/>
      <c r="K136" s="435"/>
      <c r="L136" s="435"/>
    </row>
    <row r="137" spans="2:13" ht="15" customHeight="1">
      <c r="B137" s="434"/>
      <c r="C137" s="434"/>
      <c r="D137" s="435"/>
      <c r="E137" s="435"/>
      <c r="F137" s="435"/>
      <c r="G137" s="435"/>
      <c r="H137" s="435"/>
      <c r="I137" s="435"/>
      <c r="J137" s="435"/>
      <c r="K137" s="435"/>
      <c r="L137" s="435"/>
    </row>
    <row r="138" spans="2:13" ht="15" customHeight="1">
      <c r="B138" s="434"/>
      <c r="C138" s="434"/>
      <c r="D138" s="435"/>
      <c r="E138" s="435"/>
      <c r="F138" s="435"/>
      <c r="G138" s="435"/>
      <c r="H138" s="435"/>
      <c r="I138" s="435"/>
      <c r="J138" s="435"/>
      <c r="K138" s="435"/>
      <c r="L138" s="435"/>
    </row>
    <row r="139" spans="2:13" ht="15" customHeight="1">
      <c r="B139" s="434"/>
      <c r="C139" s="434"/>
      <c r="D139" s="435"/>
      <c r="E139" s="435"/>
      <c r="F139" s="435"/>
      <c r="G139" s="435"/>
      <c r="H139" s="435"/>
      <c r="I139" s="435"/>
      <c r="J139" s="435"/>
      <c r="K139" s="435"/>
      <c r="L139" s="435"/>
    </row>
    <row r="140" spans="2:13" ht="15" customHeight="1">
      <c r="B140" s="434"/>
      <c r="C140" s="434"/>
      <c r="D140" s="435"/>
      <c r="E140" s="435"/>
      <c r="F140" s="435"/>
      <c r="G140" s="435"/>
      <c r="H140" s="435"/>
      <c r="I140" s="435"/>
      <c r="J140" s="435"/>
      <c r="K140" s="435"/>
      <c r="L140" s="435"/>
    </row>
    <row r="141" spans="2:13" ht="15" customHeight="1">
      <c r="B141" s="434"/>
      <c r="C141" s="434"/>
      <c r="D141" s="435"/>
      <c r="E141" s="435"/>
      <c r="F141" s="435"/>
      <c r="G141" s="435"/>
      <c r="H141" s="435"/>
      <c r="I141" s="435"/>
      <c r="J141" s="435"/>
      <c r="K141" s="435"/>
      <c r="L141" s="435"/>
    </row>
    <row r="142" spans="2:13" ht="15" customHeight="1">
      <c r="B142" s="434"/>
      <c r="C142" s="434"/>
      <c r="D142" s="435"/>
      <c r="E142" s="435"/>
      <c r="F142" s="435"/>
      <c r="G142" s="435"/>
      <c r="H142" s="435"/>
      <c r="I142" s="435"/>
      <c r="J142" s="435"/>
      <c r="K142" s="435"/>
      <c r="L142" s="435"/>
    </row>
    <row r="143" spans="2:13" ht="15" customHeight="1">
      <c r="B143" s="434"/>
      <c r="C143" s="434"/>
      <c r="D143" s="435"/>
      <c r="E143" s="435"/>
      <c r="F143" s="435"/>
      <c r="G143" s="435"/>
      <c r="H143" s="435"/>
      <c r="I143" s="435"/>
      <c r="J143" s="435"/>
      <c r="K143" s="435"/>
      <c r="L143" s="435"/>
    </row>
    <row r="144" spans="2:13" ht="15" customHeight="1">
      <c r="B144" s="434"/>
      <c r="C144" s="434"/>
      <c r="D144" s="435"/>
      <c r="E144" s="435"/>
      <c r="F144" s="435"/>
      <c r="G144" s="435"/>
      <c r="H144" s="435"/>
      <c r="I144" s="435"/>
      <c r="J144" s="435"/>
      <c r="K144" s="435"/>
      <c r="L144" s="435"/>
    </row>
    <row r="145" spans="2:14" ht="15" customHeight="1">
      <c r="B145" s="434"/>
      <c r="C145" s="434"/>
      <c r="D145" s="435"/>
      <c r="E145" s="435"/>
      <c r="F145" s="435"/>
      <c r="G145" s="435"/>
      <c r="H145" s="435"/>
      <c r="I145" s="435"/>
      <c r="J145" s="435"/>
      <c r="K145" s="435"/>
      <c r="L145" s="435"/>
    </row>
    <row r="146" spans="2:14" ht="15" customHeight="1">
      <c r="B146" s="434"/>
      <c r="C146" s="434"/>
      <c r="D146" s="435"/>
      <c r="E146" s="435"/>
      <c r="F146" s="435"/>
      <c r="G146" s="435"/>
      <c r="H146" s="435"/>
      <c r="I146" s="435"/>
      <c r="J146" s="435"/>
      <c r="K146" s="435"/>
      <c r="L146" s="435"/>
    </row>
    <row r="147" spans="2:14" ht="15" customHeight="1">
      <c r="B147" s="434"/>
      <c r="C147" s="434"/>
      <c r="D147" s="435"/>
      <c r="E147" s="435"/>
      <c r="F147" s="435"/>
      <c r="G147" s="435"/>
      <c r="H147" s="435"/>
      <c r="I147" s="435"/>
      <c r="J147" s="435"/>
      <c r="K147" s="435"/>
      <c r="L147" s="435"/>
    </row>
    <row r="148" spans="2:14" ht="15" customHeight="1">
      <c r="B148" s="434"/>
      <c r="C148" s="434"/>
      <c r="D148" s="435"/>
      <c r="E148" s="435"/>
      <c r="F148" s="435"/>
      <c r="G148" s="435"/>
      <c r="H148" s="435"/>
      <c r="I148" s="435"/>
      <c r="J148" s="435"/>
      <c r="K148" s="435"/>
      <c r="L148" s="435"/>
    </row>
    <row r="149" spans="2:14" ht="15" customHeight="1">
      <c r="B149" s="434"/>
      <c r="C149" s="434"/>
      <c r="D149" s="435"/>
      <c r="E149" s="435"/>
      <c r="F149" s="435"/>
      <c r="G149" s="435"/>
      <c r="H149" s="435"/>
      <c r="I149" s="435"/>
      <c r="J149" s="435"/>
      <c r="K149" s="435"/>
      <c r="L149" s="435"/>
    </row>
    <row r="150" spans="2:14" ht="15" customHeight="1">
      <c r="B150" s="434"/>
      <c r="C150" s="434"/>
      <c r="D150" s="435"/>
      <c r="E150" s="435"/>
      <c r="F150" s="435"/>
      <c r="G150" s="435"/>
      <c r="H150" s="435"/>
      <c r="I150" s="435"/>
      <c r="J150" s="435"/>
      <c r="K150" s="435"/>
      <c r="L150" s="435"/>
    </row>
    <row r="151" spans="2:14" ht="15" customHeight="1">
      <c r="B151" s="434"/>
      <c r="C151" s="434"/>
      <c r="D151" s="435"/>
      <c r="E151" s="435"/>
      <c r="F151" s="435"/>
      <c r="G151" s="435"/>
      <c r="H151" s="435"/>
      <c r="I151" s="435"/>
      <c r="J151" s="435"/>
      <c r="K151" s="435"/>
      <c r="L151" s="435"/>
    </row>
    <row r="152" spans="2:14" ht="15" customHeight="1">
      <c r="B152" s="434"/>
      <c r="C152" s="434"/>
      <c r="D152" s="435"/>
      <c r="E152" s="435"/>
      <c r="F152" s="435"/>
      <c r="G152" s="435"/>
      <c r="H152" s="435"/>
      <c r="I152" s="435"/>
      <c r="J152" s="435"/>
      <c r="K152" s="435"/>
      <c r="L152" s="435"/>
    </row>
    <row r="153" spans="2:14">
      <c r="B153" s="434"/>
      <c r="C153" s="434"/>
      <c r="D153" s="435"/>
      <c r="E153" s="435"/>
      <c r="F153" s="435"/>
      <c r="G153" s="435"/>
      <c r="H153" s="435"/>
      <c r="I153" s="435"/>
      <c r="J153" s="435"/>
      <c r="K153" s="435"/>
      <c r="L153" s="436">
        <f>X24+Y24</f>
        <v>0</v>
      </c>
      <c r="M153" s="294">
        <f ca="1">SUMIF(Orçamento!$B$1:$G$5,B153,Orçamento!$F$1:$F$5)-L153</f>
        <v>0</v>
      </c>
      <c r="N153" s="219" t="s">
        <v>249</v>
      </c>
    </row>
    <row r="154" spans="2:14">
      <c r="B154" s="434"/>
      <c r="C154" s="434"/>
      <c r="D154" s="435"/>
      <c r="E154" s="435"/>
      <c r="F154" s="435"/>
      <c r="G154" s="435"/>
      <c r="H154" s="435"/>
      <c r="I154" s="435"/>
      <c r="J154" s="435"/>
      <c r="K154" s="435"/>
      <c r="L154" s="436"/>
      <c r="M154" s="294"/>
    </row>
    <row r="155" spans="2:14">
      <c r="B155" s="434"/>
      <c r="C155" s="434"/>
      <c r="D155" s="435"/>
      <c r="E155" s="435"/>
      <c r="F155" s="435"/>
      <c r="G155" s="435"/>
      <c r="H155" s="435"/>
      <c r="I155" s="435"/>
      <c r="J155" s="435"/>
      <c r="K155" s="435"/>
      <c r="L155" s="436"/>
      <c r="M155" s="294"/>
    </row>
    <row r="156" spans="2:14">
      <c r="B156" s="434"/>
      <c r="C156" s="434"/>
      <c r="D156" s="435"/>
      <c r="E156" s="435"/>
      <c r="F156" s="435"/>
      <c r="G156" s="435"/>
      <c r="H156" s="435"/>
      <c r="I156" s="435"/>
      <c r="J156" s="435"/>
      <c r="K156" s="435"/>
      <c r="L156" s="436"/>
      <c r="M156" s="294"/>
    </row>
  </sheetData>
  <autoFilter ref="B39:L156" xr:uid="{00000000-0009-0000-0000-000004000000}">
    <filterColumn colId="1" showButton="0"/>
    <filterColumn colId="2" showButton="0"/>
    <filterColumn colId="3" showButton="0"/>
    <filterColumn colId="4" showButton="0"/>
    <filterColumn colId="5" showButton="0"/>
    <filterColumn colId="6" showButton="0"/>
  </autoFilter>
  <mergeCells count="8">
    <mergeCell ref="A1:O1"/>
    <mergeCell ref="W11:W12"/>
    <mergeCell ref="P12:P13"/>
    <mergeCell ref="Q12:Q13"/>
    <mergeCell ref="C39:I39"/>
    <mergeCell ref="P3:R4"/>
    <mergeCell ref="O4:O5"/>
    <mergeCell ref="G6:G8"/>
  </mergeCells>
  <conditionalFormatting sqref="I6:R8">
    <cfRule type="containsBlanks" dxfId="393" priority="8">
      <formula>LEN(TRIM(I6))=0</formula>
    </cfRule>
  </conditionalFormatting>
  <conditionalFormatting sqref="I14:Y14 I16:Y23">
    <cfRule type="containsBlanks" dxfId="392" priority="7">
      <formula>LEN(TRIM(I14))=0</formula>
    </cfRule>
  </conditionalFormatting>
  <conditionalFormatting sqref="T14:Y14 T17 X17 V17 T18:Y23 T16:X16">
    <cfRule type="containsBlanks" dxfId="391" priority="6">
      <formula>LEN(TRIM(T14))=0</formula>
    </cfRule>
  </conditionalFormatting>
  <conditionalFormatting sqref="W17">
    <cfRule type="containsBlanks" dxfId="390" priority="5">
      <formula>LEN(TRIM(W17))=0</formula>
    </cfRule>
  </conditionalFormatting>
  <conditionalFormatting sqref="W19">
    <cfRule type="containsBlanks" dxfId="389" priority="4">
      <formula>LEN(TRIM(W19))=0</formula>
    </cfRule>
  </conditionalFormatting>
  <conditionalFormatting sqref="K6">
    <cfRule type="expression" dxfId="388" priority="3">
      <formula>AND($I$6&gt;=0.06,$K$6=1)</formula>
    </cfRule>
  </conditionalFormatting>
  <conditionalFormatting sqref="I15:Y15">
    <cfRule type="containsBlanks" dxfId="387" priority="2">
      <formula>LEN(TRIM(I15))=0</formula>
    </cfRule>
  </conditionalFormatting>
  <conditionalFormatting sqref="T15:Y15">
    <cfRule type="containsBlanks" dxfId="386" priority="1">
      <formula>LEN(TRIM(T15))=0</formula>
    </cfRule>
  </conditionalFormatting>
  <dataValidations disablePrompts="1" count="3">
    <dataValidation type="list" allowBlank="1" showInputMessage="1" showErrorMessage="1" sqref="H18 H14" xr:uid="{00000000-0002-0000-0400-000000000000}">
      <formula1>$H$6:$H$9</formula1>
    </dataValidation>
    <dataValidation type="list" allowBlank="1" showInputMessage="1" sqref="H15:H17 H19" xr:uid="{00000000-0002-0000-0400-000001000000}">
      <formula1>$H$6:$H$9</formula1>
    </dataValidation>
    <dataValidation type="custom" errorStyle="warning" allowBlank="1" showInputMessage="1" showErrorMessage="1" error="ESP.&gt;6cm COMPACTAR EM DUAS CAMADAS" sqref="I6" xr:uid="{00000000-0002-0000-0400-000002000000}">
      <formula1>I6&gt;0.06</formula1>
    </dataValidation>
  </dataValidations>
  <pageMargins left="0.27559055118110237" right="0.19685039370078741" top="0.78740157480314965" bottom="0.78740157480314965" header="0.31496062992125984" footer="0.31496062992125984"/>
  <pageSetup paperSize="9" scale="74" orientation="landscape" r:id="rId1"/>
  <rowBreaks count="1" manualBreakCount="1">
    <brk id="25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14</vt:i4>
      </vt:variant>
      <vt:variant>
        <vt:lpstr>Intervalos Nomeados</vt:lpstr>
      </vt:variant>
      <vt:variant>
        <vt:i4>9</vt:i4>
      </vt:variant>
    </vt:vector>
  </HeadingPairs>
  <TitlesOfParts>
    <vt:vector size="23" baseType="lpstr">
      <vt:lpstr>CRONOGRAMA</vt:lpstr>
      <vt:lpstr>RESUMO</vt:lpstr>
      <vt:lpstr>Orçamento</vt:lpstr>
      <vt:lpstr>CDHU-186</vt:lpstr>
      <vt:lpstr>TPU DER-SP</vt:lpstr>
      <vt:lpstr>BDI</vt:lpstr>
      <vt:lpstr>TERR</vt:lpstr>
      <vt:lpstr>DREN</vt:lpstr>
      <vt:lpstr>PAV</vt:lpstr>
      <vt:lpstr>SIN_VERT</vt:lpstr>
      <vt:lpstr>SIN_HOR</vt:lpstr>
      <vt:lpstr>DISP_SEG</vt:lpstr>
      <vt:lpstr>OBRAS</vt:lpstr>
      <vt:lpstr>PAISAG</vt:lpstr>
      <vt:lpstr>CRONOGRAMA!Area_de_impressao</vt:lpstr>
      <vt:lpstr>DREN!Area_de_impressao</vt:lpstr>
      <vt:lpstr>Orçamento!Area_de_impressao</vt:lpstr>
      <vt:lpstr>PAISAG!Area_de_impressao</vt:lpstr>
      <vt:lpstr>PAV!Area_de_impressao</vt:lpstr>
      <vt:lpstr>RESUMO!Area_de_impressao</vt:lpstr>
      <vt:lpstr>SIN_VERT!Area_de_impressao</vt:lpstr>
      <vt:lpstr>'TPU DER-SP'!Arial</vt:lpstr>
      <vt:lpstr>Orçamento!Titulos_de_impressao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System</dc:creator>
  <cp:lastModifiedBy>Angelo Figueiredo</cp:lastModifiedBy>
  <cp:lastPrinted>2022-06-27T21:04:13Z</cp:lastPrinted>
  <dcterms:created xsi:type="dcterms:W3CDTF">2019-08-07T17:41:16Z</dcterms:created>
  <dcterms:modified xsi:type="dcterms:W3CDTF">2022-06-27T21:46:13Z</dcterms:modified>
</cp:coreProperties>
</file>