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0730" windowHeight="11160" activeTab="2"/>
  </bookViews>
  <sheets>
    <sheet name=" Plan Orç. Total" sheetId="1" r:id="rId1"/>
    <sheet name="Memória" sheetId="2" r:id="rId2"/>
    <sheet name="CronogFF" sheetId="5" r:id="rId3"/>
  </sheets>
  <externalReferences>
    <externalReference r:id="rId4"/>
  </externalReferences>
  <definedNames>
    <definedName name="____xlnm_Print_Area" localSheetId="0">' Plan Orç. Total'!$B$2:$E$70</definedName>
    <definedName name="___xlnm_Print_Area" localSheetId="0">' Plan Orç. Total'!$B$2:$E$70</definedName>
    <definedName name="__xlnm_Print_Area" localSheetId="0">' Plan Orç. Total'!$B$2:$E$69</definedName>
    <definedName name="_xlnm._FilterDatabase" localSheetId="0" hidden="1">' Plan Orç. Total'!#REF!</definedName>
    <definedName name="_xlnm.Print_Area" localSheetId="0">' Plan Orç. Total'!$B$2:$I$87</definedName>
    <definedName name="_xlnm.Print_Area" localSheetId="2">CronogFF!$B$2:$K$90</definedName>
    <definedName name="_xlnm.Print_Area" localSheetId="1">Memória!$B$2:$AY$145</definedName>
    <definedName name="Excel_BuiltIn_Print_Area" localSheetId="0">' Plan Orç. Total'!$B$2:$E$69</definedName>
    <definedName name="_xlnm.Print_Titles" localSheetId="0">' Plan Orç. Total'!$2:$10</definedName>
    <definedName name="_xlnm.Print_Titles" localSheetId="1">Memória!$2:$10</definedName>
  </definedNames>
  <calcPr calcId="124519"/>
</workbook>
</file>

<file path=xl/calcChain.xml><?xml version="1.0" encoding="utf-8"?>
<calcChain xmlns="http://schemas.openxmlformats.org/spreadsheetml/2006/main">
  <c r="B6" i="2"/>
  <c r="I62" i="1" l="1"/>
  <c r="U115" i="2"/>
  <c r="U109"/>
  <c r="C130"/>
  <c r="B130"/>
  <c r="AW134"/>
  <c r="AX130" s="1"/>
  <c r="AT133"/>
  <c r="AT134" s="1"/>
  <c r="AY130" s="1"/>
  <c r="G39" i="1" s="1"/>
  <c r="I39" s="1"/>
  <c r="C15" i="5"/>
  <c r="C14"/>
  <c r="C13"/>
  <c r="F40" i="1" l="1"/>
  <c r="C124" i="2" l="1"/>
  <c r="B124"/>
  <c r="AW128"/>
  <c r="AX124" s="1"/>
  <c r="U127"/>
  <c r="AT127" s="1"/>
  <c r="AT128" s="1"/>
  <c r="AY124" s="1"/>
  <c r="G38" i="1" s="1"/>
  <c r="I38" s="1"/>
  <c r="AW122" i="2"/>
  <c r="AX118" s="1"/>
  <c r="AT121"/>
  <c r="AT122" s="1"/>
  <c r="AY118" s="1"/>
  <c r="G37" i="1" s="1"/>
  <c r="I37" s="1"/>
  <c r="C118" i="2"/>
  <c r="B118"/>
  <c r="F15" i="1" l="1"/>
  <c r="P26" i="2"/>
  <c r="P75"/>
  <c r="AT75" s="1"/>
  <c r="P83" s="1"/>
  <c r="Y83"/>
  <c r="T83"/>
  <c r="C86"/>
  <c r="B86"/>
  <c r="AW90"/>
  <c r="AX86" s="1"/>
  <c r="C93"/>
  <c r="B93"/>
  <c r="AW97"/>
  <c r="AX93" s="1"/>
  <c r="AT96"/>
  <c r="AT97" s="1"/>
  <c r="AY93" s="1"/>
  <c r="G33" i="1" s="1"/>
  <c r="I33" s="1"/>
  <c r="C57" i="2"/>
  <c r="B57"/>
  <c r="AW61"/>
  <c r="AX57" s="1"/>
  <c r="C37"/>
  <c r="B37"/>
  <c r="AW41"/>
  <c r="AX37" s="1"/>
  <c r="AT83" l="1"/>
  <c r="AT74"/>
  <c r="P82" s="1"/>
  <c r="AT73"/>
  <c r="AT66"/>
  <c r="AT54"/>
  <c r="AT53"/>
  <c r="C112"/>
  <c r="B112"/>
  <c r="AW116"/>
  <c r="AX112" s="1"/>
  <c r="AT115"/>
  <c r="AT116" s="1"/>
  <c r="AY112" s="1"/>
  <c r="G36" i="1" s="1"/>
  <c r="I36" s="1"/>
  <c r="AT109" i="2"/>
  <c r="AT110" s="1"/>
  <c r="AY106" s="1"/>
  <c r="G35" i="1" s="1"/>
  <c r="I35" s="1"/>
  <c r="C106" i="2"/>
  <c r="B106"/>
  <c r="AW110"/>
  <c r="AX106" s="1"/>
  <c r="AT103"/>
  <c r="AT102"/>
  <c r="C99"/>
  <c r="C92"/>
  <c r="B99"/>
  <c r="B92"/>
  <c r="AW104"/>
  <c r="AX99" s="1"/>
  <c r="AT76" l="1"/>
  <c r="AT104"/>
  <c r="AY99" s="1"/>
  <c r="G34" i="1" s="1"/>
  <c r="I34" s="1"/>
  <c r="I40" s="1"/>
  <c r="T82" i="2"/>
  <c r="T81"/>
  <c r="C78"/>
  <c r="B78"/>
  <c r="AW84"/>
  <c r="AX78" s="1"/>
  <c r="P81"/>
  <c r="C70"/>
  <c r="B70"/>
  <c r="AW76"/>
  <c r="AX70" s="1"/>
  <c r="F30" i="1"/>
  <c r="P67" i="2"/>
  <c r="AT67" s="1"/>
  <c r="C63"/>
  <c r="B63"/>
  <c r="AW68"/>
  <c r="AX63" s="1"/>
  <c r="C50"/>
  <c r="C49"/>
  <c r="B50"/>
  <c r="B49"/>
  <c r="AW55"/>
  <c r="AX50" s="1"/>
  <c r="C43"/>
  <c r="C31"/>
  <c r="B43"/>
  <c r="B31"/>
  <c r="B30"/>
  <c r="B29"/>
  <c r="B23"/>
  <c r="B17"/>
  <c r="B12"/>
  <c r="B11"/>
  <c r="C30"/>
  <c r="K40" i="1" l="1"/>
  <c r="F15" i="5" s="1"/>
  <c r="K16" s="1"/>
  <c r="AY70" i="2"/>
  <c r="AT55"/>
  <c r="AY50" s="1"/>
  <c r="AT68"/>
  <c r="AY63" s="1"/>
  <c r="G26" i="1" s="1"/>
  <c r="I26" s="1"/>
  <c r="AT81" i="2"/>
  <c r="AT82"/>
  <c r="X46"/>
  <c r="T20"/>
  <c r="AT20" s="1"/>
  <c r="C17"/>
  <c r="C23"/>
  <c r="AT84" l="1"/>
  <c r="AY78" s="1"/>
  <c r="X89" s="1"/>
  <c r="G24" i="1"/>
  <c r="I24" s="1"/>
  <c r="X60" i="2"/>
  <c r="G27" i="1"/>
  <c r="I27" s="1"/>
  <c r="AT89" i="2" l="1"/>
  <c r="AT90" s="1"/>
  <c r="AY86" s="1"/>
  <c r="G29" i="1" s="1"/>
  <c r="I29" s="1"/>
  <c r="AT60" i="2"/>
  <c r="AT61" s="1"/>
  <c r="AY57" s="1"/>
  <c r="G25" i="1" s="1"/>
  <c r="I25" s="1"/>
  <c r="G28"/>
  <c r="I28" s="1"/>
  <c r="C29" i="2" l="1"/>
  <c r="AT46" l="1"/>
  <c r="AT47" s="1"/>
  <c r="AY43" s="1"/>
  <c r="G21" i="1" s="1"/>
  <c r="AW47" i="2"/>
  <c r="AX43" s="1"/>
  <c r="AT34"/>
  <c r="AT35" s="1"/>
  <c r="AY31" s="1"/>
  <c r="AW35"/>
  <c r="AX31" s="1"/>
  <c r="AT26"/>
  <c r="AT27" s="1"/>
  <c r="AY23" s="1"/>
  <c r="G14" i="1" s="1"/>
  <c r="I14" s="1"/>
  <c r="AW27" i="2"/>
  <c r="AX23" s="1"/>
  <c r="AT21"/>
  <c r="AY17" s="1"/>
  <c r="G13" i="1" s="1"/>
  <c r="I13" s="1"/>
  <c r="AW21" i="2"/>
  <c r="AX17" s="1"/>
  <c r="AW15"/>
  <c r="AX12" s="1"/>
  <c r="AT14"/>
  <c r="C12"/>
  <c r="C11"/>
  <c r="G19" i="1" l="1"/>
  <c r="X40" i="2"/>
  <c r="AT40" l="1"/>
  <c r="AT41" s="1"/>
  <c r="AY37" s="1"/>
  <c r="G20" i="1" s="1"/>
  <c r="I20" s="1"/>
  <c r="B5" i="2"/>
  <c r="AT15" l="1"/>
  <c r="AY12" s="1"/>
  <c r="G12" i="1" s="1"/>
  <c r="I12" s="1"/>
  <c r="I15" s="1"/>
  <c r="K15" l="1"/>
  <c r="F13" i="5" s="1"/>
  <c r="I21" i="1"/>
  <c r="I19"/>
  <c r="I30" l="1"/>
  <c r="I42" s="1"/>
  <c r="I43" s="1"/>
  <c r="I44" s="1"/>
  <c r="K30" l="1"/>
  <c r="F14" i="5" s="1"/>
  <c r="H16" s="1"/>
  <c r="I16" l="1"/>
  <c r="I17" s="1"/>
  <c r="J16"/>
  <c r="K17" s="1"/>
  <c r="K42" i="1"/>
  <c r="F17" i="5" l="1"/>
  <c r="F16"/>
  <c r="G15" s="1"/>
  <c r="G13" l="1"/>
  <c r="G14"/>
  <c r="G17" l="1"/>
</calcChain>
</file>

<file path=xl/sharedStrings.xml><?xml version="1.0" encoding="utf-8"?>
<sst xmlns="http://schemas.openxmlformats.org/spreadsheetml/2006/main" count="432" uniqueCount="159">
  <si>
    <t>Item</t>
  </si>
  <si>
    <t>Descrição de Serviços</t>
  </si>
  <si>
    <t>UN</t>
  </si>
  <si>
    <t>QNT.</t>
  </si>
  <si>
    <t>PREÇO UNIT.</t>
  </si>
  <si>
    <t>PREÇO SERVIÇO</t>
  </si>
  <si>
    <t>1.1</t>
  </si>
  <si>
    <t>SINAPI</t>
  </si>
  <si>
    <t>M²</t>
  </si>
  <si>
    <t>TOTAL ITEM</t>
  </si>
  <si>
    <t>M</t>
  </si>
  <si>
    <t>TOTAL GERAL</t>
  </si>
  <si>
    <t>BDI</t>
  </si>
  <si>
    <t>M³</t>
  </si>
  <si>
    <t>2.2</t>
  </si>
  <si>
    <t>2.1</t>
  </si>
  <si>
    <t>3.</t>
  </si>
  <si>
    <t>1.</t>
  </si>
  <si>
    <t>2.</t>
  </si>
  <si>
    <t>3.1</t>
  </si>
  <si>
    <t>TOTAL C/ BDI</t>
  </si>
  <si>
    <t>1.2</t>
  </si>
  <si>
    <t>1.3</t>
  </si>
  <si>
    <t>ITEM</t>
  </si>
  <si>
    <t>DISCRIMINAÇÃO</t>
  </si>
  <si>
    <t>UNID.</t>
  </si>
  <si>
    <t>QUANT.</t>
  </si>
  <si>
    <t>m²</t>
  </si>
  <si>
    <t>(</t>
  </si>
  <si>
    <t>x</t>
  </si>
  <si>
    <t>)</t>
  </si>
  <si>
    <t>=</t>
  </si>
  <si>
    <t>Total</t>
  </si>
  <si>
    <t>Discriminação</t>
  </si>
  <si>
    <t>Valor
R$</t>
  </si>
  <si>
    <t>Peso
%</t>
  </si>
  <si>
    <t>CÓDIGOS</t>
  </si>
  <si>
    <t>DESCRIÇÃO</t>
  </si>
  <si>
    <t>DATA BASE</t>
  </si>
  <si>
    <t>SISTEMA NACIONAL DE PESQUISA DE CUSTOS E ÍNDICES DA CONSTRUÇÃO CIVIL</t>
  </si>
  <si>
    <t>PLANILHA ORÇAMENTÁRIA</t>
  </si>
  <si>
    <t>T X Km</t>
  </si>
  <si>
    <t>MEMÓRIA DE CÁLCULO</t>
  </si>
  <si>
    <t>Unid</t>
  </si>
  <si>
    <t>Área</t>
  </si>
  <si>
    <t>Conforme projeto</t>
  </si>
  <si>
    <t>Espessura</t>
  </si>
  <si>
    <t>Densidade solo (T/m³)</t>
  </si>
  <si>
    <t>KM</t>
  </si>
  <si>
    <t>+</t>
  </si>
  <si>
    <t>m</t>
  </si>
  <si>
    <t>m³</t>
  </si>
  <si>
    <t>T x KM</t>
  </si>
  <si>
    <t>Volume</t>
  </si>
  <si>
    <t>02.08.020</t>
  </si>
  <si>
    <t>SINALIZAÇÃO COM FITA FIXADA EM CONE PLÁSTICO, INCLUINDO CONE</t>
  </si>
  <si>
    <t>ESCAVAÇÃO MECANIZADA DE VALA COM PROF. MAIOR QUE 1,5 M ATÉ 3,0 M (MÉDIA ENTRE MONTANTE E JUSANTE/UMA COMPOSIÇÃO POR TRECHO), COM RETROESCAVADEIRA (0,26 M3/ POTÊNCIA:88 HP), LARGURA DE 0,8 M A 1,5 M, EM SOLO DE 1A CATEGORIA, EM LOCAIS COM ALTO NÍVEL DE INTERFERÊNCIA</t>
  </si>
  <si>
    <t>ATERRO MECANIZADO DE VALA COM RETROESCAVADEIRA (CAPACIDADE DA CAÇAMBA DA RETRO: 0,26 M³ / POTÊNCIA: 88 HP), LARGURA ATÉ 0,8 M, PROFUNDIDADE DE 1,5 A 3,0 M, COM SOLO ARGILO-ARENOSO.</t>
  </si>
  <si>
    <t>REATERRO MECANIZADO DE VALA COM RETROESCAVADEIRA (CAPACIDADE DA CAÇAMBA DA RETRO: 0,26 M³ / POTÊNCIA: 88 HP), LARGURA DE 0,8 A 1,5 M, PROFUNDIDADE ATÉ 1,5 M, COM SOLO DE 1ª CATEGORIA EM LOCAIS COM ALTO NÍVEL DE INTERFERÊNCIA.</t>
  </si>
  <si>
    <t>LIMPEZA MECANIZADA DE CAMADA VEGETAL, VEGETAÇÃO E PEQUENAS ÁRVORES (DIÂMETRO DE TRONCO MENOR QUE 0,20 M), COM TRATOR DE ESTEIRAS</t>
  </si>
  <si>
    <t>LIMPEZA</t>
  </si>
  <si>
    <t>2.1.1</t>
  </si>
  <si>
    <t>2.1.2</t>
  </si>
  <si>
    <t>2.2.1</t>
  </si>
  <si>
    <t>LOCAÇÃO DE REDE DE ÁGUA OU ESGOTO.</t>
  </si>
  <si>
    <t>46.04.070</t>
  </si>
  <si>
    <t>TUBO DE PVC PARA REDE COLETORA DE ESGOTO DE PAREDE MACIÇA, DN 200 MM, JUNTA ELÁSTICA, INSTALADO EM LOCAL COM NÍVEL BAIXO DE INTERFERÊNCIAS -FORNECIMENTO E ASSENTAMENTO</t>
  </si>
  <si>
    <t>TUBO DE PVC RÍGIDO DEFOFO, DN= 200MM (DE= 222MM), INCLUSIVE CONEXÕES</t>
  </si>
  <si>
    <t>CORTE / ATERRO / ESCAVAÇÃO</t>
  </si>
  <si>
    <t>Rede Água</t>
  </si>
  <si>
    <t>Rede Esgoto</t>
  </si>
  <si>
    <t>Área Corte</t>
  </si>
  <si>
    <t>Largura leito</t>
  </si>
  <si>
    <t>Conforme projeto Rede Água</t>
  </si>
  <si>
    <t>Conforme projeto Rede Esgoto</t>
  </si>
  <si>
    <t>Perfil Rede</t>
  </si>
  <si>
    <t>Profundidade</t>
  </si>
  <si>
    <t>Área tubo</t>
  </si>
  <si>
    <t>-</t>
  </si>
  <si>
    <t>- (</t>
  </si>
  <si>
    <t>((</t>
  </si>
  <si>
    <t>Volume berço</t>
  </si>
  <si>
    <t>ATERRO MECANIZADO DE VALA COM RETROESCAVADEIRA (CAPACIDADE DA CAÇAMBADA RETRO: 0,26 M³ / POTÊNCIA: 88 HP), LARGURA DE 0,8 A 1,5 M, PROFUNDIDADE ATÉ 1,5 M, COM AREIA PARA ATERRO.</t>
  </si>
  <si>
    <t>Traço tubo</t>
  </si>
  <si>
    <t>Volume escavação</t>
  </si>
  <si>
    <t>Coeficiente de empolamento</t>
  </si>
  <si>
    <t>2.1.3</t>
  </si>
  <si>
    <t>MOVIMENTAÇÃO DE TERRA</t>
  </si>
  <si>
    <t>2.2.2</t>
  </si>
  <si>
    <t>2.2.3</t>
  </si>
  <si>
    <t>2.2.4</t>
  </si>
  <si>
    <t>2.2.5</t>
  </si>
  <si>
    <t>2.2.6</t>
  </si>
  <si>
    <t>Conforme projeto Rede Pluvial</t>
  </si>
  <si>
    <t xml:space="preserve">INSTALAÇÕES DE REDE </t>
  </si>
  <si>
    <t>Conforme projeto Galeria Pluvial</t>
  </si>
  <si>
    <t>Traço tubulação</t>
  </si>
  <si>
    <t>UNID</t>
  </si>
  <si>
    <t>unid</t>
  </si>
  <si>
    <t>49.06.400</t>
  </si>
  <si>
    <t>TAMPÃO EM FERRO FUNDIDO, DIÂMETRO DE 600 MM, CLASSE B 125 (RUPTURA &gt; 125 KN)</t>
  </si>
  <si>
    <t>Código Instituição</t>
  </si>
  <si>
    <t>Código serviço</t>
  </si>
  <si>
    <t>CRONOGRAMA FÍSICO - FINANCEIRO</t>
  </si>
  <si>
    <r>
      <t xml:space="preserve">Proprietário: </t>
    </r>
    <r>
      <rPr>
        <sz val="11"/>
        <rFont val="Arial"/>
        <family val="2"/>
      </rPr>
      <t>PREFEITURA MUNICIPAL DE CORDEIRÓPOLIS E SAAE-CORDEIRÓPOLIS</t>
    </r>
  </si>
  <si>
    <r>
      <t xml:space="preserve">Obra: </t>
    </r>
    <r>
      <rPr>
        <sz val="11"/>
        <rFont val="Arial"/>
        <family val="2"/>
      </rPr>
      <t>PROLONGAMENTO REDE DE ESGOTO E ÁGUA DA AV. PRESIDENTE VARGAS</t>
    </r>
  </si>
  <si>
    <t>SERVIÇOS PRELIMINARES</t>
  </si>
  <si>
    <t>3.2</t>
  </si>
  <si>
    <t>3.3</t>
  </si>
  <si>
    <t>3.4</t>
  </si>
  <si>
    <t>3.5</t>
  </si>
  <si>
    <t>3.7</t>
  </si>
  <si>
    <t>47.06.070</t>
  </si>
  <si>
    <t>VÁLVULA DE GAVETA EM FERRO FUNDIDO COM BOLSA, DN= 200 MM</t>
  </si>
  <si>
    <t>PLACA DE IDENTIFICAÇÃO PARA OBRA</t>
  </si>
  <si>
    <t>CARGA, MANOBRA E DESCARGA DE SOLOS E MATERIAIS GRANULARES EM CAMINHÃO BASCULANTE 6 M³ - CARGA COM ESCAVADEIRA HIDRÁULICA E DESCARGA LIVRE. AF_07/2020</t>
  </si>
  <si>
    <t>TRANSPORTE COM CAMINHÃO CARROCERIA 9T, EM VIA URBANA PAVIMENTADA, ATÉ 30KM. AF_07/2020</t>
  </si>
  <si>
    <t>70.03.001</t>
  </si>
  <si>
    <t>CDHU</t>
  </si>
  <si>
    <t>PLACA PARA SINALIZAÇÃO VIÁRIA EM CHAPA DE AÇO, TOTALMENTE REFLETIVA COM PELÍCULA IA/IA - ÁREA ATÉ 2,0 M²</t>
  </si>
  <si>
    <t xml:space="preserve"> ESCAVAÇÃO HORIZONTAL EM SOLO DE 1A CATEGORIA COM TRATOR DE ESTEIRAS. AF_07/2020</t>
  </si>
  <si>
    <t>BASE PARA POÇO DE VISITA CIRCULAR PARA ESGOTO, EM CONCRETO PRÉ-MOLDADO, DIÂMETRO INTERNO = 0,8 M, PROFUNDIDADE = 1,45 M, EXCLUINDO TAMPÃO. AF_12/2020</t>
  </si>
  <si>
    <t xml:space="preserve">COMPANHIA DE DESENVOLVIMENTO HABITACIONAL E URBANO DO ESTADO DE SÃO PAULO </t>
  </si>
  <si>
    <t>3.6</t>
  </si>
  <si>
    <t>Mês 1</t>
  </si>
  <si>
    <t>Mês 2</t>
  </si>
  <si>
    <t>1º QUINZENA (%)</t>
  </si>
  <si>
    <t>2º QUINZENA (%)</t>
  </si>
  <si>
    <t>1º QUINZENA  (%)</t>
  </si>
  <si>
    <t>2º QUINZENA  (%)</t>
  </si>
  <si>
    <t>Sub Total (R$):</t>
  </si>
  <si>
    <t>Total:</t>
  </si>
  <si>
    <t>ACUM:</t>
  </si>
  <si>
    <t>Item Componente do BDI</t>
  </si>
  <si>
    <t>Administração Central</t>
  </si>
  <si>
    <t>Seguro e Garantia</t>
  </si>
  <si>
    <t>Risco</t>
  </si>
  <si>
    <t>Despesas Financeiras</t>
  </si>
  <si>
    <t>Lucro</t>
  </si>
  <si>
    <t>I1: PIS e COFINS</t>
  </si>
  <si>
    <t>I2: ISSQN (conforme legislação municipal)</t>
  </si>
  <si>
    <t>BDI - SEM Desoneração da folha de pagamento</t>
  </si>
  <si>
    <t>BDI - COM Desoneração da folha de pagamento</t>
  </si>
  <si>
    <t>O  PROCEDIMENTO ADOTADO NA ELABORAÇÃO  DESTA PLANILHA  ESTÁ DE ACORDO COM PREÇOS UNITÁRIOS,EXTRAÍDOS E</t>
  </si>
  <si>
    <t>MULTIPLICADO DOS ÍNDICES  DA TCPO (TABELA DE COMPOSIÇÕES DE PREÇOS PARA ORÇAMENTO) E RESPEITANDO  PREÇOS DE</t>
  </si>
  <si>
    <t>INSUMOS BASE SINAPI,CPOS,E SIURB.</t>
  </si>
  <si>
    <t>Cordeirópolis, 06 de março de 2020.</t>
  </si>
  <si>
    <t>De acordo:</t>
  </si>
  <si>
    <t>Arnaldo Zanarelli</t>
  </si>
  <si>
    <t>Engº Civil - CREASP 0601426097</t>
  </si>
  <si>
    <t>ART nº 28027230211016126</t>
  </si>
  <si>
    <r>
      <t>PROPRIETÁRIOS:</t>
    </r>
    <r>
      <rPr>
        <sz val="16"/>
        <rFont val="Arial"/>
        <family val="2"/>
      </rPr>
      <t xml:space="preserve"> PREFEITURA MUNICIPAL DE CORDEIRÓPOLIS E SAAE-CORDEIRÓPOLIS</t>
    </r>
  </si>
  <si>
    <r>
      <t xml:space="preserve">OBRA: </t>
    </r>
    <r>
      <rPr>
        <sz val="16"/>
        <rFont val="Arial"/>
        <family val="2"/>
      </rPr>
      <t>PROLONGAMENTO AVENIDA PRESIDENTE VARGAS - FASE I</t>
    </r>
  </si>
  <si>
    <r>
      <t xml:space="preserve">LOCAL: </t>
    </r>
    <r>
      <rPr>
        <sz val="16"/>
        <rFont val="Arial"/>
        <family val="2"/>
      </rPr>
      <t>AV. PRESIDENTE VARGAS - CORDEIRÓPOLIS/SP</t>
    </r>
  </si>
  <si>
    <r>
      <t xml:space="preserve">DATA: </t>
    </r>
    <r>
      <rPr>
        <sz val="16"/>
        <rFont val="Arial"/>
        <family val="2"/>
      </rPr>
      <t>06/04/2021</t>
    </r>
  </si>
  <si>
    <r>
      <rPr>
        <b/>
        <sz val="12"/>
        <rFont val="Arial"/>
        <family val="2"/>
      </rPr>
      <t xml:space="preserve">I3: </t>
    </r>
    <r>
      <rPr>
        <sz val="12"/>
        <rFont val="Arial"/>
        <family val="2"/>
      </rPr>
      <t>Cont.Prev s/Rec.Bruta (Lei 13.161/15 - Com desoneração)</t>
    </r>
  </si>
  <si>
    <t>DATA: 06/04/2021</t>
  </si>
  <si>
    <r>
      <t xml:space="preserve">Local: </t>
    </r>
    <r>
      <rPr>
        <sz val="11"/>
        <rFont val="Arial"/>
        <family val="2"/>
      </rPr>
      <t>AV. PRESIDENTE VARGAS - CORDEIRÓPOLIS/SP</t>
    </r>
  </si>
  <si>
    <t>Cordeirópolis, 06 de abril de 2021.</t>
  </si>
</sst>
</file>

<file path=xl/styles.xml><?xml version="1.0" encoding="utf-8"?>
<styleSheet xmlns="http://schemas.openxmlformats.org/spreadsheetml/2006/main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"/>
    <numFmt numFmtId="165" formatCode="mm/yy"/>
    <numFmt numFmtId="166" formatCode="_(* #,##0.00_);_(* \(#,##0.00\);_(* \-??_);_(@_)"/>
    <numFmt numFmtId="167" formatCode="_-* #,##0.00_-;\-* #,##0.00_-;_-* \-??_-;_-@_-"/>
    <numFmt numFmtId="168" formatCode="_(* #,##0.00_);_(* \(#,##0.00\);_(* &quot;-&quot;??_);_(@_)"/>
    <numFmt numFmtId="169" formatCode="d/m/yyyy"/>
    <numFmt numFmtId="170" formatCode="#,##0.0"/>
    <numFmt numFmtId="171" formatCode="#,##0.00\ ;&quot; (&quot;#,##0.00\);&quot; -&quot;#\ ;@\ "/>
  </numFmts>
  <fonts count="50">
    <font>
      <sz val="11"/>
      <color indexed="63"/>
      <name val="Arial1"/>
      <charset val="1"/>
    </font>
    <font>
      <sz val="11"/>
      <color indexed="63"/>
      <name val="Arial1"/>
      <charset val="1"/>
    </font>
    <font>
      <sz val="10"/>
      <name val="Arial Narrow"/>
      <family val="2"/>
      <charset val="1"/>
    </font>
    <font>
      <sz val="10"/>
      <color indexed="63"/>
      <name val="Arial Narrow"/>
      <family val="2"/>
      <charset val="1"/>
    </font>
    <font>
      <sz val="10"/>
      <name val="Arial"/>
      <family val="2"/>
      <charset val="1"/>
    </font>
    <font>
      <b/>
      <sz val="11"/>
      <color indexed="63"/>
      <name val="Arial Narrow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b/>
      <i/>
      <sz val="14"/>
      <name val="Arial Narrow"/>
      <family val="2"/>
    </font>
    <font>
      <sz val="16"/>
      <color indexed="63"/>
      <name val="Arial1"/>
      <charset val="1"/>
    </font>
    <font>
      <b/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sz val="14"/>
      <name val="Arial"/>
      <family val="2"/>
      <charset val="1"/>
    </font>
    <font>
      <sz val="8"/>
      <name val="Arial"/>
      <family val="2"/>
      <charset val="1"/>
    </font>
    <font>
      <b/>
      <sz val="9"/>
      <name val="Arial"/>
      <family val="2"/>
    </font>
    <font>
      <b/>
      <sz val="9"/>
      <color indexed="63"/>
      <name val="Arial"/>
      <family val="2"/>
    </font>
    <font>
      <b/>
      <sz val="11"/>
      <color indexed="63"/>
      <name val="Arial"/>
      <family val="2"/>
    </font>
    <font>
      <sz val="9"/>
      <name val="Arial"/>
      <family val="2"/>
      <charset val="1"/>
    </font>
    <font>
      <sz val="9"/>
      <name val="Arial Narrow"/>
      <family val="2"/>
    </font>
    <font>
      <b/>
      <sz val="9"/>
      <name val="Arial"/>
      <family val="2"/>
      <charset val="1"/>
    </font>
    <font>
      <b/>
      <sz val="9"/>
      <color indexed="10"/>
      <name val="Arial"/>
      <family val="2"/>
      <charset val="1"/>
    </font>
    <font>
      <b/>
      <sz val="10"/>
      <color indexed="10"/>
      <name val="Arial"/>
      <family val="2"/>
      <charset val="1"/>
    </font>
    <font>
      <b/>
      <sz val="8"/>
      <color indexed="10"/>
      <name val="Arial"/>
      <family val="2"/>
      <charset val="1"/>
    </font>
    <font>
      <b/>
      <sz val="12"/>
      <name val="Arial Narrow"/>
      <family val="2"/>
      <charset val="1"/>
    </font>
    <font>
      <sz val="12"/>
      <name val="Arial Narrow"/>
      <family val="2"/>
      <charset val="1"/>
    </font>
    <font>
      <u/>
      <sz val="10"/>
      <name val="Arial"/>
      <family val="2"/>
    </font>
    <font>
      <sz val="10"/>
      <color indexed="8"/>
      <name val="Arial"/>
      <family val="2"/>
    </font>
    <font>
      <sz val="8"/>
      <name val="Arial1"/>
      <charset val="1"/>
    </font>
    <font>
      <sz val="12"/>
      <name val="Arial"/>
      <family val="2"/>
      <charset val="1"/>
    </font>
    <font>
      <b/>
      <sz val="14"/>
      <name val="Arial Narrow"/>
      <family val="2"/>
      <charset val="1"/>
    </font>
    <font>
      <sz val="11"/>
      <color indexed="63"/>
      <name val="Arial1"/>
    </font>
    <font>
      <b/>
      <sz val="11"/>
      <color theme="0"/>
      <name val="Arial"/>
      <family val="2"/>
    </font>
    <font>
      <sz val="12"/>
      <name val="Arial"/>
      <family val="2"/>
    </font>
    <font>
      <sz val="12"/>
      <color indexed="63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u/>
      <sz val="12"/>
      <name val="Arial"/>
      <family val="2"/>
    </font>
    <font>
      <b/>
      <sz val="12"/>
      <color indexed="63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22"/>
        <bgColor indexed="44"/>
      </patternFill>
    </fill>
    <fill>
      <patternFill patternType="solid">
        <fgColor theme="0"/>
        <bgColor indexed="4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249977111117893"/>
        <bgColor indexed="27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9"/>
      </patternFill>
    </fill>
    <fill>
      <patternFill patternType="solid">
        <fgColor theme="0" tint="-4.9989318521683403E-2"/>
        <bgColor indexed="27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4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3" tint="0.799981688894314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26"/>
      </patternFill>
    </fill>
  </fills>
  <borders count="8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hair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/>
      <diagonal/>
    </border>
  </borders>
  <cellStyleXfs count="16">
    <xf numFmtId="0" fontId="0" fillId="0" borderId="0"/>
    <xf numFmtId="0" fontId="4" fillId="0" borderId="0"/>
    <xf numFmtId="9" fontId="1" fillId="0" borderId="0"/>
    <xf numFmtId="167" fontId="1" fillId="0" borderId="0"/>
    <xf numFmtId="167" fontId="4" fillId="0" borderId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167" fontId="7" fillId="0" borderId="0" applyFill="0" applyBorder="0" applyAlignment="0" applyProtection="0"/>
    <xf numFmtId="0" fontId="6" fillId="0" borderId="0"/>
    <xf numFmtId="0" fontId="1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</cellStyleXfs>
  <cellXfs count="368">
    <xf numFmtId="0" fontId="0" fillId="0" borderId="0" xfId="0"/>
    <xf numFmtId="0" fontId="2" fillId="0" borderId="0" xfId="0" applyFont="1" applyFill="1" applyAlignment="1"/>
    <xf numFmtId="0" fontId="2" fillId="2" borderId="0" xfId="0" applyFont="1" applyFill="1" applyAlignment="1"/>
    <xf numFmtId="164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justify" wrapText="1"/>
    </xf>
    <xf numFmtId="0" fontId="2" fillId="2" borderId="0" xfId="0" applyFont="1" applyFill="1" applyAlignment="1">
      <alignment horizontal="center"/>
    </xf>
    <xf numFmtId="4" fontId="2" fillId="2" borderId="0" xfId="0" applyNumberFormat="1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horizontal="right"/>
    </xf>
    <xf numFmtId="0" fontId="11" fillId="4" borderId="0" xfId="10" applyFont="1" applyFill="1" applyAlignment="1">
      <alignment vertical="center"/>
    </xf>
    <xf numFmtId="0" fontId="12" fillId="4" borderId="0" xfId="10" applyFont="1" applyFill="1" applyBorder="1" applyAlignment="1">
      <alignment horizontal="left" vertical="center" wrapText="1"/>
    </xf>
    <xf numFmtId="0" fontId="12" fillId="4" borderId="0" xfId="10" applyFont="1" applyFill="1" applyBorder="1" applyAlignment="1">
      <alignment horizontal="center" vertical="center"/>
    </xf>
    <xf numFmtId="0" fontId="13" fillId="4" borderId="0" xfId="10" applyFont="1" applyFill="1" applyBorder="1" applyAlignment="1">
      <alignment vertical="center"/>
    </xf>
    <xf numFmtId="0" fontId="13" fillId="4" borderId="0" xfId="8" applyFont="1" applyFill="1" applyBorder="1" applyAlignment="1">
      <alignment vertical="center"/>
    </xf>
    <xf numFmtId="0" fontId="14" fillId="4" borderId="0" xfId="8" applyFont="1" applyFill="1" applyAlignment="1">
      <alignment vertical="center"/>
    </xf>
    <xf numFmtId="0" fontId="15" fillId="4" borderId="21" xfId="8" applyFont="1" applyFill="1" applyBorder="1" applyAlignment="1">
      <alignment horizontal="center" vertical="center" wrapText="1"/>
    </xf>
    <xf numFmtId="0" fontId="15" fillId="4" borderId="0" xfId="8" applyFont="1" applyFill="1" applyBorder="1" applyAlignment="1">
      <alignment horizontal="center" vertical="center" wrapText="1"/>
    </xf>
    <xf numFmtId="0" fontId="15" fillId="4" borderId="22" xfId="8" applyFont="1" applyFill="1" applyBorder="1" applyAlignment="1">
      <alignment horizontal="center" vertical="center" wrapText="1"/>
    </xf>
    <xf numFmtId="0" fontId="11" fillId="4" borderId="0" xfId="8" applyNumberFormat="1" applyFont="1" applyFill="1" applyBorder="1" applyAlignment="1">
      <alignment horizontal="center" vertical="center"/>
    </xf>
    <xf numFmtId="0" fontId="11" fillId="4" borderId="0" xfId="8" applyFont="1" applyFill="1" applyBorder="1" applyAlignment="1">
      <alignment horizontal="left" vertical="center" wrapText="1"/>
    </xf>
    <xf numFmtId="4" fontId="11" fillId="4" borderId="0" xfId="9" applyNumberFormat="1" applyFont="1" applyFill="1" applyBorder="1" applyAlignment="1" applyProtection="1">
      <alignment horizontal="center" vertical="center"/>
    </xf>
    <xf numFmtId="0" fontId="11" fillId="4" borderId="0" xfId="11" applyFont="1" applyFill="1" applyBorder="1" applyAlignment="1">
      <alignment horizontal="center" vertical="center"/>
    </xf>
    <xf numFmtId="0" fontId="11" fillId="4" borderId="0" xfId="10" applyFont="1" applyFill="1" applyAlignment="1">
      <alignment horizontal="left" vertical="center" wrapText="1"/>
    </xf>
    <xf numFmtId="0" fontId="11" fillId="4" borderId="0" xfId="10" applyFont="1" applyFill="1" applyAlignment="1">
      <alignment horizontal="center" vertical="center"/>
    </xf>
    <xf numFmtId="0" fontId="11" fillId="4" borderId="0" xfId="8" applyFont="1" applyFill="1" applyBorder="1" applyAlignment="1">
      <alignment horizontal="left" vertical="center" wrapText="1"/>
    </xf>
    <xf numFmtId="4" fontId="11" fillId="4" borderId="0" xfId="9" applyNumberFormat="1" applyFont="1" applyFill="1" applyBorder="1" applyAlignment="1" applyProtection="1">
      <alignment horizontal="center" vertical="center"/>
    </xf>
    <xf numFmtId="0" fontId="13" fillId="6" borderId="26" xfId="11" applyFont="1" applyFill="1" applyBorder="1" applyAlignment="1">
      <alignment horizontal="center" vertical="center"/>
    </xf>
    <xf numFmtId="0" fontId="13" fillId="6" borderId="26" xfId="11" applyNumberFormat="1" applyFont="1" applyFill="1" applyBorder="1" applyAlignment="1">
      <alignment horizontal="center" vertical="center"/>
    </xf>
    <xf numFmtId="0" fontId="6" fillId="7" borderId="28" xfId="10" applyFont="1" applyFill="1" applyBorder="1" applyAlignment="1">
      <alignment horizontal="center" vertical="center"/>
    </xf>
    <xf numFmtId="2" fontId="6" fillId="7" borderId="29" xfId="10" applyNumberFormat="1" applyFont="1" applyFill="1" applyBorder="1" applyAlignment="1">
      <alignment horizontal="center" vertical="center"/>
    </xf>
    <xf numFmtId="0" fontId="6" fillId="4" borderId="21" xfId="11" applyFont="1" applyFill="1" applyBorder="1" applyAlignment="1">
      <alignment horizontal="center" vertical="center"/>
    </xf>
    <xf numFmtId="0" fontId="6" fillId="4" borderId="30" xfId="8" applyNumberFormat="1" applyFont="1" applyFill="1" applyBorder="1" applyAlignment="1">
      <alignment horizontal="center" vertical="center"/>
    </xf>
    <xf numFmtId="4" fontId="6" fillId="4" borderId="30" xfId="9" applyNumberFormat="1" applyFont="1" applyFill="1" applyBorder="1" applyAlignment="1" applyProtection="1">
      <alignment horizontal="center" vertical="center"/>
    </xf>
    <xf numFmtId="0" fontId="6" fillId="4" borderId="0" xfId="8" applyFont="1" applyFill="1" applyBorder="1" applyAlignment="1">
      <alignment horizontal="left" vertical="center" wrapText="1"/>
    </xf>
    <xf numFmtId="0" fontId="6" fillId="4" borderId="0" xfId="8" applyNumberFormat="1" applyFont="1" applyFill="1" applyBorder="1" applyAlignment="1">
      <alignment horizontal="center" vertical="center"/>
    </xf>
    <xf numFmtId="4" fontId="6" fillId="4" borderId="22" xfId="9" applyNumberFormat="1" applyFont="1" applyFill="1" applyBorder="1" applyAlignment="1" applyProtection="1">
      <alignment horizontal="center" vertical="center"/>
    </xf>
    <xf numFmtId="0" fontId="6" fillId="4" borderId="0" xfId="8" applyFont="1" applyFill="1" applyBorder="1" applyAlignment="1">
      <alignment horizontal="center" vertical="center" wrapText="1"/>
    </xf>
    <xf numFmtId="0" fontId="31" fillId="4" borderId="0" xfId="8" applyFont="1" applyFill="1" applyBorder="1" applyAlignment="1">
      <alignment vertical="center"/>
    </xf>
    <xf numFmtId="0" fontId="6" fillId="4" borderId="24" xfId="8" applyFont="1" applyFill="1" applyBorder="1" applyAlignment="1">
      <alignment horizontal="center" vertical="center" wrapText="1"/>
    </xf>
    <xf numFmtId="0" fontId="6" fillId="4" borderId="24" xfId="8" applyNumberFormat="1" applyFont="1" applyFill="1" applyBorder="1" applyAlignment="1">
      <alignment horizontal="left" vertical="center"/>
    </xf>
    <xf numFmtId="0" fontId="6" fillId="4" borderId="0" xfId="8" applyFont="1" applyFill="1" applyBorder="1" applyAlignment="1">
      <alignment horizontal="left" vertical="center"/>
    </xf>
    <xf numFmtId="0" fontId="6" fillId="4" borderId="0" xfId="8" applyNumberFormat="1" applyFont="1" applyFill="1" applyBorder="1" applyAlignment="1">
      <alignment horizontal="left" vertical="center"/>
    </xf>
    <xf numFmtId="0" fontId="6" fillId="4" borderId="23" xfId="11" applyFont="1" applyFill="1" applyBorder="1" applyAlignment="1">
      <alignment horizontal="center" vertical="center"/>
    </xf>
    <xf numFmtId="0" fontId="6" fillId="4" borderId="24" xfId="8" applyFont="1" applyFill="1" applyBorder="1" applyAlignment="1">
      <alignment horizontal="left" vertical="center" wrapText="1"/>
    </xf>
    <xf numFmtId="0" fontId="6" fillId="4" borderId="24" xfId="8" applyNumberFormat="1" applyFont="1" applyFill="1" applyBorder="1" applyAlignment="1">
      <alignment horizontal="center" vertical="center"/>
    </xf>
    <xf numFmtId="4" fontId="6" fillId="4" borderId="25" xfId="9" applyNumberFormat="1" applyFont="1" applyFill="1" applyBorder="1" applyAlignment="1" applyProtection="1">
      <alignment horizontal="center" vertical="center"/>
    </xf>
    <xf numFmtId="0" fontId="30" fillId="4" borderId="0" xfId="8" applyFont="1" applyFill="1" applyBorder="1" applyAlignment="1">
      <alignment horizontal="left" vertical="center" wrapText="1"/>
    </xf>
    <xf numFmtId="0" fontId="6" fillId="4" borderId="0" xfId="8" applyFont="1" applyFill="1" applyBorder="1" applyAlignment="1">
      <alignment horizontal="center" vertical="center"/>
    </xf>
    <xf numFmtId="4" fontId="6" fillId="4" borderId="0" xfId="8" applyNumberFormat="1" applyFont="1" applyFill="1" applyBorder="1" applyAlignment="1">
      <alignment vertical="center" wrapText="1"/>
    </xf>
    <xf numFmtId="4" fontId="6" fillId="4" borderId="0" xfId="8" applyNumberFormat="1" applyFont="1" applyFill="1" applyBorder="1" applyAlignment="1">
      <alignment vertical="center"/>
    </xf>
    <xf numFmtId="0" fontId="11" fillId="4" borderId="0" xfId="10" applyFont="1" applyFill="1" applyBorder="1" applyAlignment="1">
      <alignment horizontal="left" vertical="center" wrapText="1"/>
    </xf>
    <xf numFmtId="1" fontId="2" fillId="2" borderId="0" xfId="0" applyNumberFormat="1" applyFont="1" applyFill="1" applyAlignment="1">
      <alignment horizontal="center"/>
    </xf>
    <xf numFmtId="0" fontId="6" fillId="4" borderId="0" xfId="8" applyFont="1" applyFill="1" applyBorder="1" applyAlignment="1">
      <alignment horizontal="center" vertical="center" wrapText="1"/>
    </xf>
    <xf numFmtId="0" fontId="6" fillId="4" borderId="0" xfId="8" applyFont="1" applyFill="1" applyBorder="1" applyAlignment="1">
      <alignment horizontal="center" vertical="center" wrapText="1"/>
    </xf>
    <xf numFmtId="1" fontId="6" fillId="4" borderId="21" xfId="11" applyNumberFormat="1" applyFont="1" applyFill="1" applyBorder="1" applyAlignment="1">
      <alignment horizontal="center" vertical="center"/>
    </xf>
    <xf numFmtId="1" fontId="13" fillId="7" borderId="27" xfId="10" applyNumberFormat="1" applyFont="1" applyFill="1" applyBorder="1" applyAlignment="1">
      <alignment horizontal="center" vertical="center"/>
    </xf>
    <xf numFmtId="0" fontId="6" fillId="4" borderId="0" xfId="8" quotePrefix="1" applyFont="1" applyFill="1" applyBorder="1" applyAlignment="1">
      <alignment horizontal="center" vertical="center" wrapText="1"/>
    </xf>
    <xf numFmtId="0" fontId="6" fillId="4" borderId="0" xfId="11" applyFont="1" applyFill="1" applyBorder="1" applyAlignment="1">
      <alignment horizontal="center" vertical="center"/>
    </xf>
    <xf numFmtId="0" fontId="34" fillId="0" borderId="0" xfId="0" applyFont="1" applyFill="1" applyAlignment="1">
      <alignment horizontal="center"/>
    </xf>
    <xf numFmtId="0" fontId="34" fillId="2" borderId="0" xfId="0" applyFont="1" applyFill="1" applyAlignment="1">
      <alignment horizontal="center"/>
    </xf>
    <xf numFmtId="0" fontId="6" fillId="4" borderId="0" xfId="1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164" fontId="10" fillId="0" borderId="0" xfId="0" applyNumberFormat="1" applyFont="1" applyAlignment="1">
      <alignment horizontal="left" vertical="center"/>
    </xf>
    <xf numFmtId="164" fontId="19" fillId="0" borderId="0" xfId="0" applyNumberFormat="1" applyFont="1" applyAlignment="1">
      <alignment horizontal="left"/>
    </xf>
    <xf numFmtId="164" fontId="19" fillId="0" borderId="0" xfId="0" applyNumberFormat="1" applyFont="1" applyAlignment="1">
      <alignment horizontal="center"/>
    </xf>
    <xf numFmtId="49" fontId="19" fillId="0" borderId="0" xfId="0" applyNumberFormat="1" applyFont="1" applyAlignment="1">
      <alignment horizontal="justify" wrapText="1"/>
    </xf>
    <xf numFmtId="0" fontId="19" fillId="0" borderId="0" xfId="0" applyFont="1" applyAlignment="1">
      <alignment horizontal="center"/>
    </xf>
    <xf numFmtId="4" fontId="20" fillId="0" borderId="0" xfId="0" applyNumberFormat="1" applyFont="1" applyAlignment="1">
      <alignment horizontal="right"/>
    </xf>
    <xf numFmtId="4" fontId="19" fillId="0" borderId="0" xfId="0" applyNumberFormat="1" applyFont="1" applyAlignment="1">
      <alignment horizontal="right"/>
    </xf>
    <xf numFmtId="165" fontId="19" fillId="0" borderId="0" xfId="0" applyNumberFormat="1" applyFont="1" applyAlignment="1">
      <alignment horizontal="right"/>
    </xf>
    <xf numFmtId="0" fontId="21" fillId="0" borderId="0" xfId="0" applyFont="1" applyAlignment="1">
      <alignment vertical="center"/>
    </xf>
    <xf numFmtId="165" fontId="10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7" fontId="10" fillId="0" borderId="0" xfId="0" applyNumberFormat="1" applyFont="1" applyAlignment="1">
      <alignment horizontal="left" vertical="center"/>
    </xf>
    <xf numFmtId="17" fontId="0" fillId="0" borderId="0" xfId="0" applyNumberFormat="1" applyAlignment="1">
      <alignment vertical="center"/>
    </xf>
    <xf numFmtId="0" fontId="19" fillId="2" borderId="55" xfId="0" applyFont="1" applyFill="1" applyBorder="1" applyAlignment="1">
      <alignment horizontal="center" vertical="center"/>
    </xf>
    <xf numFmtId="1" fontId="22" fillId="10" borderId="56" xfId="0" applyNumberFormat="1" applyFont="1" applyFill="1" applyBorder="1" applyAlignment="1">
      <alignment horizontal="center" vertical="center"/>
    </xf>
    <xf numFmtId="1" fontId="22" fillId="12" borderId="60" xfId="0" applyNumberFormat="1" applyFont="1" applyFill="1" applyBorder="1" applyAlignment="1">
      <alignment horizontal="center" vertical="center"/>
    </xf>
    <xf numFmtId="0" fontId="0" fillId="13" borderId="0" xfId="0" applyFill="1" applyAlignment="1">
      <alignment vertical="center"/>
    </xf>
    <xf numFmtId="0" fontId="22" fillId="0" borderId="0" xfId="0" applyFont="1" applyAlignment="1">
      <alignment vertical="center"/>
    </xf>
    <xf numFmtId="166" fontId="25" fillId="0" borderId="0" xfId="3" applyNumberFormat="1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3" fontId="26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169" fontId="0" fillId="0" borderId="0" xfId="0" applyNumberFormat="1" applyAlignment="1">
      <alignment vertical="center"/>
    </xf>
    <xf numFmtId="0" fontId="2" fillId="0" borderId="0" xfId="0" applyFont="1" applyFill="1" applyAlignment="1">
      <alignment horizontal="center"/>
    </xf>
    <xf numFmtId="0" fontId="9" fillId="0" borderId="0" xfId="0" applyFont="1" applyBorder="1" applyAlignment="1" applyProtection="1">
      <alignment horizontal="center" vertical="center"/>
    </xf>
    <xf numFmtId="0" fontId="6" fillId="4" borderId="0" xfId="8" applyFont="1" applyFill="1" applyBorder="1" applyAlignment="1">
      <alignment horizontal="center" vertical="center" wrapText="1"/>
    </xf>
    <xf numFmtId="0" fontId="2" fillId="14" borderId="0" xfId="0" applyFont="1" applyFill="1" applyAlignment="1">
      <alignment horizontal="center"/>
    </xf>
    <xf numFmtId="0" fontId="2" fillId="14" borderId="0" xfId="0" applyFont="1" applyFill="1" applyAlignment="1"/>
    <xf numFmtId="0" fontId="2" fillId="15" borderId="0" xfId="0" applyFont="1" applyFill="1" applyAlignment="1"/>
    <xf numFmtId="0" fontId="0" fillId="14" borderId="0" xfId="0" applyFill="1"/>
    <xf numFmtId="166" fontId="0" fillId="0" borderId="0" xfId="0" applyNumberFormat="1" applyAlignment="1">
      <alignment vertical="center"/>
    </xf>
    <xf numFmtId="166" fontId="22" fillId="16" borderId="59" xfId="3" applyNumberFormat="1" applyFont="1" applyFill="1" applyBorder="1" applyAlignment="1" applyProtection="1">
      <alignment horizontal="center" vertical="center"/>
      <protection locked="0"/>
    </xf>
    <xf numFmtId="166" fontId="22" fillId="17" borderId="58" xfId="3" applyNumberFormat="1" applyFont="1" applyFill="1" applyBorder="1" applyAlignment="1">
      <alignment horizontal="center" vertical="center"/>
    </xf>
    <xf numFmtId="166" fontId="22" fillId="17" borderId="30" xfId="3" applyNumberFormat="1" applyFont="1" applyFill="1" applyBorder="1" applyAlignment="1">
      <alignment horizontal="center" vertical="center"/>
    </xf>
    <xf numFmtId="166" fontId="22" fillId="16" borderId="30" xfId="3" applyNumberFormat="1" applyFont="1" applyFill="1" applyBorder="1" applyAlignment="1" applyProtection="1">
      <alignment horizontal="center" vertical="center"/>
      <protection locked="0"/>
    </xf>
    <xf numFmtId="166" fontId="22" fillId="10" borderId="67" xfId="3" applyNumberFormat="1" applyFont="1" applyFill="1" applyBorder="1" applyAlignment="1">
      <alignment horizontal="center" vertical="center"/>
    </xf>
    <xf numFmtId="0" fontId="19" fillId="2" borderId="68" xfId="0" applyFont="1" applyFill="1" applyBorder="1" applyAlignment="1">
      <alignment horizontal="center" vertical="center"/>
    </xf>
    <xf numFmtId="166" fontId="22" fillId="16" borderId="67" xfId="3" applyNumberFormat="1" applyFont="1" applyFill="1" applyBorder="1" applyAlignment="1" applyProtection="1">
      <alignment horizontal="center" vertical="center"/>
      <protection locked="0"/>
    </xf>
    <xf numFmtId="0" fontId="19" fillId="2" borderId="36" xfId="0" applyFont="1" applyFill="1" applyBorder="1" applyAlignment="1">
      <alignment horizontal="center" vertical="center"/>
    </xf>
    <xf numFmtId="0" fontId="19" fillId="2" borderId="69" xfId="0" applyFont="1" applyFill="1" applyBorder="1" applyAlignment="1">
      <alignment horizontal="center" vertical="center"/>
    </xf>
    <xf numFmtId="10" fontId="22" fillId="10" borderId="71" xfId="2" applyNumberFormat="1" applyFont="1" applyFill="1" applyBorder="1" applyAlignment="1">
      <alignment horizontal="center" vertical="center"/>
    </xf>
    <xf numFmtId="10" fontId="22" fillId="12" borderId="72" xfId="2" applyNumberFormat="1" applyFont="1" applyFill="1" applyBorder="1" applyAlignment="1">
      <alignment horizontal="center" vertical="center"/>
    </xf>
    <xf numFmtId="166" fontId="22" fillId="10" borderId="56" xfId="3" applyNumberFormat="1" applyFont="1" applyFill="1" applyBorder="1" applyAlignment="1">
      <alignment horizontal="center" vertical="center"/>
    </xf>
    <xf numFmtId="166" fontId="22" fillId="12" borderId="60" xfId="3" applyNumberFormat="1" applyFont="1" applyFill="1" applyBorder="1" applyAlignment="1">
      <alignment horizontal="center" vertical="center"/>
    </xf>
    <xf numFmtId="1" fontId="22" fillId="10" borderId="73" xfId="0" applyNumberFormat="1" applyFont="1" applyFill="1" applyBorder="1" applyAlignment="1">
      <alignment horizontal="center" vertical="center"/>
    </xf>
    <xf numFmtId="166" fontId="22" fillId="10" borderId="73" xfId="3" applyNumberFormat="1" applyFont="1" applyFill="1" applyBorder="1" applyAlignment="1">
      <alignment horizontal="center" vertical="center"/>
    </xf>
    <xf numFmtId="10" fontId="22" fillId="10" borderId="74" xfId="2" applyNumberFormat="1" applyFont="1" applyFill="1" applyBorder="1" applyAlignment="1">
      <alignment horizontal="center" vertical="center"/>
    </xf>
    <xf numFmtId="166" fontId="22" fillId="11" borderId="75" xfId="3" applyNumberFormat="1" applyFont="1" applyFill="1" applyBorder="1" applyAlignment="1" applyProtection="1">
      <alignment horizontal="center" vertical="center"/>
      <protection locked="0"/>
    </xf>
    <xf numFmtId="166" fontId="22" fillId="17" borderId="26" xfId="3" applyNumberFormat="1" applyFont="1" applyFill="1" applyBorder="1" applyAlignment="1">
      <alignment horizontal="center" vertical="center"/>
    </xf>
    <xf numFmtId="166" fontId="22" fillId="16" borderId="26" xfId="3" applyNumberFormat="1" applyFont="1" applyFill="1" applyBorder="1" applyAlignment="1" applyProtection="1">
      <alignment horizontal="center" vertical="center"/>
      <protection locked="0"/>
    </xf>
    <xf numFmtId="0" fontId="22" fillId="2" borderId="36" xfId="0" applyFont="1" applyFill="1" applyBorder="1" applyAlignment="1">
      <alignment vertical="center"/>
    </xf>
    <xf numFmtId="166" fontId="19" fillId="8" borderId="37" xfId="3" applyNumberFormat="1" applyFont="1" applyFill="1" applyBorder="1" applyAlignment="1">
      <alignment horizontal="center" vertical="center"/>
    </xf>
    <xf numFmtId="166" fontId="19" fillId="9" borderId="37" xfId="3" applyNumberFormat="1" applyFont="1" applyFill="1" applyBorder="1" applyAlignment="1">
      <alignment horizontal="center" vertical="center"/>
    </xf>
    <xf numFmtId="166" fontId="19" fillId="8" borderId="69" xfId="3" applyNumberFormat="1" applyFont="1" applyFill="1" applyBorder="1" applyAlignment="1">
      <alignment horizontal="center" vertical="center"/>
    </xf>
    <xf numFmtId="166" fontId="19" fillId="8" borderId="76" xfId="3" applyNumberFormat="1" applyFont="1" applyFill="1" applyBorder="1" applyAlignment="1">
      <alignment vertical="center"/>
    </xf>
    <xf numFmtId="166" fontId="19" fillId="8" borderId="76" xfId="3" applyNumberFormat="1" applyFont="1" applyFill="1" applyBorder="1" applyAlignment="1">
      <alignment horizontal="right" vertical="center"/>
    </xf>
    <xf numFmtId="166" fontId="19" fillId="8" borderId="78" xfId="3" applyNumberFormat="1" applyFont="1" applyFill="1" applyBorder="1" applyAlignment="1">
      <alignment horizontal="left" vertical="center"/>
    </xf>
    <xf numFmtId="9" fontId="19" fillId="8" borderId="37" xfId="13" applyFont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167" fontId="1" fillId="0" borderId="0" xfId="3"/>
    <xf numFmtId="14" fontId="35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4" fontId="29" fillId="4" borderId="0" xfId="0" applyNumberFormat="1" applyFont="1" applyFill="1" applyBorder="1" applyAlignment="1" applyProtection="1">
      <alignment horizontal="right" vertical="center"/>
    </xf>
    <xf numFmtId="44" fontId="28" fillId="4" borderId="0" xfId="12" applyFont="1" applyFill="1" applyBorder="1" applyAlignment="1" applyProtection="1">
      <alignment horizontal="center" vertical="center" wrapText="1"/>
    </xf>
    <xf numFmtId="44" fontId="29" fillId="4" borderId="0" xfId="12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10" fontId="12" fillId="4" borderId="0" xfId="0" applyNumberFormat="1" applyFont="1" applyFill="1" applyBorder="1" applyAlignment="1" applyProtection="1">
      <alignment horizontal="center" vertical="center"/>
      <protection locked="0"/>
    </xf>
    <xf numFmtId="10" fontId="10" fillId="4" borderId="0" xfId="0" applyNumberFormat="1" applyFont="1" applyFill="1" applyBorder="1" applyAlignment="1" applyProtection="1">
      <alignment horizontal="center" vertical="center"/>
      <protection locked="0"/>
    </xf>
    <xf numFmtId="44" fontId="28" fillId="3" borderId="0" xfId="12" applyFont="1" applyFill="1" applyBorder="1" applyAlignment="1" applyProtection="1">
      <alignment horizontal="right" vertical="center" wrapText="1"/>
    </xf>
    <xf numFmtId="44" fontId="28" fillId="4" borderId="0" xfId="12" applyFont="1" applyFill="1" applyBorder="1" applyAlignment="1" applyProtection="1">
      <alignment horizontal="right" vertical="center" wrapText="1"/>
    </xf>
    <xf numFmtId="4" fontId="5" fillId="4" borderId="0" xfId="0" applyNumberFormat="1" applyFont="1" applyFill="1" applyBorder="1" applyAlignment="1" applyProtection="1">
      <alignment horizontal="right" vertical="center"/>
    </xf>
    <xf numFmtId="4" fontId="5" fillId="4" borderId="0" xfId="0" applyNumberFormat="1" applyFont="1" applyFill="1" applyBorder="1" applyAlignment="1" applyProtection="1">
      <alignment horizontal="right"/>
    </xf>
    <xf numFmtId="0" fontId="9" fillId="4" borderId="0" xfId="0" applyFont="1" applyFill="1" applyBorder="1" applyAlignment="1" applyProtection="1">
      <alignment vertical="center"/>
    </xf>
    <xf numFmtId="0" fontId="12" fillId="4" borderId="0" xfId="0" applyFont="1" applyFill="1" applyAlignment="1">
      <alignment horizontal="center" vertical="center"/>
    </xf>
    <xf numFmtId="10" fontId="36" fillId="4" borderId="0" xfId="0" applyNumberFormat="1" applyFont="1" applyFill="1" applyBorder="1" applyAlignment="1">
      <alignment horizontal="center" vertical="center"/>
    </xf>
    <xf numFmtId="10" fontId="10" fillId="4" borderId="0" xfId="0" applyNumberFormat="1" applyFont="1" applyFill="1" applyBorder="1" applyAlignment="1">
      <alignment horizontal="center" vertical="center"/>
    </xf>
    <xf numFmtId="171" fontId="12" fillId="20" borderId="0" xfId="15" applyNumberFormat="1" applyFont="1" applyFill="1" applyBorder="1" applyAlignment="1" applyProtection="1">
      <alignment vertical="center"/>
    </xf>
    <xf numFmtId="164" fontId="37" fillId="0" borderId="2" xfId="0" applyNumberFormat="1" applyFont="1" applyFill="1" applyBorder="1" applyAlignment="1">
      <alignment horizontal="center"/>
    </xf>
    <xf numFmtId="164" fontId="37" fillId="0" borderId="48" xfId="0" applyNumberFormat="1" applyFont="1" applyFill="1" applyBorder="1" applyAlignment="1">
      <alignment horizontal="center"/>
    </xf>
    <xf numFmtId="0" fontId="37" fillId="0" borderId="48" xfId="0" applyFont="1" applyFill="1" applyBorder="1" applyAlignment="1">
      <alignment horizontal="justify" wrapText="1"/>
    </xf>
    <xf numFmtId="0" fontId="37" fillId="0" borderId="48" xfId="0" applyFont="1" applyFill="1" applyBorder="1" applyAlignment="1">
      <alignment horizontal="center"/>
    </xf>
    <xf numFmtId="4" fontId="38" fillId="0" borderId="48" xfId="0" applyNumberFormat="1" applyFont="1" applyFill="1" applyBorder="1" applyAlignment="1" applyProtection="1">
      <alignment horizontal="right"/>
    </xf>
    <xf numFmtId="4" fontId="37" fillId="0" borderId="48" xfId="0" applyNumberFormat="1" applyFont="1" applyFill="1" applyBorder="1" applyAlignment="1" applyProtection="1">
      <alignment horizontal="right"/>
    </xf>
    <xf numFmtId="4" fontId="37" fillId="0" borderId="61" xfId="0" applyNumberFormat="1" applyFont="1" applyFill="1" applyBorder="1" applyAlignment="1" applyProtection="1">
      <alignment horizontal="right"/>
    </xf>
    <xf numFmtId="164" fontId="39" fillId="0" borderId="62" xfId="0" applyNumberFormat="1" applyFont="1" applyFill="1" applyBorder="1" applyAlignment="1">
      <alignment horizontal="left"/>
    </xf>
    <xf numFmtId="164" fontId="41" fillId="0" borderId="0" xfId="0" applyNumberFormat="1" applyFont="1" applyFill="1" applyBorder="1" applyAlignment="1">
      <alignment horizontal="left"/>
    </xf>
    <xf numFmtId="164" fontId="41" fillId="0" borderId="0" xfId="0" applyNumberFormat="1" applyFont="1" applyFill="1" applyBorder="1" applyAlignment="1">
      <alignment horizontal="center"/>
    </xf>
    <xf numFmtId="49" fontId="37" fillId="0" borderId="0" xfId="0" applyNumberFormat="1" applyFont="1" applyFill="1" applyBorder="1" applyAlignment="1">
      <alignment horizontal="justify" wrapText="1"/>
    </xf>
    <xf numFmtId="0" fontId="41" fillId="0" borderId="0" xfId="0" applyFont="1" applyFill="1" applyBorder="1" applyAlignment="1">
      <alignment horizontal="center"/>
    </xf>
    <xf numFmtId="4" fontId="38" fillId="0" borderId="0" xfId="0" applyNumberFormat="1" applyFont="1" applyFill="1" applyBorder="1" applyAlignment="1" applyProtection="1">
      <alignment horizontal="right"/>
    </xf>
    <xf numFmtId="4" fontId="37" fillId="0" borderId="0" xfId="0" applyNumberFormat="1" applyFont="1" applyFill="1" applyBorder="1" applyAlignment="1" applyProtection="1">
      <alignment horizontal="right"/>
    </xf>
    <xf numFmtId="165" fontId="37" fillId="0" borderId="63" xfId="0" applyNumberFormat="1" applyFont="1" applyFill="1" applyBorder="1" applyAlignment="1" applyProtection="1">
      <alignment horizontal="right"/>
    </xf>
    <xf numFmtId="49" fontId="41" fillId="0" borderId="0" xfId="0" applyNumberFormat="1" applyFont="1" applyFill="1" applyBorder="1" applyAlignment="1">
      <alignment horizontal="justify" wrapText="1"/>
    </xf>
    <xf numFmtId="0" fontId="37" fillId="0" borderId="0" xfId="0" applyFont="1" applyFill="1" applyBorder="1" applyAlignment="1">
      <alignment horizontal="center"/>
    </xf>
    <xf numFmtId="165" fontId="37" fillId="0" borderId="0" xfId="0" applyNumberFormat="1" applyFont="1" applyFill="1" applyBorder="1" applyAlignment="1" applyProtection="1">
      <alignment horizontal="left"/>
    </xf>
    <xf numFmtId="164" fontId="37" fillId="0" borderId="0" xfId="0" applyNumberFormat="1" applyFont="1" applyFill="1" applyBorder="1" applyAlignment="1">
      <alignment horizontal="center"/>
    </xf>
    <xf numFmtId="4" fontId="37" fillId="0" borderId="63" xfId="0" applyNumberFormat="1" applyFont="1" applyFill="1" applyBorder="1" applyAlignment="1" applyProtection="1">
      <alignment horizontal="right"/>
    </xf>
    <xf numFmtId="164" fontId="41" fillId="0" borderId="3" xfId="0" applyNumberFormat="1" applyFont="1" applyFill="1" applyBorder="1" applyAlignment="1">
      <alignment horizontal="left"/>
    </xf>
    <xf numFmtId="164" fontId="42" fillId="2" borderId="36" xfId="0" applyNumberFormat="1" applyFont="1" applyFill="1" applyBorder="1" applyAlignment="1">
      <alignment horizontal="center" vertical="center" wrapText="1"/>
    </xf>
    <xf numFmtId="164" fontId="42" fillId="2" borderId="37" xfId="0" applyNumberFormat="1" applyFont="1" applyFill="1" applyBorder="1" applyAlignment="1">
      <alignment horizontal="center" vertical="center" wrapText="1"/>
    </xf>
    <xf numFmtId="0" fontId="42" fillId="2" borderId="37" xfId="0" applyFont="1" applyFill="1" applyBorder="1" applyAlignment="1">
      <alignment horizontal="center" vertical="center" wrapText="1"/>
    </xf>
    <xf numFmtId="0" fontId="42" fillId="2" borderId="38" xfId="0" applyFont="1" applyFill="1" applyBorder="1" applyAlignment="1">
      <alignment horizontal="center" vertical="center" wrapText="1"/>
    </xf>
    <xf numFmtId="4" fontId="42" fillId="2" borderId="39" xfId="0" applyNumberFormat="1" applyFont="1" applyFill="1" applyBorder="1" applyAlignment="1" applyProtection="1">
      <alignment horizontal="center" vertical="center" wrapText="1"/>
    </xf>
    <xf numFmtId="4" fontId="42" fillId="2" borderId="40" xfId="0" applyNumberFormat="1" applyFont="1" applyFill="1" applyBorder="1" applyAlignment="1" applyProtection="1">
      <alignment horizontal="center" vertical="center" wrapText="1"/>
    </xf>
    <xf numFmtId="1" fontId="41" fillId="4" borderId="32" xfId="0" applyNumberFormat="1" applyFont="1" applyFill="1" applyBorder="1" applyAlignment="1">
      <alignment horizontal="center" vertical="center" wrapText="1"/>
    </xf>
    <xf numFmtId="164" fontId="41" fillId="4" borderId="33" xfId="0" applyNumberFormat="1" applyFont="1" applyFill="1" applyBorder="1" applyAlignment="1">
      <alignment horizontal="center" vertical="center" wrapText="1"/>
    </xf>
    <xf numFmtId="0" fontId="41" fillId="4" borderId="33" xfId="0" applyFont="1" applyFill="1" applyBorder="1" applyAlignment="1">
      <alignment horizontal="justify" vertical="center" wrapText="1"/>
    </xf>
    <xf numFmtId="0" fontId="37" fillId="4" borderId="34" xfId="0" applyFont="1" applyFill="1" applyBorder="1" applyAlignment="1">
      <alignment horizontal="center" vertical="center"/>
    </xf>
    <xf numFmtId="4" fontId="37" fillId="4" borderId="17" xfId="0" applyNumberFormat="1" applyFont="1" applyFill="1" applyBorder="1" applyAlignment="1" applyProtection="1">
      <alignment horizontal="right" vertical="center"/>
    </xf>
    <xf numFmtId="166" fontId="37" fillId="4" borderId="17" xfId="0" applyNumberFormat="1" applyFont="1" applyFill="1" applyBorder="1" applyAlignment="1" applyProtection="1">
      <alignment horizontal="right" vertical="center"/>
    </xf>
    <xf numFmtId="4" fontId="37" fillId="4" borderId="35" xfId="0" applyNumberFormat="1" applyFont="1" applyFill="1" applyBorder="1" applyAlignment="1" applyProtection="1">
      <alignment horizontal="right" vertical="center"/>
    </xf>
    <xf numFmtId="1" fontId="37" fillId="0" borderId="4" xfId="0" applyNumberFormat="1" applyFont="1" applyFill="1" applyBorder="1" applyAlignment="1">
      <alignment horizontal="center" vertical="center" wrapText="1"/>
    </xf>
    <xf numFmtId="0" fontId="37" fillId="0" borderId="1" xfId="0" applyNumberFormat="1" applyFont="1" applyFill="1" applyBorder="1" applyAlignment="1">
      <alignment horizontal="center" vertical="center" wrapText="1"/>
    </xf>
    <xf numFmtId="164" fontId="37" fillId="0" borderId="1" xfId="0" applyNumberFormat="1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justify" vertical="center" wrapText="1"/>
    </xf>
    <xf numFmtId="0" fontId="37" fillId="0" borderId="9" xfId="0" applyFont="1" applyFill="1" applyBorder="1" applyAlignment="1">
      <alignment horizontal="center" vertical="center" wrapText="1"/>
    </xf>
    <xf numFmtId="4" fontId="37" fillId="0" borderId="10" xfId="0" applyNumberFormat="1" applyFont="1" applyFill="1" applyBorder="1" applyAlignment="1" applyProtection="1">
      <alignment horizontal="center" vertical="center" wrapText="1"/>
    </xf>
    <xf numFmtId="44" fontId="37" fillId="0" borderId="15" xfId="12" applyFont="1" applyFill="1" applyBorder="1" applyAlignment="1" applyProtection="1">
      <alignment horizontal="center" vertical="center"/>
    </xf>
    <xf numFmtId="44" fontId="37" fillId="0" borderId="11" xfId="12" applyFont="1" applyFill="1" applyBorder="1" applyAlignment="1" applyProtection="1">
      <alignment horizontal="center" vertical="center" wrapText="1"/>
    </xf>
    <xf numFmtId="0" fontId="43" fillId="0" borderId="1" xfId="0" applyNumberFormat="1" applyFont="1" applyFill="1" applyBorder="1" applyAlignment="1">
      <alignment horizontal="center" vertical="center" wrapText="1"/>
    </xf>
    <xf numFmtId="44" fontId="43" fillId="0" borderId="15" xfId="12" applyFont="1" applyFill="1" applyBorder="1" applyAlignment="1" applyProtection="1">
      <alignment horizontal="center" vertical="center"/>
    </xf>
    <xf numFmtId="164" fontId="43" fillId="0" borderId="1" xfId="0" applyNumberFormat="1" applyFont="1" applyFill="1" applyBorder="1" applyAlignment="1">
      <alignment horizontal="center" vertical="center" wrapText="1"/>
    </xf>
    <xf numFmtId="1" fontId="37" fillId="4" borderId="4" xfId="0" applyNumberFormat="1" applyFont="1" applyFill="1" applyBorder="1" applyAlignment="1">
      <alignment horizontal="center" vertical="center" wrapText="1"/>
    </xf>
    <xf numFmtId="0" fontId="37" fillId="4" borderId="1" xfId="0" applyNumberFormat="1" applyFont="1" applyFill="1" applyBorder="1" applyAlignment="1">
      <alignment horizontal="center" vertical="center" wrapText="1"/>
    </xf>
    <xf numFmtId="164" fontId="37" fillId="4" borderId="1" xfId="0" applyNumberFormat="1" applyFont="1" applyFill="1" applyBorder="1" applyAlignment="1">
      <alignment horizontal="center" vertical="center" wrapText="1"/>
    </xf>
    <xf numFmtId="0" fontId="41" fillId="4" borderId="1" xfId="0" applyFont="1" applyFill="1" applyBorder="1" applyAlignment="1">
      <alignment horizontal="right" vertical="center" wrapText="1"/>
    </xf>
    <xf numFmtId="1" fontId="41" fillId="4" borderId="9" xfId="0" applyNumberFormat="1" applyFont="1" applyFill="1" applyBorder="1" applyAlignment="1">
      <alignment horizontal="center" vertical="center" wrapText="1"/>
    </xf>
    <xf numFmtId="44" fontId="37" fillId="4" borderId="15" xfId="12" applyFont="1" applyFill="1" applyBorder="1" applyAlignment="1" applyProtection="1">
      <alignment horizontal="center" vertical="center"/>
    </xf>
    <xf numFmtId="44" fontId="41" fillId="4" borderId="11" xfId="12" applyFont="1" applyFill="1" applyBorder="1" applyAlignment="1" applyProtection="1">
      <alignment horizontal="center" vertical="center" wrapText="1"/>
    </xf>
    <xf numFmtId="0" fontId="41" fillId="4" borderId="9" xfId="0" applyFont="1" applyFill="1" applyBorder="1" applyAlignment="1">
      <alignment horizontal="center" vertical="center" wrapText="1"/>
    </xf>
    <xf numFmtId="44" fontId="37" fillId="4" borderId="11" xfId="12" applyFont="1" applyFill="1" applyBorder="1" applyAlignment="1" applyProtection="1">
      <alignment horizontal="center" vertical="center" wrapText="1"/>
    </xf>
    <xf numFmtId="1" fontId="41" fillId="4" borderId="4" xfId="0" applyNumberFormat="1" applyFont="1" applyFill="1" applyBorder="1" applyAlignment="1">
      <alignment horizontal="center" vertical="center" wrapText="1"/>
    </xf>
    <xf numFmtId="0" fontId="44" fillId="4" borderId="1" xfId="0" applyFont="1" applyFill="1" applyBorder="1" applyAlignment="1">
      <alignment horizontal="justify" vertical="center" wrapText="1"/>
    </xf>
    <xf numFmtId="0" fontId="37" fillId="4" borderId="9" xfId="0" applyFont="1" applyFill="1" applyBorder="1" applyAlignment="1">
      <alignment horizontal="center" vertical="center" wrapText="1"/>
    </xf>
    <xf numFmtId="0" fontId="41" fillId="4" borderId="1" xfId="0" applyFont="1" applyFill="1" applyBorder="1" applyAlignment="1">
      <alignment horizontal="justify" vertical="center" wrapText="1"/>
    </xf>
    <xf numFmtId="0" fontId="37" fillId="0" borderId="1" xfId="0" applyFont="1" applyFill="1" applyBorder="1" applyAlignment="1">
      <alignment horizontal="justify" vertical="center" wrapText="1"/>
    </xf>
    <xf numFmtId="0" fontId="43" fillId="0" borderId="9" xfId="0" applyFont="1" applyFill="1" applyBorder="1" applyAlignment="1">
      <alignment horizontal="center" vertical="center" wrapText="1"/>
    </xf>
    <xf numFmtId="4" fontId="43" fillId="0" borderId="10" xfId="0" applyNumberFormat="1" applyFont="1" applyFill="1" applyBorder="1" applyAlignment="1" applyProtection="1">
      <alignment horizontal="center" vertical="center" wrapText="1"/>
    </xf>
    <xf numFmtId="1" fontId="41" fillId="0" borderId="4" xfId="0" applyNumberFormat="1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justify" vertical="center" wrapText="1"/>
    </xf>
    <xf numFmtId="0" fontId="41" fillId="0" borderId="1" xfId="0" applyFont="1" applyFill="1" applyBorder="1" applyAlignment="1">
      <alignment horizontal="right" vertical="center" wrapText="1"/>
    </xf>
    <xf numFmtId="1" fontId="41" fillId="0" borderId="9" xfId="0" applyNumberFormat="1" applyFont="1" applyFill="1" applyBorder="1" applyAlignment="1">
      <alignment horizontal="center" vertical="center" wrapText="1"/>
    </xf>
    <xf numFmtId="44" fontId="41" fillId="0" borderId="11" xfId="12" applyFont="1" applyFill="1" applyBorder="1" applyAlignment="1" applyProtection="1">
      <alignment horizontal="center" vertical="center" wrapText="1"/>
    </xf>
    <xf numFmtId="0" fontId="44" fillId="0" borderId="1" xfId="0" applyFont="1" applyFill="1" applyBorder="1" applyAlignment="1">
      <alignment horizontal="justify" vertical="center" wrapText="1"/>
    </xf>
    <xf numFmtId="0" fontId="37" fillId="0" borderId="14" xfId="0" applyFont="1" applyFill="1" applyBorder="1" applyAlignment="1">
      <alignment horizontal="center" vertical="center" wrapText="1"/>
    </xf>
    <xf numFmtId="44" fontId="37" fillId="0" borderId="16" xfId="12" applyFont="1" applyFill="1" applyBorder="1" applyAlignment="1" applyProtection="1">
      <alignment horizontal="center" vertical="center" wrapText="1"/>
    </xf>
    <xf numFmtId="0" fontId="37" fillId="0" borderId="3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left" vertical="center" wrapText="1"/>
    </xf>
    <xf numFmtId="1" fontId="37" fillId="0" borderId="9" xfId="0" applyNumberFormat="1" applyFont="1" applyFill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left" vertical="center" wrapText="1"/>
    </xf>
    <xf numFmtId="1" fontId="37" fillId="4" borderId="9" xfId="0" applyNumberFormat="1" applyFont="1" applyFill="1" applyBorder="1" applyAlignment="1">
      <alignment horizontal="center" vertical="center" wrapText="1"/>
    </xf>
    <xf numFmtId="164" fontId="38" fillId="2" borderId="41" xfId="0" applyNumberFormat="1" applyFont="1" applyFill="1" applyBorder="1" applyAlignment="1">
      <alignment horizontal="center" vertical="center" wrapText="1"/>
    </xf>
    <xf numFmtId="164" fontId="38" fillId="2" borderId="42" xfId="0" applyNumberFormat="1" applyFont="1" applyFill="1" applyBorder="1" applyAlignment="1">
      <alignment horizontal="center" vertical="center" wrapText="1"/>
    </xf>
    <xf numFmtId="0" fontId="41" fillId="2" borderId="42" xfId="0" applyFont="1" applyFill="1" applyBorder="1" applyAlignment="1">
      <alignment horizontal="right" vertical="center" wrapText="1"/>
    </xf>
    <xf numFmtId="0" fontId="41" fillId="2" borderId="43" xfId="0" applyFont="1" applyFill="1" applyBorder="1" applyAlignment="1">
      <alignment horizontal="center" vertical="center" wrapText="1"/>
    </xf>
    <xf numFmtId="4" fontId="37" fillId="2" borderId="44" xfId="0" applyNumberFormat="1" applyFont="1" applyFill="1" applyBorder="1" applyAlignment="1" applyProtection="1">
      <alignment horizontal="right" vertical="center" wrapText="1"/>
    </xf>
    <xf numFmtId="44" fontId="41" fillId="2" borderId="45" xfId="12" applyFont="1" applyFill="1" applyBorder="1" applyAlignment="1" applyProtection="1">
      <alignment horizontal="right" vertical="center" wrapText="1"/>
    </xf>
    <xf numFmtId="164" fontId="38" fillId="2" borderId="4" xfId="0" applyNumberFormat="1" applyFont="1" applyFill="1" applyBorder="1" applyAlignment="1">
      <alignment horizontal="center" vertical="center" wrapText="1"/>
    </xf>
    <xf numFmtId="164" fontId="38" fillId="2" borderId="1" xfId="0" applyNumberFormat="1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right" vertical="center" wrapText="1"/>
    </xf>
    <xf numFmtId="10" fontId="41" fillId="2" borderId="9" xfId="0" applyNumberFormat="1" applyFont="1" applyFill="1" applyBorder="1" applyAlignment="1">
      <alignment horizontal="center" vertical="center" wrapText="1"/>
    </xf>
    <xf numFmtId="4" fontId="37" fillId="2" borderId="10" xfId="0" applyNumberFormat="1" applyFont="1" applyFill="1" applyBorder="1" applyAlignment="1" applyProtection="1">
      <alignment horizontal="right" vertical="center" wrapText="1"/>
    </xf>
    <xf numFmtId="44" fontId="41" fillId="2" borderId="11" xfId="12" applyFont="1" applyFill="1" applyBorder="1" applyAlignment="1" applyProtection="1">
      <alignment horizontal="right" vertical="center" wrapText="1"/>
    </xf>
    <xf numFmtId="164" fontId="38" fillId="5" borderId="5" xfId="0" applyNumberFormat="1" applyFont="1" applyFill="1" applyBorder="1" applyAlignment="1">
      <alignment horizontal="center" vertical="center" wrapText="1"/>
    </xf>
    <xf numFmtId="164" fontId="38" fillId="5" borderId="6" xfId="0" applyNumberFormat="1" applyFont="1" applyFill="1" applyBorder="1" applyAlignment="1">
      <alignment horizontal="center" vertical="center" wrapText="1"/>
    </xf>
    <xf numFmtId="0" fontId="41" fillId="5" borderId="6" xfId="0" applyFont="1" applyFill="1" applyBorder="1" applyAlignment="1">
      <alignment horizontal="right" vertical="center" wrapText="1"/>
    </xf>
    <xf numFmtId="164" fontId="41" fillId="5" borderId="12" xfId="0" applyNumberFormat="1" applyFont="1" applyFill="1" applyBorder="1" applyAlignment="1">
      <alignment horizontal="center" vertical="center" wrapText="1"/>
    </xf>
    <xf numFmtId="4" fontId="37" fillId="5" borderId="13" xfId="0" applyNumberFormat="1" applyFont="1" applyFill="1" applyBorder="1" applyAlignment="1" applyProtection="1">
      <alignment horizontal="right" vertical="center" wrapText="1"/>
    </xf>
    <xf numFmtId="44" fontId="41" fillId="5" borderId="79" xfId="12" applyFont="1" applyFill="1" applyBorder="1" applyAlignment="1" applyProtection="1">
      <alignment horizontal="right" vertical="center" wrapText="1"/>
    </xf>
    <xf numFmtId="49" fontId="38" fillId="0" borderId="0" xfId="0" applyNumberFormat="1" applyFont="1" applyFill="1" applyBorder="1" applyAlignment="1">
      <alignment horizontal="center"/>
    </xf>
    <xf numFmtId="0" fontId="45" fillId="0" borderId="0" xfId="0" applyFont="1" applyFill="1" applyBorder="1" applyAlignment="1">
      <alignment horizontal="right" wrapText="1"/>
    </xf>
    <xf numFmtId="10" fontId="41" fillId="0" borderId="0" xfId="0" applyNumberFormat="1" applyFont="1" applyFill="1" applyBorder="1" applyAlignment="1">
      <alignment horizontal="center"/>
    </xf>
    <xf numFmtId="4" fontId="37" fillId="4" borderId="48" xfId="0" applyNumberFormat="1" applyFont="1" applyFill="1" applyBorder="1" applyAlignment="1" applyProtection="1">
      <alignment horizontal="right" vertical="center" wrapText="1"/>
    </xf>
    <xf numFmtId="166" fontId="38" fillId="0" borderId="0" xfId="0" applyNumberFormat="1" applyFont="1" applyFill="1" applyBorder="1" applyAlignment="1" applyProtection="1">
      <alignment horizontal="right" vertical="center"/>
    </xf>
    <xf numFmtId="4" fontId="45" fillId="0" borderId="48" xfId="0" applyNumberFormat="1" applyFont="1" applyFill="1" applyBorder="1" applyAlignment="1" applyProtection="1">
      <alignment horizontal="right" vertical="center"/>
    </xf>
    <xf numFmtId="49" fontId="45" fillId="0" borderId="0" xfId="0" applyNumberFormat="1" applyFont="1" applyFill="1" applyBorder="1" applyAlignment="1">
      <alignment horizontal="center"/>
    </xf>
    <xf numFmtId="164" fontId="45" fillId="0" borderId="0" xfId="0" applyNumberFormat="1" applyFont="1" applyFill="1" applyBorder="1" applyAlignment="1">
      <alignment horizontal="center" vertical="center"/>
    </xf>
    <xf numFmtId="164" fontId="46" fillId="2" borderId="30" xfId="0" applyNumberFormat="1" applyFont="1" applyFill="1" applyBorder="1" applyAlignment="1">
      <alignment horizontal="center" vertical="center"/>
    </xf>
    <xf numFmtId="49" fontId="46" fillId="2" borderId="30" xfId="0" applyNumberFormat="1" applyFont="1" applyFill="1" applyBorder="1" applyAlignment="1">
      <alignment horizontal="center" vertical="center" wrapText="1"/>
    </xf>
    <xf numFmtId="0" fontId="41" fillId="4" borderId="0" xfId="0" applyFont="1" applyFill="1" applyBorder="1" applyAlignment="1" applyProtection="1">
      <alignment horizontal="right"/>
    </xf>
    <xf numFmtId="4" fontId="45" fillId="0" borderId="0" xfId="0" applyNumberFormat="1" applyFont="1" applyFill="1" applyBorder="1" applyAlignment="1" applyProtection="1">
      <alignment horizontal="right"/>
    </xf>
    <xf numFmtId="164" fontId="41" fillId="0" borderId="30" xfId="0" applyNumberFormat="1" applyFont="1" applyFill="1" applyBorder="1" applyAlignment="1" applyProtection="1">
      <alignment horizontal="center"/>
    </xf>
    <xf numFmtId="165" fontId="41" fillId="0" borderId="30" xfId="0" applyNumberFormat="1" applyFont="1" applyFill="1" applyBorder="1" applyAlignment="1" applyProtection="1">
      <alignment horizontal="center" wrapText="1"/>
    </xf>
    <xf numFmtId="164" fontId="37" fillId="3" borderId="0" xfId="0" applyNumberFormat="1" applyFont="1" applyFill="1" applyBorder="1" applyAlignment="1">
      <alignment horizontal="center"/>
    </xf>
    <xf numFmtId="49" fontId="37" fillId="0" borderId="0" xfId="0" applyNumberFormat="1" applyFont="1" applyFill="1" applyBorder="1" applyAlignment="1">
      <alignment horizontal="left" wrapText="1"/>
    </xf>
    <xf numFmtId="165" fontId="37" fillId="0" borderId="0" xfId="0" applyNumberFormat="1" applyFont="1" applyFill="1" applyBorder="1" applyAlignment="1" applyProtection="1">
      <alignment horizontal="center" wrapText="1"/>
    </xf>
    <xf numFmtId="0" fontId="38" fillId="0" borderId="0" xfId="0" applyFont="1" applyBorder="1" applyAlignment="1" applyProtection="1">
      <alignment vertical="center"/>
    </xf>
    <xf numFmtId="1" fontId="37" fillId="18" borderId="0" xfId="0" applyNumberFormat="1" applyFont="1" applyFill="1" applyAlignment="1">
      <alignment horizontal="center" vertical="center"/>
    </xf>
    <xf numFmtId="0" fontId="37" fillId="18" borderId="0" xfId="0" applyNumberFormat="1" applyFont="1" applyFill="1" applyAlignment="1">
      <alignment horizontal="center" vertical="center"/>
    </xf>
    <xf numFmtId="0" fontId="41" fillId="0" borderId="30" xfId="0" applyFont="1" applyFill="1" applyBorder="1" applyAlignment="1">
      <alignment horizontal="center" vertical="center" wrapText="1"/>
    </xf>
    <xf numFmtId="0" fontId="37" fillId="0" borderId="30" xfId="0" applyFont="1" applyFill="1" applyBorder="1" applyAlignment="1">
      <alignment vertical="center"/>
    </xf>
    <xf numFmtId="10" fontId="37" fillId="0" borderId="30" xfId="0" applyNumberFormat="1" applyFont="1" applyFill="1" applyBorder="1" applyAlignment="1">
      <alignment horizontal="center" vertical="center"/>
    </xf>
    <xf numFmtId="10" fontId="37" fillId="19" borderId="30" xfId="0" applyNumberFormat="1" applyFont="1" applyFill="1" applyBorder="1" applyAlignment="1" applyProtection="1">
      <alignment horizontal="center" vertical="center"/>
      <protection locked="0"/>
    </xf>
    <xf numFmtId="1" fontId="37" fillId="18" borderId="0" xfId="0" applyNumberFormat="1" applyFont="1" applyFill="1" applyAlignment="1">
      <alignment horizontal="left" vertical="center"/>
    </xf>
    <xf numFmtId="10" fontId="41" fillId="19" borderId="30" xfId="0" applyNumberFormat="1" applyFont="1" applyFill="1" applyBorder="1" applyAlignment="1" applyProtection="1">
      <alignment horizontal="center" vertical="center"/>
      <protection locked="0"/>
    </xf>
    <xf numFmtId="0" fontId="37" fillId="0" borderId="0" xfId="0" applyFont="1" applyFill="1" applyAlignment="1">
      <alignment vertical="center"/>
    </xf>
    <xf numFmtId="0" fontId="37" fillId="0" borderId="0" xfId="0" applyFont="1" applyFill="1" applyAlignment="1">
      <alignment horizontal="center" vertical="center"/>
    </xf>
    <xf numFmtId="10" fontId="47" fillId="0" borderId="30" xfId="0" applyNumberFormat="1" applyFont="1" applyFill="1" applyBorder="1" applyAlignment="1">
      <alignment horizontal="center" vertical="center"/>
    </xf>
    <xf numFmtId="49" fontId="37" fillId="0" borderId="0" xfId="0" applyNumberFormat="1" applyFont="1" applyFill="1" applyBorder="1" applyAlignment="1">
      <alignment horizontal="center"/>
    </xf>
    <xf numFmtId="10" fontId="41" fillId="0" borderId="30" xfId="0" applyNumberFormat="1" applyFont="1" applyFill="1" applyBorder="1" applyAlignment="1">
      <alignment horizontal="center" vertical="center"/>
    </xf>
    <xf numFmtId="0" fontId="37" fillId="18" borderId="0" xfId="0" applyNumberFormat="1" applyFont="1" applyFill="1" applyAlignment="1">
      <alignment vertical="center" wrapText="1"/>
    </xf>
    <xf numFmtId="4" fontId="37" fillId="18" borderId="0" xfId="14" applyNumberFormat="1" applyFont="1" applyFill="1" applyBorder="1" applyAlignment="1" applyProtection="1">
      <alignment horizontal="center" vertical="center"/>
    </xf>
    <xf numFmtId="171" fontId="48" fillId="18" borderId="0" xfId="15" applyNumberFormat="1" applyFont="1" applyFill="1" applyBorder="1" applyAlignment="1" applyProtection="1">
      <alignment vertical="center"/>
    </xf>
    <xf numFmtId="171" fontId="37" fillId="18" borderId="0" xfId="15" applyNumberFormat="1" applyFont="1" applyFill="1" applyBorder="1" applyAlignment="1" applyProtection="1">
      <alignment vertical="center"/>
    </xf>
    <xf numFmtId="49" fontId="37" fillId="0" borderId="0" xfId="0" applyNumberFormat="1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justify" vertical="center"/>
    </xf>
    <xf numFmtId="171" fontId="37" fillId="0" borderId="0" xfId="14" applyNumberFormat="1" applyFont="1" applyFill="1" applyBorder="1" applyAlignment="1">
      <alignment horizontal="center" vertical="center"/>
    </xf>
    <xf numFmtId="0" fontId="37" fillId="0" borderId="0" xfId="5" applyFont="1" applyFill="1" applyBorder="1" applyAlignment="1">
      <alignment vertical="center"/>
    </xf>
    <xf numFmtId="0" fontId="37" fillId="0" borderId="0" xfId="0" applyNumberFormat="1" applyFont="1" applyFill="1" applyAlignment="1">
      <alignment horizontal="center" vertical="center"/>
    </xf>
    <xf numFmtId="168" fontId="49" fillId="0" borderId="0" xfId="14" applyNumberFormat="1" applyFont="1" applyFill="1" applyBorder="1" applyAlignment="1">
      <alignment horizontal="center" vertical="center"/>
    </xf>
    <xf numFmtId="164" fontId="37" fillId="4" borderId="0" xfId="0" applyNumberFormat="1" applyFont="1" applyFill="1" applyAlignment="1">
      <alignment horizontal="center"/>
    </xf>
    <xf numFmtId="0" fontId="37" fillId="0" borderId="0" xfId="0" applyNumberFormat="1" applyFont="1" applyFill="1" applyBorder="1" applyAlignment="1">
      <alignment vertical="center" wrapText="1"/>
    </xf>
    <xf numFmtId="164" fontId="37" fillId="3" borderId="0" xfId="0" applyNumberFormat="1" applyFont="1" applyFill="1" applyAlignment="1">
      <alignment horizontal="center"/>
    </xf>
    <xf numFmtId="1" fontId="37" fillId="0" borderId="0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4" fontId="38" fillId="0" borderId="0" xfId="0" applyNumberFormat="1" applyFont="1" applyAlignment="1">
      <alignment horizontal="right"/>
    </xf>
    <xf numFmtId="4" fontId="38" fillId="0" borderId="0" xfId="0" applyNumberFormat="1" applyFont="1"/>
    <xf numFmtId="164" fontId="37" fillId="2" borderId="0" xfId="0" applyNumberFormat="1" applyFont="1" applyFill="1" applyAlignment="1">
      <alignment horizontal="center"/>
    </xf>
    <xf numFmtId="0" fontId="46" fillId="0" borderId="0" xfId="0" applyFont="1" applyAlignment="1">
      <alignment horizontal="left" vertical="center"/>
    </xf>
    <xf numFmtId="1" fontId="37" fillId="2" borderId="0" xfId="0" applyNumberFormat="1" applyFont="1" applyFill="1" applyAlignment="1">
      <alignment horizontal="center"/>
    </xf>
    <xf numFmtId="0" fontId="37" fillId="2" borderId="0" xfId="0" applyFont="1" applyFill="1" applyAlignment="1">
      <alignment horizontal="justify" wrapText="1"/>
    </xf>
    <xf numFmtId="0" fontId="37" fillId="2" borderId="0" xfId="0" applyFont="1" applyFill="1" applyAlignment="1">
      <alignment horizontal="center"/>
    </xf>
    <xf numFmtId="4" fontId="37" fillId="2" borderId="0" xfId="0" applyNumberFormat="1" applyFont="1" applyFill="1" applyBorder="1" applyAlignment="1" applyProtection="1">
      <alignment horizontal="right"/>
    </xf>
    <xf numFmtId="0" fontId="38" fillId="2" borderId="0" xfId="0" applyFont="1" applyFill="1" applyBorder="1" applyAlignment="1" applyProtection="1">
      <alignment horizontal="right"/>
    </xf>
    <xf numFmtId="0" fontId="6" fillId="4" borderId="0" xfId="8" applyFont="1" applyFill="1" applyBorder="1" applyAlignment="1">
      <alignment horizontal="right" vertical="center"/>
    </xf>
    <xf numFmtId="0" fontId="6" fillId="4" borderId="0" xfId="10" applyFont="1" applyFill="1" applyBorder="1" applyAlignment="1">
      <alignment horizontal="left" vertical="center"/>
    </xf>
    <xf numFmtId="49" fontId="6" fillId="4" borderId="0" xfId="8" applyNumberFormat="1" applyFont="1" applyFill="1" applyBorder="1" applyAlignment="1">
      <alignment horizontal="center" vertical="center"/>
    </xf>
    <xf numFmtId="164" fontId="42" fillId="0" borderId="7" xfId="0" applyNumberFormat="1" applyFont="1" applyFill="1" applyBorder="1" applyAlignment="1" applyProtection="1">
      <alignment vertical="center"/>
    </xf>
    <xf numFmtId="164" fontId="42" fillId="0" borderId="8" xfId="0" applyNumberFormat="1" applyFont="1" applyFill="1" applyBorder="1" applyAlignment="1" applyProtection="1">
      <alignment vertical="center"/>
    </xf>
    <xf numFmtId="164" fontId="42" fillId="0" borderId="64" xfId="0" applyNumberFormat="1" applyFont="1" applyFill="1" applyBorder="1" applyAlignment="1" applyProtection="1">
      <alignment vertical="center"/>
    </xf>
    <xf numFmtId="164" fontId="42" fillId="0" borderId="8" xfId="0" applyNumberFormat="1" applyFont="1" applyFill="1" applyBorder="1" applyAlignment="1" applyProtection="1">
      <alignment horizontal="center" vertical="center"/>
    </xf>
    <xf numFmtId="164" fontId="42" fillId="0" borderId="0" xfId="0" applyNumberFormat="1" applyFont="1" applyFill="1" applyBorder="1" applyAlignment="1" applyProtection="1">
      <alignment vertical="center"/>
    </xf>
    <xf numFmtId="0" fontId="17" fillId="0" borderId="0" xfId="0" applyFont="1" applyBorder="1" applyAlignment="1">
      <alignment horizontal="center" vertical="center"/>
    </xf>
    <xf numFmtId="0" fontId="37" fillId="0" borderId="2" xfId="0" applyFont="1" applyBorder="1" applyAlignment="1">
      <alignment horizontal="left" vertical="center"/>
    </xf>
    <xf numFmtId="0" fontId="37" fillId="0" borderId="48" xfId="0" applyFont="1" applyBorder="1" applyAlignment="1">
      <alignment horizontal="left" vertical="center"/>
    </xf>
    <xf numFmtId="0" fontId="37" fillId="0" borderId="61" xfId="0" applyFont="1" applyBorder="1" applyAlignment="1">
      <alignment horizontal="left" vertical="center"/>
    </xf>
    <xf numFmtId="0" fontId="37" fillId="0" borderId="3" xfId="0" applyFont="1" applyBorder="1" applyAlignment="1">
      <alignment horizontal="left" vertical="center"/>
    </xf>
    <xf numFmtId="0" fontId="37" fillId="0" borderId="0" xfId="0" applyFont="1" applyBorder="1" applyAlignment="1">
      <alignment horizontal="left" vertical="center"/>
    </xf>
    <xf numFmtId="0" fontId="37" fillId="0" borderId="63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37" fillId="0" borderId="8" xfId="0" applyFont="1" applyBorder="1" applyAlignment="1">
      <alignment horizontal="left" vertical="center"/>
    </xf>
    <xf numFmtId="0" fontId="37" fillId="0" borderId="64" xfId="0" applyFont="1" applyBorder="1" applyAlignment="1">
      <alignment horizontal="left" vertical="center"/>
    </xf>
    <xf numFmtId="49" fontId="46" fillId="2" borderId="30" xfId="0" applyNumberFormat="1" applyFont="1" applyFill="1" applyBorder="1" applyAlignment="1">
      <alignment horizontal="center" vertical="center" wrapText="1"/>
    </xf>
    <xf numFmtId="0" fontId="37" fillId="0" borderId="30" xfId="0" applyFont="1" applyFill="1" applyBorder="1" applyAlignment="1" applyProtection="1">
      <alignment horizontal="left" wrapText="1"/>
    </xf>
    <xf numFmtId="0" fontId="37" fillId="0" borderId="30" xfId="0" applyFont="1" applyFill="1" applyBorder="1" applyAlignment="1">
      <alignment vertical="center"/>
    </xf>
    <xf numFmtId="0" fontId="37" fillId="4" borderId="30" xfId="0" applyFont="1" applyFill="1" applyBorder="1" applyAlignment="1" applyProtection="1">
      <alignment vertical="center"/>
      <protection locked="0"/>
    </xf>
    <xf numFmtId="0" fontId="47" fillId="0" borderId="30" xfId="0" applyFont="1" applyFill="1" applyBorder="1" applyAlignment="1">
      <alignment vertical="center"/>
    </xf>
    <xf numFmtId="0" fontId="41" fillId="0" borderId="30" xfId="0" applyFont="1" applyFill="1" applyBorder="1" applyAlignment="1">
      <alignment vertical="center"/>
    </xf>
    <xf numFmtId="0" fontId="37" fillId="0" borderId="0" xfId="0" applyNumberFormat="1" applyFont="1" applyFill="1" applyBorder="1" applyAlignment="1">
      <alignment horizontal="left" vertical="center" wrapText="1"/>
    </xf>
    <xf numFmtId="4" fontId="6" fillId="4" borderId="0" xfId="8" applyNumberFormat="1" applyFont="1" applyFill="1" applyBorder="1" applyAlignment="1">
      <alignment horizontal="center" vertical="center" wrapText="1"/>
    </xf>
    <xf numFmtId="0" fontId="30" fillId="4" borderId="19" xfId="8" applyFont="1" applyFill="1" applyBorder="1" applyAlignment="1">
      <alignment horizontal="left" vertical="center" wrapText="1"/>
    </xf>
    <xf numFmtId="0" fontId="30" fillId="4" borderId="20" xfId="8" applyFont="1" applyFill="1" applyBorder="1" applyAlignment="1">
      <alignment horizontal="left" vertical="center" wrapText="1"/>
    </xf>
    <xf numFmtId="4" fontId="6" fillId="4" borderId="0" xfId="8" applyNumberFormat="1" applyFont="1" applyFill="1" applyBorder="1" applyAlignment="1">
      <alignment horizontal="right" vertical="center" wrapText="1"/>
    </xf>
    <xf numFmtId="170" fontId="6" fillId="4" borderId="0" xfId="8" applyNumberFormat="1" applyFont="1" applyFill="1" applyBorder="1" applyAlignment="1">
      <alignment horizontal="center" vertical="center" wrapText="1"/>
    </xf>
    <xf numFmtId="4" fontId="6" fillId="4" borderId="24" xfId="8" applyNumberFormat="1" applyFont="1" applyFill="1" applyBorder="1" applyAlignment="1">
      <alignment horizontal="center" vertical="center" wrapText="1"/>
    </xf>
    <xf numFmtId="4" fontId="6" fillId="4" borderId="0" xfId="8" applyNumberFormat="1" applyFont="1" applyFill="1" applyBorder="1" applyAlignment="1">
      <alignment horizontal="left" vertical="center" wrapText="1"/>
    </xf>
    <xf numFmtId="0" fontId="13" fillId="7" borderId="28" xfId="10" applyFont="1" applyFill="1" applyBorder="1" applyAlignment="1">
      <alignment horizontal="left" vertical="center" wrapText="1"/>
    </xf>
    <xf numFmtId="0" fontId="6" fillId="4" borderId="0" xfId="8" applyFont="1" applyFill="1" applyBorder="1" applyAlignment="1">
      <alignment horizontal="center" vertical="center" wrapText="1"/>
    </xf>
    <xf numFmtId="0" fontId="10" fillId="4" borderId="18" xfId="10" applyFont="1" applyFill="1" applyBorder="1" applyAlignment="1">
      <alignment horizontal="center" vertical="center"/>
    </xf>
    <xf numFmtId="0" fontId="10" fillId="4" borderId="19" xfId="10" applyFont="1" applyFill="1" applyBorder="1" applyAlignment="1">
      <alignment horizontal="center" vertical="center"/>
    </xf>
    <xf numFmtId="0" fontId="10" fillId="4" borderId="20" xfId="10" applyFont="1" applyFill="1" applyBorder="1" applyAlignment="1">
      <alignment horizontal="center" vertical="center"/>
    </xf>
    <xf numFmtId="0" fontId="10" fillId="4" borderId="0" xfId="10" applyFont="1" applyFill="1" applyBorder="1" applyAlignment="1">
      <alignment horizontal="center" vertical="center"/>
    </xf>
    <xf numFmtId="0" fontId="13" fillId="6" borderId="26" xfId="11" applyFont="1" applyFill="1" applyBorder="1" applyAlignment="1">
      <alignment horizontal="center" vertical="center" wrapText="1"/>
    </xf>
    <xf numFmtId="0" fontId="6" fillId="4" borderId="0" xfId="8" applyFont="1" applyFill="1" applyBorder="1" applyAlignment="1">
      <alignment horizontal="right" vertical="center"/>
    </xf>
    <xf numFmtId="0" fontId="10" fillId="4" borderId="21" xfId="10" applyFont="1" applyFill="1" applyBorder="1" applyAlignment="1">
      <alignment horizontal="center" vertical="center"/>
    </xf>
    <xf numFmtId="0" fontId="10" fillId="4" borderId="22" xfId="10" applyFont="1" applyFill="1" applyBorder="1" applyAlignment="1">
      <alignment horizontal="center" vertical="center"/>
    </xf>
    <xf numFmtId="0" fontId="24" fillId="2" borderId="76" xfId="0" applyFont="1" applyFill="1" applyBorder="1" applyAlignment="1">
      <alignment horizontal="right" vertical="center"/>
    </xf>
    <xf numFmtId="0" fontId="24" fillId="2" borderId="77" xfId="0" applyFont="1" applyFill="1" applyBorder="1" applyAlignment="1">
      <alignment horizontal="right" vertical="center"/>
    </xf>
    <xf numFmtId="0" fontId="24" fillId="2" borderId="78" xfId="0" applyFont="1" applyFill="1" applyBorder="1" applyAlignment="1">
      <alignment horizontal="right" vertical="center"/>
    </xf>
    <xf numFmtId="0" fontId="19" fillId="2" borderId="46" xfId="0" applyFont="1" applyFill="1" applyBorder="1" applyAlignment="1">
      <alignment horizontal="center" vertical="center"/>
    </xf>
    <xf numFmtId="0" fontId="19" fillId="2" borderId="51" xfId="0" applyFont="1" applyFill="1" applyBorder="1" applyAlignment="1">
      <alignment horizontal="center" vertical="center"/>
    </xf>
    <xf numFmtId="0" fontId="19" fillId="2" borderId="47" xfId="0" applyFont="1" applyFill="1" applyBorder="1" applyAlignment="1">
      <alignment horizontal="center" vertical="center"/>
    </xf>
    <xf numFmtId="0" fontId="19" fillId="2" borderId="48" xfId="0" applyFont="1" applyFill="1" applyBorder="1" applyAlignment="1">
      <alignment horizontal="center" vertical="center"/>
    </xf>
    <xf numFmtId="0" fontId="19" fillId="2" borderId="49" xfId="0" applyFont="1" applyFill="1" applyBorder="1" applyAlignment="1">
      <alignment horizontal="center" vertical="center"/>
    </xf>
    <xf numFmtId="0" fontId="19" fillId="2" borderId="52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53" xfId="0" applyFont="1" applyFill="1" applyBorder="1" applyAlignment="1">
      <alignment horizontal="center" vertical="center"/>
    </xf>
    <xf numFmtId="0" fontId="19" fillId="2" borderId="50" xfId="0" applyFont="1" applyFill="1" applyBorder="1" applyAlignment="1">
      <alignment horizontal="center" vertical="center" wrapText="1"/>
    </xf>
    <xf numFmtId="0" fontId="19" fillId="2" borderId="54" xfId="0" applyFont="1" applyFill="1" applyBorder="1" applyAlignment="1">
      <alignment horizontal="center" vertical="center"/>
    </xf>
    <xf numFmtId="0" fontId="16" fillId="2" borderId="50" xfId="0" applyFont="1" applyFill="1" applyBorder="1" applyAlignment="1">
      <alignment horizontal="center" vertical="center" wrapText="1"/>
    </xf>
    <xf numFmtId="0" fontId="16" fillId="2" borderId="54" xfId="0" applyFont="1" applyFill="1" applyBorder="1" applyAlignment="1">
      <alignment horizontal="center" vertical="center"/>
    </xf>
    <xf numFmtId="14" fontId="35" fillId="0" borderId="0" xfId="0" applyNumberFormat="1" applyFont="1" applyBorder="1" applyAlignment="1">
      <alignment horizontal="center" vertical="center"/>
    </xf>
    <xf numFmtId="0" fontId="22" fillId="10" borderId="57" xfId="0" applyFont="1" applyFill="1" applyBorder="1" applyAlignment="1">
      <alignment horizontal="left" vertical="center"/>
    </xf>
    <xf numFmtId="0" fontId="22" fillId="10" borderId="58" xfId="0" applyFont="1" applyFill="1" applyBorder="1" applyAlignment="1">
      <alignment horizontal="left" vertical="center"/>
    </xf>
    <xf numFmtId="0" fontId="22" fillId="10" borderId="70" xfId="0" applyFont="1" applyFill="1" applyBorder="1" applyAlignment="1">
      <alignment horizontal="left" vertical="center"/>
    </xf>
    <xf numFmtId="0" fontId="22" fillId="12" borderId="29" xfId="0" applyFont="1" applyFill="1" applyBorder="1" applyAlignment="1">
      <alignment horizontal="left" vertical="center"/>
    </xf>
    <xf numFmtId="0" fontId="22" fillId="12" borderId="30" xfId="0" applyFont="1" applyFill="1" applyBorder="1" applyAlignment="1">
      <alignment horizontal="left" vertical="center"/>
    </xf>
    <xf numFmtId="0" fontId="22" fillId="12" borderId="27" xfId="0" applyFont="1" applyFill="1" applyBorder="1" applyAlignment="1">
      <alignment horizontal="left" vertical="center"/>
    </xf>
    <xf numFmtId="0" fontId="22" fillId="10" borderId="20" xfId="0" applyFont="1" applyFill="1" applyBorder="1" applyAlignment="1">
      <alignment horizontal="left" vertical="center"/>
    </xf>
    <xf numFmtId="0" fontId="23" fillId="10" borderId="26" xfId="0" applyFont="1" applyFill="1" applyBorder="1" applyAlignment="1">
      <alignment horizontal="left" vertical="center"/>
    </xf>
    <xf numFmtId="0" fontId="22" fillId="10" borderId="18" xfId="0" applyFont="1" applyFill="1" applyBorder="1" applyAlignment="1">
      <alignment horizontal="left" vertical="center"/>
    </xf>
    <xf numFmtId="0" fontId="19" fillId="2" borderId="65" xfId="0" applyFont="1" applyFill="1" applyBorder="1" applyAlignment="1">
      <alignment horizontal="center" vertical="center"/>
    </xf>
    <xf numFmtId="0" fontId="19" fillId="2" borderId="66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0" fillId="4" borderId="0" xfId="0" applyFill="1"/>
    <xf numFmtId="0" fontId="34" fillId="3" borderId="0" xfId="0" applyFont="1" applyFill="1" applyAlignment="1">
      <alignment horizontal="center"/>
    </xf>
    <xf numFmtId="0" fontId="2" fillId="3" borderId="0" xfId="0" applyFont="1" applyFill="1" applyAlignment="1"/>
    <xf numFmtId="0" fontId="0" fillId="4" borderId="0" xfId="0" applyFill="1" applyBorder="1"/>
    <xf numFmtId="4" fontId="2" fillId="3" borderId="0" xfId="0" applyNumberFormat="1" applyFont="1" applyFill="1" applyBorder="1" applyAlignment="1" applyProtection="1">
      <alignment horizontal="right"/>
    </xf>
    <xf numFmtId="4" fontId="29" fillId="4" borderId="0" xfId="0" applyNumberFormat="1" applyFont="1" applyFill="1" applyBorder="1" applyAlignment="1" applyProtection="1">
      <alignment horizontal="right"/>
    </xf>
    <xf numFmtId="165" fontId="33" fillId="4" borderId="0" xfId="0" applyNumberFormat="1" applyFont="1" applyFill="1" applyBorder="1" applyAlignment="1" applyProtection="1">
      <alignment horizontal="right"/>
    </xf>
    <xf numFmtId="164" fontId="8" fillId="4" borderId="0" xfId="0" applyNumberFormat="1" applyFont="1" applyFill="1" applyBorder="1" applyAlignment="1" applyProtection="1">
      <alignment horizontal="center" vertical="center"/>
    </xf>
    <xf numFmtId="4" fontId="34" fillId="3" borderId="0" xfId="0" applyNumberFormat="1" applyFont="1" applyFill="1" applyBorder="1" applyAlignment="1" applyProtection="1">
      <alignment horizontal="center" vertical="center" wrapText="1"/>
    </xf>
    <xf numFmtId="4" fontId="0" fillId="4" borderId="0" xfId="0" applyNumberFormat="1" applyFill="1"/>
    <xf numFmtId="49" fontId="37" fillId="4" borderId="0" xfId="0" applyNumberFormat="1" applyFont="1" applyFill="1" applyAlignment="1">
      <alignment horizontal="center"/>
    </xf>
  </cellXfs>
  <cellStyles count="16">
    <cellStyle name="Moeda" xfId="12" builtinId="4"/>
    <cellStyle name="Normal" xfId="0" builtinId="0"/>
    <cellStyle name="Normal 2" xfId="5"/>
    <cellStyle name="Normal 3" xfId="8"/>
    <cellStyle name="Normal 5" xfId="1"/>
    <cellStyle name="Normal_ORCEESCCB" xfId="11"/>
    <cellStyle name="Normal_QCI E CRONOGRAMA GERAL - Área 2 - Rev. 04" xfId="10"/>
    <cellStyle name="Porcentagem" xfId="13" builtinId="5"/>
    <cellStyle name="Porcentagem 2" xfId="2"/>
    <cellStyle name="Porcentagem 3" xfId="7"/>
    <cellStyle name="Separador de milhares" xfId="14" builtinId="3"/>
    <cellStyle name="Separador de milhares 2" xfId="3"/>
    <cellStyle name="Separador de milhares_Rua dos Coroados" xfId="15"/>
    <cellStyle name="TableStyleLight1" xfId="4"/>
    <cellStyle name="Vírgula 2" xfId="6"/>
    <cellStyle name="Vírgula 3" xfId="9"/>
  </cellStyles>
  <dxfs count="4"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663347</xdr:colOff>
      <xdr:row>1</xdr:row>
      <xdr:rowOff>48306</xdr:rowOff>
    </xdr:from>
    <xdr:to>
      <xdr:col>8</xdr:col>
      <xdr:colOff>1088878</xdr:colOff>
      <xdr:row>8</xdr:row>
      <xdr:rowOff>235042</xdr:rowOff>
    </xdr:to>
    <xdr:pic>
      <xdr:nvPicPr>
        <xdr:cNvPr id="4" name="Imagem 3" descr="Brasão_Cordeirópolis_nov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521847" y="225199"/>
          <a:ext cx="1418853" cy="1805986"/>
        </a:xfrm>
        <a:prstGeom prst="rect">
          <a:avLst/>
        </a:prstGeom>
      </xdr:spPr>
    </xdr:pic>
    <xdr:clientData/>
  </xdr:twoCellAnchor>
  <xdr:twoCellAnchor>
    <xdr:from>
      <xdr:col>2</xdr:col>
      <xdr:colOff>635454</xdr:colOff>
      <xdr:row>64</xdr:row>
      <xdr:rowOff>27215</xdr:rowOff>
    </xdr:from>
    <xdr:to>
      <xdr:col>6</xdr:col>
      <xdr:colOff>50347</xdr:colOff>
      <xdr:row>67</xdr:row>
      <xdr:rowOff>202747</xdr:rowOff>
    </xdr:to>
    <xdr:sp macro="" textlink="">
      <xdr:nvSpPr>
        <xdr:cNvPr id="3" name="CaixaDeTexto 2"/>
        <xdr:cNvSpPr txBox="1"/>
      </xdr:nvSpPr>
      <xdr:spPr>
        <a:xfrm>
          <a:off x="1787979" y="79741940"/>
          <a:ext cx="6453868" cy="708932"/>
        </a:xfrm>
        <a:prstGeom prst="rect">
          <a:avLst/>
        </a:prstGeom>
        <a:solidFill>
          <a:schemeClr val="bg1"/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200"/>
            </a:lnSpc>
          </a:pPr>
          <a:endParaRPr lang="pt-BR" sz="1400" b="1"/>
        </a:p>
        <a:p>
          <a:pPr algn="ctr">
            <a:lnSpc>
              <a:spcPts val="1100"/>
            </a:lnSpc>
          </a:pPr>
          <a:r>
            <a:rPr lang="pt-BR" sz="1400" b="1"/>
            <a:t>BDI = </a:t>
          </a:r>
          <a:r>
            <a:rPr lang="pt-BR" sz="1400" b="1" u="sng"/>
            <a:t>(1</a:t>
          </a:r>
          <a:r>
            <a:rPr lang="pt-BR" sz="1400" b="1" u="sng" baseline="0"/>
            <a:t> + AC + S + R + G) * (1 + DF) * (1 + L)</a:t>
          </a:r>
          <a:r>
            <a:rPr lang="pt-BR" sz="1400" b="1" u="none" baseline="0"/>
            <a:t>  - 1</a:t>
          </a:r>
        </a:p>
        <a:p>
          <a:pPr algn="ctr">
            <a:lnSpc>
              <a:spcPts val="1200"/>
            </a:lnSpc>
          </a:pPr>
          <a:r>
            <a:rPr lang="pt-BR" sz="1400" b="1" u="none" baseline="0"/>
            <a:t>        (1 - I1 - I2 - I3)</a:t>
          </a:r>
        </a:p>
        <a:p>
          <a:pPr>
            <a:lnSpc>
              <a:spcPts val="1200"/>
            </a:lnSpc>
          </a:pPr>
          <a:endParaRPr lang="pt-BR" sz="1100" u="none" baseline="0"/>
        </a:p>
        <a:p>
          <a:pPr>
            <a:lnSpc>
              <a:spcPts val="1100"/>
            </a:lnSpc>
          </a:pPr>
          <a:endParaRPr lang="pt-BR" sz="1100" u="none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49</xdr:col>
      <xdr:colOff>49696</xdr:colOff>
      <xdr:row>1</xdr:row>
      <xdr:rowOff>215349</xdr:rowOff>
    </xdr:from>
    <xdr:to>
      <xdr:col>50</xdr:col>
      <xdr:colOff>524190</xdr:colOff>
      <xdr:row>7</xdr:row>
      <xdr:rowOff>78132</xdr:rowOff>
    </xdr:to>
    <xdr:pic>
      <xdr:nvPicPr>
        <xdr:cNvPr id="4" name="Imagem 3" descr="Brasão_Cordeirópolis_nov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10261" y="389284"/>
          <a:ext cx="1021146" cy="118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971550</xdr:colOff>
      <xdr:row>2</xdr:row>
      <xdr:rowOff>0</xdr:rowOff>
    </xdr:from>
    <xdr:to>
      <xdr:col>10</xdr:col>
      <xdr:colOff>904875</xdr:colOff>
      <xdr:row>5</xdr:row>
      <xdr:rowOff>133350</xdr:rowOff>
    </xdr:to>
    <xdr:pic>
      <xdr:nvPicPr>
        <xdr:cNvPr id="3" name="Imagem 8" descr="cabeçalho_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72425" y="333375"/>
          <a:ext cx="18954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ciana/Desktop/SILVANA%202019/000.%20LICITA&#199;&#213;ES%202020/7.%20Campo%20de%20Bocha/02.%20Documentos%20para%20Licitar/Planilha%20Or&#231;ament&#225;ri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ilha orçamentária"/>
      <sheetName val="Cronograma"/>
      <sheetName val="Composição de Serviço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K90"/>
  <sheetViews>
    <sheetView showGridLines="0" showZeros="0" view="pageBreakPreview" zoomScale="70" zoomScaleSheetLayoutView="70" workbookViewId="0">
      <selection activeCell="G21" sqref="G21"/>
    </sheetView>
  </sheetViews>
  <sheetFormatPr defaultColWidth="8.625" defaultRowHeight="14.25" customHeight="1"/>
  <cols>
    <col min="1" max="1" width="8.625" style="357"/>
    <col min="2" max="2" width="6.75" style="3" customWidth="1"/>
    <col min="3" max="3" width="11.25" style="3" customWidth="1"/>
    <col min="4" max="4" width="11.75" style="3" customWidth="1"/>
    <col min="5" max="5" width="85.875" style="4" bestFit="1" customWidth="1"/>
    <col min="6" max="6" width="8.875" style="5" customWidth="1"/>
    <col min="7" max="7" width="12.125" style="6" bestFit="1" customWidth="1"/>
    <col min="8" max="8" width="13" style="7" customWidth="1"/>
    <col min="9" max="9" width="16.75" style="6" bestFit="1" customWidth="1"/>
    <col min="10" max="10" width="13.25" style="361" customWidth="1"/>
    <col min="11" max="11" width="12.125" style="86" customWidth="1"/>
    <col min="12" max="12" width="8.625" style="1"/>
    <col min="13" max="241" width="8.625" style="2"/>
  </cols>
  <sheetData>
    <row r="1" spans="1:245" ht="14.25" customHeight="1" thickBot="1"/>
    <row r="2" spans="1:245" ht="14.25" customHeight="1">
      <c r="B2" s="140"/>
      <c r="C2" s="141"/>
      <c r="D2" s="141"/>
      <c r="E2" s="142"/>
      <c r="F2" s="143"/>
      <c r="G2" s="144"/>
      <c r="H2" s="145"/>
      <c r="I2" s="146"/>
      <c r="J2" s="362"/>
      <c r="IH2" s="2"/>
      <c r="II2" s="2"/>
      <c r="IJ2" s="2"/>
      <c r="IK2" s="2"/>
    </row>
    <row r="3" spans="1:245" ht="20.25">
      <c r="B3" s="147" t="s">
        <v>151</v>
      </c>
      <c r="C3" s="148"/>
      <c r="D3" s="149"/>
      <c r="E3" s="150"/>
      <c r="F3" s="151"/>
      <c r="G3" s="152"/>
      <c r="H3" s="153"/>
      <c r="I3" s="154"/>
      <c r="J3" s="363"/>
    </row>
    <row r="4" spans="1:245" ht="20.25">
      <c r="B4" s="147" t="s">
        <v>152</v>
      </c>
      <c r="C4" s="148"/>
      <c r="D4" s="149"/>
      <c r="E4" s="155"/>
      <c r="F4" s="156"/>
      <c r="G4" s="153"/>
      <c r="H4" s="157"/>
      <c r="I4" s="154"/>
      <c r="J4" s="363"/>
    </row>
    <row r="5" spans="1:245" ht="20.25">
      <c r="B5" s="147" t="s">
        <v>153</v>
      </c>
      <c r="C5" s="148"/>
      <c r="D5" s="149"/>
      <c r="E5" s="155"/>
      <c r="F5" s="156"/>
      <c r="G5" s="153"/>
      <c r="H5" s="157"/>
      <c r="I5" s="154"/>
      <c r="J5" s="363"/>
    </row>
    <row r="6" spans="1:245" ht="20.25">
      <c r="B6" s="147" t="s">
        <v>154</v>
      </c>
      <c r="C6" s="158"/>
      <c r="D6" s="158"/>
      <c r="E6" s="155"/>
      <c r="F6" s="156"/>
      <c r="G6" s="152"/>
      <c r="H6" s="153"/>
      <c r="I6" s="159"/>
      <c r="J6" s="362"/>
    </row>
    <row r="7" spans="1:245" ht="15.75">
      <c r="B7" s="160"/>
      <c r="C7" s="158"/>
      <c r="D7" s="158"/>
      <c r="E7" s="155"/>
      <c r="F7" s="156"/>
      <c r="G7" s="152"/>
      <c r="H7" s="153"/>
      <c r="I7" s="159"/>
      <c r="J7" s="362"/>
    </row>
    <row r="8" spans="1:245" ht="15.75">
      <c r="B8" s="160"/>
      <c r="C8" s="158"/>
      <c r="D8" s="158"/>
      <c r="E8" s="155"/>
      <c r="F8" s="156"/>
      <c r="G8" s="152"/>
      <c r="H8" s="153"/>
      <c r="I8" s="159"/>
      <c r="J8" s="362"/>
    </row>
    <row r="9" spans="1:245" ht="26.25" customHeight="1" thickBot="1">
      <c r="B9" s="290"/>
      <c r="C9" s="291"/>
      <c r="D9" s="294"/>
      <c r="E9" s="293" t="s">
        <v>40</v>
      </c>
      <c r="F9" s="291"/>
      <c r="G9" s="291"/>
      <c r="H9" s="291"/>
      <c r="I9" s="292"/>
      <c r="J9" s="364"/>
    </row>
    <row r="10" spans="1:245" s="58" customFormat="1" ht="45.2" customHeight="1" thickBot="1">
      <c r="A10" s="358"/>
      <c r="B10" s="161" t="s">
        <v>0</v>
      </c>
      <c r="C10" s="162" t="s">
        <v>101</v>
      </c>
      <c r="D10" s="162" t="s">
        <v>102</v>
      </c>
      <c r="E10" s="163" t="s">
        <v>1</v>
      </c>
      <c r="F10" s="164" t="s">
        <v>2</v>
      </c>
      <c r="G10" s="165" t="s">
        <v>3</v>
      </c>
      <c r="H10" s="165" t="s">
        <v>4</v>
      </c>
      <c r="I10" s="166" t="s">
        <v>5</v>
      </c>
      <c r="J10" s="365"/>
      <c r="K10" s="57"/>
      <c r="L10" s="57"/>
    </row>
    <row r="11" spans="1:245" ht="16.5" customHeight="1">
      <c r="B11" s="167" t="s">
        <v>17</v>
      </c>
      <c r="C11" s="168"/>
      <c r="D11" s="168"/>
      <c r="E11" s="169" t="s">
        <v>106</v>
      </c>
      <c r="F11" s="170"/>
      <c r="G11" s="171"/>
      <c r="H11" s="172"/>
      <c r="I11" s="173"/>
      <c r="J11" s="125"/>
    </row>
    <row r="12" spans="1:245" s="92" customFormat="1" ht="16.5" customHeight="1">
      <c r="A12" s="357"/>
      <c r="B12" s="174" t="s">
        <v>6</v>
      </c>
      <c r="C12" s="175" t="s">
        <v>54</v>
      </c>
      <c r="D12" s="176" t="s">
        <v>118</v>
      </c>
      <c r="E12" s="177" t="s">
        <v>114</v>
      </c>
      <c r="F12" s="178" t="s">
        <v>8</v>
      </c>
      <c r="G12" s="179">
        <f>Memória!AY12</f>
        <v>3</v>
      </c>
      <c r="H12" s="180">
        <v>602.21</v>
      </c>
      <c r="I12" s="181">
        <f t="shared" ref="I12:I14" si="0">ROUND(G12*H12,2)</f>
        <v>1806.63</v>
      </c>
      <c r="J12" s="127"/>
      <c r="K12" s="89"/>
      <c r="L12" s="90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</row>
    <row r="13" spans="1:245" s="2" customFormat="1" ht="30">
      <c r="A13" s="359"/>
      <c r="B13" s="174" t="s">
        <v>21</v>
      </c>
      <c r="C13" s="182" t="s">
        <v>117</v>
      </c>
      <c r="D13" s="176" t="s">
        <v>118</v>
      </c>
      <c r="E13" s="177" t="s">
        <v>119</v>
      </c>
      <c r="F13" s="178" t="s">
        <v>8</v>
      </c>
      <c r="G13" s="179">
        <f>Memória!AY17</f>
        <v>0.79481250000000003</v>
      </c>
      <c r="H13" s="183">
        <v>734.03</v>
      </c>
      <c r="I13" s="181">
        <f t="shared" si="0"/>
        <v>583.41999999999996</v>
      </c>
      <c r="J13" s="127"/>
      <c r="K13" s="86"/>
      <c r="L13" s="1"/>
    </row>
    <row r="14" spans="1:245" s="91" customFormat="1" ht="15.75">
      <c r="A14" s="359"/>
      <c r="B14" s="174" t="s">
        <v>22</v>
      </c>
      <c r="C14" s="182">
        <v>97053</v>
      </c>
      <c r="D14" s="184" t="s">
        <v>7</v>
      </c>
      <c r="E14" s="177" t="s">
        <v>55</v>
      </c>
      <c r="F14" s="178" t="s">
        <v>10</v>
      </c>
      <c r="G14" s="179">
        <f>Memória!AY23</f>
        <v>108</v>
      </c>
      <c r="H14" s="183">
        <v>10.65</v>
      </c>
      <c r="I14" s="181">
        <f t="shared" si="0"/>
        <v>1150.2</v>
      </c>
      <c r="J14" s="127"/>
      <c r="K14" s="89"/>
      <c r="L14" s="90"/>
    </row>
    <row r="15" spans="1:245" s="2" customFormat="1" ht="15.75">
      <c r="A15" s="359"/>
      <c r="B15" s="185"/>
      <c r="C15" s="186"/>
      <c r="D15" s="187"/>
      <c r="E15" s="188" t="s">
        <v>9</v>
      </c>
      <c r="F15" s="189" t="str">
        <f>B11</f>
        <v>1.</v>
      </c>
      <c r="G15" s="179"/>
      <c r="H15" s="190"/>
      <c r="I15" s="191">
        <f>SUM(I12:I14)</f>
        <v>3540.25</v>
      </c>
      <c r="J15" s="126"/>
      <c r="K15" s="86">
        <f>ROUND(I15*(1+$F$43),2)</f>
        <v>4458.9399999999996</v>
      </c>
      <c r="L15" s="1"/>
    </row>
    <row r="16" spans="1:245" s="2" customFormat="1" ht="15.75">
      <c r="A16" s="359"/>
      <c r="B16" s="185"/>
      <c r="C16" s="186"/>
      <c r="D16" s="187"/>
      <c r="E16" s="188"/>
      <c r="F16" s="192"/>
      <c r="G16" s="179"/>
      <c r="H16" s="190"/>
      <c r="I16" s="193"/>
      <c r="J16" s="127"/>
      <c r="K16" s="86"/>
      <c r="L16" s="1"/>
    </row>
    <row r="17" spans="1:12" s="2" customFormat="1" ht="15.75">
      <c r="A17" s="359"/>
      <c r="B17" s="194" t="s">
        <v>18</v>
      </c>
      <c r="C17" s="186"/>
      <c r="D17" s="187"/>
      <c r="E17" s="195" t="s">
        <v>87</v>
      </c>
      <c r="F17" s="196"/>
      <c r="G17" s="179"/>
      <c r="H17" s="190"/>
      <c r="I17" s="193"/>
      <c r="J17" s="127"/>
      <c r="K17" s="86"/>
      <c r="L17" s="1"/>
    </row>
    <row r="18" spans="1:12" s="2" customFormat="1" ht="15.75">
      <c r="A18" s="359"/>
      <c r="B18" s="194" t="s">
        <v>15</v>
      </c>
      <c r="C18" s="186"/>
      <c r="D18" s="187"/>
      <c r="E18" s="197" t="s">
        <v>60</v>
      </c>
      <c r="F18" s="196"/>
      <c r="G18" s="179"/>
      <c r="H18" s="190"/>
      <c r="I18" s="193"/>
      <c r="J18" s="127"/>
      <c r="K18" s="86"/>
      <c r="L18" s="1"/>
    </row>
    <row r="19" spans="1:12" s="91" customFormat="1" ht="30">
      <c r="A19" s="359"/>
      <c r="B19" s="174" t="s">
        <v>61</v>
      </c>
      <c r="C19" s="175">
        <v>98525</v>
      </c>
      <c r="D19" s="184" t="s">
        <v>7</v>
      </c>
      <c r="E19" s="198" t="s">
        <v>59</v>
      </c>
      <c r="F19" s="178" t="s">
        <v>8</v>
      </c>
      <c r="G19" s="179">
        <f>Memória!AY31</f>
        <v>3975</v>
      </c>
      <c r="H19" s="180">
        <v>0.31</v>
      </c>
      <c r="I19" s="181">
        <f>ROUND(G19*H19,2)</f>
        <v>1232.25</v>
      </c>
      <c r="J19" s="127"/>
      <c r="K19" s="89"/>
      <c r="L19" s="90"/>
    </row>
    <row r="20" spans="1:12" s="91" customFormat="1" ht="45">
      <c r="A20" s="359"/>
      <c r="B20" s="174" t="s">
        <v>62</v>
      </c>
      <c r="C20" s="175">
        <v>100977</v>
      </c>
      <c r="D20" s="184" t="s">
        <v>7</v>
      </c>
      <c r="E20" s="198" t="s">
        <v>115</v>
      </c>
      <c r="F20" s="178" t="s">
        <v>13</v>
      </c>
      <c r="G20" s="179">
        <f>Memória!AY37</f>
        <v>596.25</v>
      </c>
      <c r="H20" s="180">
        <v>5.07</v>
      </c>
      <c r="I20" s="181">
        <f>ROUND(G20*H20,2)</f>
        <v>3022.99</v>
      </c>
      <c r="J20" s="127"/>
      <c r="K20" s="89"/>
      <c r="L20" s="90"/>
    </row>
    <row r="21" spans="1:12" s="2" customFormat="1" ht="30">
      <c r="A21" s="359"/>
      <c r="B21" s="174" t="s">
        <v>86</v>
      </c>
      <c r="C21" s="182">
        <v>100948</v>
      </c>
      <c r="D21" s="184" t="s">
        <v>7</v>
      </c>
      <c r="E21" s="177" t="s">
        <v>116</v>
      </c>
      <c r="F21" s="199" t="s">
        <v>41</v>
      </c>
      <c r="G21" s="200">
        <f>Memória!AY43</f>
        <v>7453.125</v>
      </c>
      <c r="H21" s="183">
        <v>0.54</v>
      </c>
      <c r="I21" s="181">
        <f>ROUND(G21*H21,2)</f>
        <v>4024.69</v>
      </c>
      <c r="J21" s="127"/>
      <c r="K21" s="86"/>
      <c r="L21" s="1"/>
    </row>
    <row r="22" spans="1:12" s="2" customFormat="1" ht="15.75">
      <c r="A22" s="359"/>
      <c r="B22" s="174"/>
      <c r="C22" s="182"/>
      <c r="D22" s="184"/>
      <c r="E22" s="177"/>
      <c r="F22" s="199"/>
      <c r="G22" s="200"/>
      <c r="H22" s="183"/>
      <c r="I22" s="181"/>
      <c r="J22" s="127"/>
      <c r="K22" s="86"/>
      <c r="L22" s="1"/>
    </row>
    <row r="23" spans="1:12" s="2" customFormat="1" ht="15.75">
      <c r="A23" s="359"/>
      <c r="B23" s="201" t="s">
        <v>14</v>
      </c>
      <c r="C23" s="175"/>
      <c r="D23" s="176"/>
      <c r="E23" s="202" t="s">
        <v>68</v>
      </c>
      <c r="F23" s="178"/>
      <c r="G23" s="179"/>
      <c r="H23" s="180"/>
      <c r="I23" s="181"/>
      <c r="J23" s="127"/>
      <c r="K23" s="86"/>
      <c r="L23" s="1"/>
    </row>
    <row r="24" spans="1:12" s="2" customFormat="1" ht="30">
      <c r="A24" s="359"/>
      <c r="B24" s="174" t="s">
        <v>63</v>
      </c>
      <c r="C24" s="175">
        <v>101115</v>
      </c>
      <c r="D24" s="184" t="s">
        <v>7</v>
      </c>
      <c r="E24" s="177" t="s">
        <v>120</v>
      </c>
      <c r="F24" s="199" t="s">
        <v>13</v>
      </c>
      <c r="G24" s="179">
        <f>Memória!AY50</f>
        <v>1513.9800000000002</v>
      </c>
      <c r="H24" s="180">
        <v>2.6</v>
      </c>
      <c r="I24" s="181">
        <f t="shared" ref="I24:I29" si="1">ROUND(G24*H24,2)</f>
        <v>3936.35</v>
      </c>
      <c r="J24" s="127"/>
      <c r="K24" s="86"/>
      <c r="L24" s="1"/>
    </row>
    <row r="25" spans="1:12" s="91" customFormat="1" ht="45">
      <c r="A25" s="359"/>
      <c r="B25" s="174" t="s">
        <v>88</v>
      </c>
      <c r="C25" s="175">
        <v>100977</v>
      </c>
      <c r="D25" s="184" t="s">
        <v>7</v>
      </c>
      <c r="E25" s="198" t="s">
        <v>115</v>
      </c>
      <c r="F25" s="178" t="s">
        <v>13</v>
      </c>
      <c r="G25" s="179">
        <f>Memória!AY57</f>
        <v>1513.9800000000002</v>
      </c>
      <c r="H25" s="180">
        <v>5.07</v>
      </c>
      <c r="I25" s="181">
        <f>ROUND(G25*H25,2)</f>
        <v>7675.88</v>
      </c>
      <c r="J25" s="127"/>
      <c r="K25" s="89"/>
      <c r="L25" s="90"/>
    </row>
    <row r="26" spans="1:12" s="91" customFormat="1" ht="35.25" customHeight="1">
      <c r="A26" s="359"/>
      <c r="B26" s="174" t="s">
        <v>89</v>
      </c>
      <c r="C26" s="182">
        <v>94317</v>
      </c>
      <c r="D26" s="184" t="s">
        <v>7</v>
      </c>
      <c r="E26" s="177" t="s">
        <v>57</v>
      </c>
      <c r="F26" s="199" t="s">
        <v>13</v>
      </c>
      <c r="G26" s="200">
        <f>Memória!AY63</f>
        <v>411.84000000000003</v>
      </c>
      <c r="H26" s="183">
        <v>23.95</v>
      </c>
      <c r="I26" s="181">
        <f t="shared" si="1"/>
        <v>9863.57</v>
      </c>
      <c r="J26" s="127"/>
      <c r="K26" s="89"/>
      <c r="L26" s="90"/>
    </row>
    <row r="27" spans="1:12" s="91" customFormat="1" ht="48" customHeight="1">
      <c r="A27" s="359"/>
      <c r="B27" s="174" t="s">
        <v>90</v>
      </c>
      <c r="C27" s="182">
        <v>90102</v>
      </c>
      <c r="D27" s="184" t="s">
        <v>7</v>
      </c>
      <c r="E27" s="177" t="s">
        <v>56</v>
      </c>
      <c r="F27" s="199" t="s">
        <v>13</v>
      </c>
      <c r="G27" s="200">
        <f>Memória!AY70</f>
        <v>1345.6949999999999</v>
      </c>
      <c r="H27" s="183">
        <v>9.01</v>
      </c>
      <c r="I27" s="181">
        <f t="shared" si="1"/>
        <v>12124.71</v>
      </c>
      <c r="J27" s="127"/>
      <c r="K27" s="89"/>
      <c r="L27" s="90"/>
    </row>
    <row r="28" spans="1:12" s="91" customFormat="1" ht="60">
      <c r="A28" s="359"/>
      <c r="B28" s="174" t="s">
        <v>91</v>
      </c>
      <c r="C28" s="182">
        <v>93375</v>
      </c>
      <c r="D28" s="184" t="s">
        <v>7</v>
      </c>
      <c r="E28" s="177" t="s">
        <v>58</v>
      </c>
      <c r="F28" s="199" t="s">
        <v>13</v>
      </c>
      <c r="G28" s="200">
        <f>Memória!AY78</f>
        <v>1083.9568199999999</v>
      </c>
      <c r="H28" s="183">
        <v>16.23</v>
      </c>
      <c r="I28" s="181">
        <f t="shared" si="1"/>
        <v>17592.62</v>
      </c>
      <c r="J28" s="127"/>
      <c r="K28" s="89"/>
      <c r="L28" s="90"/>
    </row>
    <row r="29" spans="1:12" s="91" customFormat="1" ht="45">
      <c r="A29" s="359"/>
      <c r="B29" s="174" t="s">
        <v>92</v>
      </c>
      <c r="C29" s="175">
        <v>100977</v>
      </c>
      <c r="D29" s="184" t="s">
        <v>7</v>
      </c>
      <c r="E29" s="198" t="s">
        <v>115</v>
      </c>
      <c r="F29" s="178" t="s">
        <v>13</v>
      </c>
      <c r="G29" s="179">
        <f>Memória!AY86</f>
        <v>261.73818000000006</v>
      </c>
      <c r="H29" s="180">
        <v>5.07</v>
      </c>
      <c r="I29" s="181">
        <f t="shared" si="1"/>
        <v>1327.01</v>
      </c>
      <c r="J29" s="127"/>
      <c r="K29" s="89"/>
      <c r="L29" s="90"/>
    </row>
    <row r="30" spans="1:12" s="2" customFormat="1" ht="15.75">
      <c r="A30" s="359"/>
      <c r="B30" s="201"/>
      <c r="C30" s="175"/>
      <c r="D30" s="176"/>
      <c r="E30" s="203" t="s">
        <v>9</v>
      </c>
      <c r="F30" s="204" t="str">
        <f>B17</f>
        <v>2.</v>
      </c>
      <c r="G30" s="179"/>
      <c r="H30" s="180"/>
      <c r="I30" s="205">
        <f>SUM(I19:I29)</f>
        <v>60800.07</v>
      </c>
      <c r="J30" s="126"/>
      <c r="K30" s="86">
        <f>ROUND(I30*(1+$F$43),2)</f>
        <v>76577.69</v>
      </c>
      <c r="L30" s="1"/>
    </row>
    <row r="31" spans="1:12" s="2" customFormat="1" ht="15.75">
      <c r="A31" s="359"/>
      <c r="B31" s="201"/>
      <c r="C31" s="175"/>
      <c r="D31" s="176"/>
      <c r="E31" s="203"/>
      <c r="F31" s="204"/>
      <c r="G31" s="179"/>
      <c r="H31" s="180"/>
      <c r="I31" s="205"/>
      <c r="J31" s="126"/>
      <c r="K31" s="86"/>
      <c r="L31" s="1"/>
    </row>
    <row r="32" spans="1:12" s="2" customFormat="1" ht="15.75">
      <c r="A32" s="359"/>
      <c r="B32" s="201" t="s">
        <v>16</v>
      </c>
      <c r="C32" s="175"/>
      <c r="D32" s="176"/>
      <c r="E32" s="206" t="s">
        <v>94</v>
      </c>
      <c r="F32" s="207"/>
      <c r="G32" s="179"/>
      <c r="H32" s="180"/>
      <c r="I32" s="208"/>
      <c r="J32" s="127"/>
      <c r="K32" s="86"/>
    </row>
    <row r="33" spans="1:12" s="91" customFormat="1" ht="15.75">
      <c r="A33" s="359"/>
      <c r="B33" s="174" t="s">
        <v>19</v>
      </c>
      <c r="C33" s="175">
        <v>99063</v>
      </c>
      <c r="D33" s="184" t="s">
        <v>7</v>
      </c>
      <c r="E33" s="198" t="s">
        <v>64</v>
      </c>
      <c r="F33" s="178" t="s">
        <v>10</v>
      </c>
      <c r="G33" s="179">
        <f>Memória!AY93</f>
        <v>360.7</v>
      </c>
      <c r="H33" s="180">
        <v>4.2300000000000004</v>
      </c>
      <c r="I33" s="181">
        <f t="shared" ref="I33:I39" si="2">ROUND(G33*H33,2)</f>
        <v>1525.76</v>
      </c>
      <c r="J33" s="127"/>
      <c r="K33" s="89"/>
      <c r="L33" s="90"/>
    </row>
    <row r="34" spans="1:12" s="91" customFormat="1" ht="34.5" customHeight="1">
      <c r="A34" s="359"/>
      <c r="B34" s="174" t="s">
        <v>107</v>
      </c>
      <c r="C34" s="175">
        <v>94339</v>
      </c>
      <c r="D34" s="184" t="s">
        <v>7</v>
      </c>
      <c r="E34" s="198" t="s">
        <v>82</v>
      </c>
      <c r="F34" s="199" t="s">
        <v>13</v>
      </c>
      <c r="G34" s="179">
        <f>Memória!AY99</f>
        <v>126.8</v>
      </c>
      <c r="H34" s="180">
        <v>80.06</v>
      </c>
      <c r="I34" s="181">
        <f t="shared" si="2"/>
        <v>10151.61</v>
      </c>
      <c r="J34" s="127"/>
      <c r="K34" s="89"/>
    </row>
    <row r="35" spans="1:12" s="91" customFormat="1" ht="15.75">
      <c r="A35" s="359"/>
      <c r="B35" s="174" t="s">
        <v>108</v>
      </c>
      <c r="C35" s="175" t="s">
        <v>65</v>
      </c>
      <c r="D35" s="176" t="s">
        <v>118</v>
      </c>
      <c r="E35" s="198" t="s">
        <v>67</v>
      </c>
      <c r="F35" s="209" t="s">
        <v>10</v>
      </c>
      <c r="G35" s="179">
        <f>Memória!AY106</f>
        <v>178</v>
      </c>
      <c r="H35" s="180">
        <v>246.25</v>
      </c>
      <c r="I35" s="181">
        <f t="shared" si="2"/>
        <v>43832.5</v>
      </c>
      <c r="J35" s="127"/>
      <c r="K35" s="89"/>
    </row>
    <row r="36" spans="1:12" s="91" customFormat="1" ht="33.75" customHeight="1">
      <c r="A36" s="359"/>
      <c r="B36" s="174" t="s">
        <v>109</v>
      </c>
      <c r="C36" s="175">
        <v>90696</v>
      </c>
      <c r="D36" s="184" t="s">
        <v>7</v>
      </c>
      <c r="E36" s="210" t="s">
        <v>66</v>
      </c>
      <c r="F36" s="211" t="s">
        <v>10</v>
      </c>
      <c r="G36" s="179">
        <f>Memória!AY112</f>
        <v>182.7</v>
      </c>
      <c r="H36" s="180">
        <v>123.64</v>
      </c>
      <c r="I36" s="181">
        <f t="shared" si="2"/>
        <v>22589.03</v>
      </c>
      <c r="J36" s="127"/>
      <c r="K36" s="89"/>
      <c r="L36" s="90"/>
    </row>
    <row r="37" spans="1:12" s="2" customFormat="1" ht="33.75" customHeight="1">
      <c r="A37" s="359"/>
      <c r="B37" s="174" t="s">
        <v>110</v>
      </c>
      <c r="C37" s="175">
        <v>97978</v>
      </c>
      <c r="D37" s="184" t="s">
        <v>7</v>
      </c>
      <c r="E37" s="210" t="s">
        <v>121</v>
      </c>
      <c r="F37" s="211" t="s">
        <v>97</v>
      </c>
      <c r="G37" s="179">
        <f>Memória!AY118</f>
        <v>4</v>
      </c>
      <c r="H37" s="180">
        <v>677.06</v>
      </c>
      <c r="I37" s="181">
        <f t="shared" si="2"/>
        <v>2708.24</v>
      </c>
      <c r="J37" s="127"/>
      <c r="K37" s="86"/>
      <c r="L37" s="1"/>
    </row>
    <row r="38" spans="1:12" s="91" customFormat="1" ht="30">
      <c r="A38" s="359"/>
      <c r="B38" s="174" t="s">
        <v>123</v>
      </c>
      <c r="C38" s="175" t="s">
        <v>99</v>
      </c>
      <c r="D38" s="176" t="s">
        <v>118</v>
      </c>
      <c r="E38" s="210" t="s">
        <v>100</v>
      </c>
      <c r="F38" s="211" t="s">
        <v>97</v>
      </c>
      <c r="G38" s="179">
        <f>Memória!AY124</f>
        <v>4</v>
      </c>
      <c r="H38" s="180">
        <v>367.39</v>
      </c>
      <c r="I38" s="181">
        <f t="shared" si="2"/>
        <v>1469.56</v>
      </c>
      <c r="J38" s="127"/>
      <c r="K38" s="89"/>
      <c r="L38" s="90"/>
    </row>
    <row r="39" spans="1:12" s="91" customFormat="1" ht="15.75">
      <c r="A39" s="359"/>
      <c r="B39" s="174" t="s">
        <v>111</v>
      </c>
      <c r="C39" s="175" t="s">
        <v>112</v>
      </c>
      <c r="D39" s="176" t="s">
        <v>118</v>
      </c>
      <c r="E39" s="210" t="s">
        <v>113</v>
      </c>
      <c r="F39" s="211" t="s">
        <v>97</v>
      </c>
      <c r="G39" s="179">
        <f>Memória!AY130</f>
        <v>2</v>
      </c>
      <c r="H39" s="180">
        <v>2568.48</v>
      </c>
      <c r="I39" s="181">
        <f t="shared" si="2"/>
        <v>5136.96</v>
      </c>
      <c r="J39" s="127"/>
      <c r="K39" s="89"/>
      <c r="L39" s="90"/>
    </row>
    <row r="40" spans="1:12" s="2" customFormat="1" ht="15.75">
      <c r="A40" s="359"/>
      <c r="B40" s="194"/>
      <c r="C40" s="186"/>
      <c r="D40" s="187"/>
      <c r="E40" s="188" t="s">
        <v>9</v>
      </c>
      <c r="F40" s="189" t="str">
        <f>B32</f>
        <v>3.</v>
      </c>
      <c r="G40" s="179"/>
      <c r="H40" s="190"/>
      <c r="I40" s="191">
        <f>SUM(I33:I39)</f>
        <v>87413.66</v>
      </c>
      <c r="J40" s="126"/>
      <c r="K40" s="86">
        <f>ROUND(I40*(1+$F$43),2)</f>
        <v>110097.5</v>
      </c>
      <c r="L40" s="1"/>
    </row>
    <row r="41" spans="1:12" s="2" customFormat="1" ht="16.5" thickBot="1">
      <c r="A41" s="359"/>
      <c r="B41" s="185"/>
      <c r="C41" s="186"/>
      <c r="D41" s="187"/>
      <c r="E41" s="212"/>
      <c r="F41" s="213"/>
      <c r="G41" s="179"/>
      <c r="H41" s="190"/>
      <c r="I41" s="193"/>
      <c r="J41" s="127"/>
      <c r="K41" s="86"/>
      <c r="L41" s="1"/>
    </row>
    <row r="42" spans="1:12" s="2" customFormat="1" ht="16.5" customHeight="1">
      <c r="A42" s="359"/>
      <c r="B42" s="214"/>
      <c r="C42" s="215"/>
      <c r="D42" s="215"/>
      <c r="E42" s="216" t="s">
        <v>11</v>
      </c>
      <c r="F42" s="217"/>
      <c r="G42" s="218"/>
      <c r="H42" s="218"/>
      <c r="I42" s="219">
        <f>I15+I30+I40</f>
        <v>151753.98000000001</v>
      </c>
      <c r="J42" s="131"/>
      <c r="K42" s="86">
        <f>K15+K30+K40</f>
        <v>191134.13</v>
      </c>
      <c r="L42" s="1"/>
    </row>
    <row r="43" spans="1:12" s="2" customFormat="1" ht="16.5" customHeight="1">
      <c r="A43" s="359"/>
      <c r="B43" s="220"/>
      <c r="C43" s="221"/>
      <c r="D43" s="221"/>
      <c r="E43" s="222" t="s">
        <v>12</v>
      </c>
      <c r="F43" s="223">
        <v>0.25950000000000001</v>
      </c>
      <c r="G43" s="224"/>
      <c r="H43" s="224"/>
      <c r="I43" s="225">
        <f>ROUND(I42*F43,2)</f>
        <v>39380.160000000003</v>
      </c>
      <c r="J43" s="131"/>
      <c r="K43" s="86"/>
      <c r="L43" s="1"/>
    </row>
    <row r="44" spans="1:12" s="2" customFormat="1" ht="16.5" customHeight="1" thickBot="1">
      <c r="A44" s="359"/>
      <c r="B44" s="226"/>
      <c r="C44" s="227"/>
      <c r="D44" s="227"/>
      <c r="E44" s="228" t="s">
        <v>20</v>
      </c>
      <c r="F44" s="229"/>
      <c r="G44" s="230"/>
      <c r="H44" s="230"/>
      <c r="I44" s="231">
        <f>SUM(I42:I43)</f>
        <v>191134.14</v>
      </c>
      <c r="J44" s="132"/>
      <c r="K44" s="86"/>
      <c r="L44" s="1"/>
    </row>
    <row r="45" spans="1:12" ht="16.149999999999999" customHeight="1">
      <c r="A45" s="360"/>
      <c r="B45" s="232"/>
      <c r="C45" s="232"/>
      <c r="D45" s="232"/>
      <c r="E45" s="233"/>
      <c r="F45" s="234"/>
      <c r="G45" s="235"/>
      <c r="H45" s="236"/>
      <c r="I45" s="237"/>
      <c r="J45" s="133"/>
    </row>
    <row r="46" spans="1:12" ht="31.5">
      <c r="A46" s="360"/>
      <c r="B46" s="238"/>
      <c r="C46" s="239"/>
      <c r="D46" s="240" t="s">
        <v>36</v>
      </c>
      <c r="E46" s="305" t="s">
        <v>37</v>
      </c>
      <c r="F46" s="305"/>
      <c r="G46" s="241" t="s">
        <v>38</v>
      </c>
      <c r="H46" s="242"/>
      <c r="I46" s="243"/>
      <c r="J46" s="134"/>
    </row>
    <row r="47" spans="1:12" ht="17.25">
      <c r="A47" s="360"/>
      <c r="B47" s="238"/>
      <c r="C47" s="239"/>
      <c r="D47" s="244" t="s">
        <v>118</v>
      </c>
      <c r="E47" s="306" t="s">
        <v>122</v>
      </c>
      <c r="F47" s="306"/>
      <c r="G47" s="245">
        <v>44256</v>
      </c>
      <c r="H47" s="242"/>
      <c r="I47" s="243"/>
      <c r="J47" s="134"/>
    </row>
    <row r="48" spans="1:12" ht="16.5">
      <c r="A48" s="360"/>
      <c r="B48" s="238"/>
      <c r="C48" s="239"/>
      <c r="D48" s="244" t="s">
        <v>7</v>
      </c>
      <c r="E48" s="306" t="s">
        <v>39</v>
      </c>
      <c r="F48" s="306"/>
      <c r="G48" s="245">
        <v>44287</v>
      </c>
      <c r="H48" s="242"/>
      <c r="I48" s="243"/>
      <c r="J48" s="134"/>
    </row>
    <row r="49" spans="1:242" ht="14.25" customHeight="1">
      <c r="A49" s="360"/>
      <c r="B49" s="246"/>
      <c r="C49" s="246"/>
      <c r="D49" s="149"/>
      <c r="E49" s="247"/>
      <c r="F49" s="247"/>
      <c r="G49" s="248"/>
      <c r="H49" s="249"/>
      <c r="I49" s="249"/>
      <c r="J49" s="135"/>
      <c r="K49" s="87"/>
      <c r="M49" s="1"/>
      <c r="IH49" s="2"/>
    </row>
    <row r="50" spans="1:242" ht="14.25" customHeight="1">
      <c r="A50" s="360"/>
      <c r="B50" s="246"/>
      <c r="C50" s="246"/>
      <c r="D50" s="149"/>
      <c r="E50" s="247"/>
      <c r="F50" s="247"/>
      <c r="G50" s="248"/>
      <c r="H50" s="249"/>
      <c r="I50" s="249"/>
      <c r="J50" s="135"/>
      <c r="K50" s="87"/>
      <c r="M50" s="1"/>
      <c r="IH50" s="2"/>
    </row>
    <row r="51" spans="1:242" ht="14.25" customHeight="1">
      <c r="A51" s="360"/>
      <c r="B51" s="246"/>
      <c r="C51" s="250"/>
      <c r="D51" s="251"/>
      <c r="E51" s="252" t="s">
        <v>133</v>
      </c>
      <c r="F51" s="252"/>
      <c r="G51" s="252"/>
      <c r="H51" s="252"/>
      <c r="I51" s="252"/>
      <c r="J51" s="128"/>
      <c r="K51" s="87"/>
      <c r="M51" s="1"/>
      <c r="IH51" s="2"/>
    </row>
    <row r="52" spans="1:242" ht="14.25" customHeight="1">
      <c r="A52" s="360"/>
      <c r="B52" s="246"/>
      <c r="C52" s="250"/>
      <c r="D52" s="251"/>
      <c r="E52" s="253" t="s">
        <v>134</v>
      </c>
      <c r="F52" s="254"/>
      <c r="G52" s="254"/>
      <c r="H52" s="254"/>
      <c r="I52" s="255">
        <v>4.9299999999999997E-2</v>
      </c>
      <c r="J52" s="129"/>
      <c r="K52" s="87"/>
      <c r="M52" s="1"/>
      <c r="IH52" s="2"/>
    </row>
    <row r="53" spans="1:242" ht="14.25" customHeight="1">
      <c r="A53" s="360"/>
      <c r="B53" s="246"/>
      <c r="C53" s="250"/>
      <c r="D53" s="251"/>
      <c r="E53" s="253" t="s">
        <v>135</v>
      </c>
      <c r="F53" s="254"/>
      <c r="G53" s="254"/>
      <c r="H53" s="254"/>
      <c r="I53" s="255">
        <v>4.8999999999999998E-3</v>
      </c>
      <c r="J53" s="129"/>
      <c r="K53" s="87"/>
      <c r="M53" s="1"/>
      <c r="IH53" s="2"/>
    </row>
    <row r="54" spans="1:242" ht="14.25" customHeight="1">
      <c r="A54" s="360"/>
      <c r="B54" s="246"/>
      <c r="C54" s="250"/>
      <c r="D54" s="251"/>
      <c r="E54" s="253" t="s">
        <v>136</v>
      </c>
      <c r="F54" s="254"/>
      <c r="G54" s="254"/>
      <c r="H54" s="254"/>
      <c r="I54" s="255">
        <v>1.3899999999999999E-2</v>
      </c>
      <c r="J54" s="129"/>
      <c r="K54" s="87"/>
      <c r="M54" s="1"/>
      <c r="IH54" s="2"/>
    </row>
    <row r="55" spans="1:242" ht="14.25" customHeight="1">
      <c r="A55" s="360"/>
      <c r="B55" s="246"/>
      <c r="C55" s="250"/>
      <c r="D55" s="251"/>
      <c r="E55" s="253" t="s">
        <v>137</v>
      </c>
      <c r="F55" s="254"/>
      <c r="G55" s="254"/>
      <c r="H55" s="254"/>
      <c r="I55" s="255">
        <v>9.9000000000000008E-3</v>
      </c>
      <c r="J55" s="129"/>
      <c r="K55" s="87"/>
      <c r="M55" s="1"/>
      <c r="IH55" s="2"/>
    </row>
    <row r="56" spans="1:242" ht="14.25" customHeight="1">
      <c r="A56" s="360"/>
      <c r="B56" s="246"/>
      <c r="C56" s="250"/>
      <c r="D56" s="251"/>
      <c r="E56" s="253" t="s">
        <v>138</v>
      </c>
      <c r="F56" s="254"/>
      <c r="G56" s="254"/>
      <c r="H56" s="254"/>
      <c r="I56" s="255">
        <v>0.09</v>
      </c>
      <c r="J56" s="129"/>
      <c r="K56" s="87"/>
      <c r="M56" s="1"/>
      <c r="IH56" s="2"/>
    </row>
    <row r="57" spans="1:242" ht="14.25" customHeight="1">
      <c r="A57" s="360"/>
      <c r="B57" s="246"/>
      <c r="C57" s="250"/>
      <c r="D57" s="251"/>
      <c r="E57" s="307" t="s">
        <v>139</v>
      </c>
      <c r="F57" s="307"/>
      <c r="G57" s="307"/>
      <c r="H57" s="307"/>
      <c r="I57" s="255">
        <v>3.6499999999999998E-2</v>
      </c>
      <c r="J57" s="129"/>
      <c r="K57" s="87"/>
      <c r="M57" s="1"/>
      <c r="IH57" s="2"/>
    </row>
    <row r="58" spans="1:242" ht="14.25" customHeight="1">
      <c r="A58" s="360"/>
      <c r="B58" s="246"/>
      <c r="C58" s="256"/>
      <c r="D58" s="251"/>
      <c r="E58" s="307" t="s">
        <v>140</v>
      </c>
      <c r="F58" s="307"/>
      <c r="G58" s="307"/>
      <c r="H58" s="307"/>
      <c r="I58" s="255">
        <v>0.03</v>
      </c>
      <c r="J58" s="129"/>
      <c r="K58" s="87"/>
      <c r="M58" s="1"/>
      <c r="IH58" s="2"/>
    </row>
    <row r="59" spans="1:242" ht="14.25" customHeight="1">
      <c r="A59" s="360"/>
      <c r="B59" s="246"/>
      <c r="C59" s="250"/>
      <c r="D59" s="251"/>
      <c r="E59" s="308" t="s">
        <v>155</v>
      </c>
      <c r="F59" s="308"/>
      <c r="G59" s="308"/>
      <c r="H59" s="308"/>
      <c r="I59" s="257">
        <v>0</v>
      </c>
      <c r="J59" s="130"/>
      <c r="K59" s="87"/>
      <c r="M59" s="1"/>
      <c r="IH59" s="2"/>
    </row>
    <row r="60" spans="1:242" ht="14.25" customHeight="1">
      <c r="A60" s="360"/>
      <c r="B60" s="246"/>
      <c r="C60" s="250"/>
      <c r="D60" s="251"/>
      <c r="E60" s="258"/>
      <c r="F60" s="258"/>
      <c r="G60" s="258"/>
      <c r="H60" s="258"/>
      <c r="I60" s="259"/>
      <c r="J60" s="136"/>
      <c r="K60" s="87"/>
      <c r="M60" s="1"/>
      <c r="IH60" s="2"/>
    </row>
    <row r="61" spans="1:242" ht="16.5" customHeight="1">
      <c r="A61" s="360"/>
      <c r="B61" s="246"/>
      <c r="C61" s="250"/>
      <c r="D61" s="251"/>
      <c r="E61" s="309" t="s">
        <v>141</v>
      </c>
      <c r="F61" s="309"/>
      <c r="G61" s="309"/>
      <c r="H61" s="309"/>
      <c r="I61" s="260">
        <v>0.251</v>
      </c>
      <c r="J61" s="137"/>
      <c r="K61" s="87"/>
      <c r="M61" s="1"/>
      <c r="IH61" s="2"/>
    </row>
    <row r="62" spans="1:242" ht="14.25" customHeight="1">
      <c r="A62" s="360"/>
      <c r="B62" s="261"/>
      <c r="C62" s="250"/>
      <c r="D62" s="251"/>
      <c r="E62" s="310" t="s">
        <v>142</v>
      </c>
      <c r="F62" s="310"/>
      <c r="G62" s="310"/>
      <c r="H62" s="310"/>
      <c r="I62" s="262">
        <f>((1+I52+I53+I54)*(1+I55)*(1+I56))/(1-I57-I58-I59)-1</f>
        <v>0.25951244467059453</v>
      </c>
      <c r="J62" s="138"/>
    </row>
    <row r="63" spans="1:242" ht="14.25" customHeight="1">
      <c r="B63" s="367"/>
      <c r="C63" s="250"/>
      <c r="D63" s="251"/>
      <c r="E63" s="263"/>
      <c r="F63" s="251"/>
      <c r="G63" s="264"/>
      <c r="H63" s="265"/>
      <c r="I63" s="266"/>
      <c r="J63" s="139"/>
    </row>
    <row r="64" spans="1:242" ht="15.4" hidden="1" customHeight="1">
      <c r="B64" s="367"/>
      <c r="C64" s="250"/>
      <c r="D64" s="251"/>
      <c r="E64" s="263"/>
      <c r="F64" s="251"/>
      <c r="G64" s="264"/>
      <c r="H64" s="265"/>
      <c r="I64" s="266"/>
      <c r="J64" s="139"/>
    </row>
    <row r="65" spans="2:10" ht="9" hidden="1" customHeight="1">
      <c r="B65" s="367"/>
      <c r="C65" s="267"/>
      <c r="D65" s="268"/>
      <c r="E65" s="269"/>
      <c r="F65" s="270"/>
      <c r="G65" s="264"/>
      <c r="H65" s="265"/>
      <c r="I65" s="266"/>
      <c r="J65" s="139"/>
    </row>
    <row r="66" spans="2:10" ht="6.75" hidden="1" customHeight="1">
      <c r="B66" s="367"/>
      <c r="C66" s="311"/>
      <c r="D66" s="311"/>
      <c r="E66" s="311"/>
      <c r="F66" s="270"/>
      <c r="G66" s="264"/>
      <c r="H66" s="265"/>
      <c r="I66" s="266"/>
      <c r="J66" s="139"/>
    </row>
    <row r="67" spans="2:10" ht="8.25" hidden="1" customHeight="1">
      <c r="B67" s="367"/>
      <c r="C67" s="311"/>
      <c r="D67" s="311"/>
      <c r="E67" s="311"/>
      <c r="F67" s="271"/>
      <c r="G67" s="264"/>
      <c r="H67" s="265"/>
      <c r="I67" s="266"/>
      <c r="J67" s="139"/>
    </row>
    <row r="68" spans="2:10" ht="5.25" hidden="1" customHeight="1">
      <c r="B68" s="367"/>
      <c r="C68" s="311"/>
      <c r="D68" s="311"/>
      <c r="E68" s="311"/>
      <c r="F68" s="272"/>
      <c r="G68" s="264"/>
      <c r="H68" s="265"/>
      <c r="I68" s="266"/>
      <c r="J68" s="139"/>
    </row>
    <row r="69" spans="2:10" ht="25.15" hidden="1" customHeight="1" thickBot="1">
      <c r="B69" s="367"/>
      <c r="C69" s="267"/>
      <c r="D69" s="268"/>
      <c r="E69" s="269"/>
      <c r="F69" s="270"/>
      <c r="G69" s="264"/>
      <c r="H69" s="265"/>
      <c r="I69" s="266"/>
      <c r="J69" s="139"/>
    </row>
    <row r="70" spans="2:10" ht="14.25" hidden="1" customHeight="1">
      <c r="B70" s="273"/>
      <c r="C70" s="274"/>
      <c r="D70" s="274"/>
      <c r="E70" s="274"/>
      <c r="F70" s="274"/>
      <c r="G70" s="264"/>
      <c r="H70" s="265"/>
      <c r="I70" s="266"/>
      <c r="J70" s="139"/>
    </row>
    <row r="71" spans="2:10" ht="14.25" hidden="1" customHeight="1">
      <c r="B71" s="273"/>
      <c r="C71" s="274"/>
      <c r="D71" s="296" t="s">
        <v>143</v>
      </c>
      <c r="E71" s="297"/>
      <c r="F71" s="297"/>
      <c r="G71" s="297"/>
      <c r="H71" s="298"/>
      <c r="I71" s="266"/>
      <c r="J71" s="139"/>
    </row>
    <row r="72" spans="2:10" ht="14.25" hidden="1" customHeight="1">
      <c r="B72" s="273"/>
      <c r="C72" s="274"/>
      <c r="D72" s="299" t="s">
        <v>144</v>
      </c>
      <c r="E72" s="300"/>
      <c r="F72" s="300"/>
      <c r="G72" s="300"/>
      <c r="H72" s="301"/>
      <c r="I72" s="266"/>
      <c r="J72" s="139"/>
    </row>
    <row r="73" spans="2:10" ht="14.25" hidden="1" customHeight="1">
      <c r="B73" s="273"/>
      <c r="C73" s="274"/>
      <c r="D73" s="302" t="s">
        <v>145</v>
      </c>
      <c r="E73" s="303"/>
      <c r="F73" s="303"/>
      <c r="G73" s="303"/>
      <c r="H73" s="304"/>
      <c r="I73" s="266"/>
      <c r="J73" s="139"/>
    </row>
    <row r="74" spans="2:10" ht="14.25" hidden="1" customHeight="1">
      <c r="B74" s="273"/>
      <c r="C74" s="274"/>
      <c r="D74" s="274"/>
      <c r="E74" s="274"/>
      <c r="F74" s="274"/>
      <c r="G74" s="264"/>
      <c r="H74" s="265"/>
      <c r="I74" s="266"/>
      <c r="J74" s="139"/>
    </row>
    <row r="75" spans="2:10" ht="14.25" hidden="1" customHeight="1">
      <c r="B75" s="273"/>
      <c r="C75" s="274"/>
      <c r="D75" s="274"/>
      <c r="E75" s="274"/>
      <c r="F75" s="274"/>
      <c r="G75" s="264"/>
      <c r="H75" s="265"/>
      <c r="I75" s="266"/>
      <c r="J75" s="139"/>
    </row>
    <row r="76" spans="2:10" ht="14.25" hidden="1" customHeight="1">
      <c r="B76" s="273"/>
      <c r="C76" s="274"/>
      <c r="D76" s="274"/>
      <c r="E76" s="274"/>
      <c r="F76" s="274"/>
      <c r="G76" s="264"/>
      <c r="H76" s="265"/>
      <c r="I76" s="266"/>
      <c r="J76" s="139"/>
    </row>
    <row r="77" spans="2:10" ht="14.25" hidden="1" customHeight="1" thickBot="1">
      <c r="B77" s="275"/>
      <c r="C77" s="276"/>
      <c r="D77" s="277" t="s">
        <v>146</v>
      </c>
      <c r="E77" s="251"/>
      <c r="F77" s="278"/>
      <c r="G77" s="277" t="s">
        <v>147</v>
      </c>
      <c r="H77" s="279"/>
      <c r="I77" s="279"/>
      <c r="J77" s="366"/>
    </row>
    <row r="78" spans="2:10" ht="16.5" hidden="1" customHeight="1">
      <c r="B78" s="275"/>
      <c r="C78" s="276"/>
      <c r="D78" s="277"/>
      <c r="E78" s="277"/>
      <c r="F78" s="278"/>
      <c r="G78" s="278"/>
      <c r="H78" s="279"/>
      <c r="I78" s="279"/>
      <c r="J78" s="366"/>
    </row>
    <row r="79" spans="2:10" ht="16.5" hidden="1" customHeight="1">
      <c r="B79" s="275"/>
      <c r="C79" s="250"/>
      <c r="D79" s="277"/>
      <c r="E79" s="277"/>
      <c r="F79" s="278"/>
      <c r="G79" s="278"/>
      <c r="H79" s="279"/>
      <c r="I79" s="279"/>
      <c r="J79" s="366"/>
    </row>
    <row r="80" spans="2:10" ht="16.5" hidden="1" customHeight="1">
      <c r="B80" s="275"/>
      <c r="C80" s="250"/>
      <c r="D80" s="277"/>
      <c r="E80" s="277"/>
      <c r="F80" s="278"/>
      <c r="G80" s="278"/>
      <c r="H80" s="279"/>
      <c r="I80" s="279"/>
      <c r="J80" s="366"/>
    </row>
    <row r="81" spans="2:10" ht="14.25" customHeight="1">
      <c r="B81" s="275"/>
      <c r="C81" s="250"/>
      <c r="D81" s="277"/>
      <c r="E81" s="277"/>
      <c r="F81" s="278"/>
      <c r="G81" s="278"/>
      <c r="H81" s="279"/>
      <c r="I81" s="279"/>
      <c r="J81" s="366"/>
    </row>
    <row r="82" spans="2:10" ht="14.25" customHeight="1">
      <c r="B82" s="275"/>
      <c r="C82" s="250"/>
      <c r="D82" s="277"/>
      <c r="E82" s="277"/>
      <c r="F82" s="278"/>
      <c r="G82" s="278"/>
      <c r="H82" s="279"/>
      <c r="I82" s="279"/>
      <c r="J82" s="366"/>
    </row>
    <row r="83" spans="2:10" ht="14.25" customHeight="1">
      <c r="B83" s="275"/>
      <c r="C83" s="250"/>
      <c r="D83" s="281" t="s">
        <v>148</v>
      </c>
      <c r="E83" s="251"/>
      <c r="F83" s="278"/>
      <c r="G83" s="281"/>
      <c r="H83" s="279"/>
      <c r="I83" s="279"/>
      <c r="J83" s="366"/>
    </row>
    <row r="84" spans="2:10" ht="14.25" customHeight="1">
      <c r="B84" s="275"/>
      <c r="C84" s="250"/>
      <c r="D84" s="277" t="s">
        <v>149</v>
      </c>
      <c r="E84" s="251"/>
      <c r="F84" s="278"/>
      <c r="G84" s="277"/>
      <c r="H84" s="279"/>
      <c r="I84" s="279"/>
      <c r="J84" s="366"/>
    </row>
    <row r="85" spans="2:10" ht="14.25" customHeight="1">
      <c r="B85" s="275"/>
      <c r="C85" s="250"/>
      <c r="D85" s="277" t="s">
        <v>150</v>
      </c>
      <c r="E85" s="277"/>
      <c r="F85" s="278"/>
      <c r="G85" s="278"/>
      <c r="H85" s="279"/>
      <c r="I85" s="279"/>
      <c r="J85" s="366"/>
    </row>
    <row r="86" spans="2:10" ht="14.25" customHeight="1">
      <c r="B86" s="275"/>
      <c r="C86" s="250"/>
      <c r="D86" s="277"/>
      <c r="E86" s="277"/>
      <c r="F86" s="278"/>
      <c r="G86" s="278"/>
      <c r="H86" s="279"/>
      <c r="I86" s="279"/>
      <c r="J86" s="366"/>
    </row>
    <row r="87" spans="2:10" ht="14.25" customHeight="1">
      <c r="B87" s="275"/>
      <c r="C87" s="250"/>
      <c r="D87" s="277"/>
      <c r="E87" s="277"/>
      <c r="F87" s="278"/>
      <c r="G87" s="278"/>
      <c r="H87" s="279"/>
      <c r="I87" s="279"/>
      <c r="J87" s="366"/>
    </row>
    <row r="88" spans="2:10" ht="14.25" customHeight="1">
      <c r="B88" s="280"/>
      <c r="C88" s="282"/>
      <c r="D88" s="280"/>
      <c r="E88" s="283"/>
      <c r="F88" s="284"/>
      <c r="G88" s="285"/>
      <c r="H88" s="286"/>
      <c r="I88" s="285"/>
    </row>
    <row r="89" spans="2:10" ht="14.25" customHeight="1">
      <c r="C89" s="50"/>
    </row>
    <row r="90" spans="2:10" ht="14.25" customHeight="1">
      <c r="C90" s="50"/>
    </row>
  </sheetData>
  <sheetProtection selectLockedCells="1" selectUnlockedCells="1"/>
  <mergeCells count="12">
    <mergeCell ref="D71:H71"/>
    <mergeCell ref="D72:H72"/>
    <mergeCell ref="D73:H73"/>
    <mergeCell ref="E46:F46"/>
    <mergeCell ref="E47:F47"/>
    <mergeCell ref="E48:F48"/>
    <mergeCell ref="E57:H57"/>
    <mergeCell ref="E58:H58"/>
    <mergeCell ref="E59:H59"/>
    <mergeCell ref="E61:H61"/>
    <mergeCell ref="E62:H62"/>
    <mergeCell ref="C66:E68"/>
  </mergeCells>
  <phoneticPr fontId="32" type="noConversion"/>
  <conditionalFormatting sqref="E62:J62">
    <cfRule type="expression" dxfId="3" priority="4" stopIfTrue="1">
      <formula>#REF!&lt;&gt;0</formula>
    </cfRule>
  </conditionalFormatting>
  <conditionalFormatting sqref="E61:J61">
    <cfRule type="expression" dxfId="2" priority="3" stopIfTrue="1">
      <formula>#REF!&lt;&gt;0</formula>
    </cfRule>
  </conditionalFormatting>
  <conditionalFormatting sqref="I52:J56">
    <cfRule type="cellIs" dxfId="1" priority="2" stopIfTrue="1" operator="between">
      <formula>$F52</formula>
      <formula>$H52</formula>
    </cfRule>
  </conditionalFormatting>
  <conditionalFormatting sqref="E59:H59">
    <cfRule type="expression" dxfId="0" priority="1" stopIfTrue="1">
      <formula>'\\luciana-dos\Users\luciana\Desktop\SILVANA 2019\000. LICITAÇÕES 2020\7. Campo de Bocha\02. Documentos para Licitar\[Planilha Orçamentária.xls]Planilha orçamentária'!#REF!&lt;&gt;0</formula>
    </cfRule>
  </conditionalFormatting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52" firstPageNumber="0" fitToHeight="0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AY145"/>
  <sheetViews>
    <sheetView view="pageBreakPreview" topLeftCell="A124" zoomScale="115" zoomScaleNormal="110" zoomScaleSheetLayoutView="115" workbookViewId="0">
      <selection activeCell="B140" sqref="B140"/>
    </sheetView>
  </sheetViews>
  <sheetFormatPr defaultRowHeight="13.5" customHeight="1"/>
  <cols>
    <col min="1" max="1" width="9" style="8"/>
    <col min="2" max="2" width="8.5" style="22" customWidth="1"/>
    <col min="3" max="15" width="2" style="21" customWidth="1"/>
    <col min="16" max="16" width="2.875" style="21" customWidth="1"/>
    <col min="17" max="17" width="2" style="21" customWidth="1"/>
    <col min="18" max="18" width="2.75" style="21" customWidth="1"/>
    <col min="19" max="19" width="2.875" style="21" customWidth="1"/>
    <col min="20" max="20" width="2" style="21" customWidth="1"/>
    <col min="21" max="21" width="3" style="21" customWidth="1"/>
    <col min="22" max="23" width="2" style="21" customWidth="1"/>
    <col min="24" max="24" width="2.5" style="21" customWidth="1"/>
    <col min="25" max="25" width="2.625" style="21" customWidth="1"/>
    <col min="26" max="26" width="2.5" style="21" customWidth="1"/>
    <col min="27" max="27" width="2.375" style="21" customWidth="1"/>
    <col min="28" max="28" width="2.75" style="21" customWidth="1"/>
    <col min="29" max="29" width="2.25" style="21" customWidth="1"/>
    <col min="30" max="31" width="2" style="21" customWidth="1"/>
    <col min="32" max="32" width="3.125" style="21" customWidth="1"/>
    <col min="33" max="46" width="2" style="21" customWidth="1"/>
    <col min="47" max="47" width="4.625" style="21" customWidth="1"/>
    <col min="48" max="49" width="2" style="21" customWidth="1"/>
    <col min="50" max="50" width="7.125" style="22" customWidth="1"/>
    <col min="51" max="51" width="9.375" style="22" customWidth="1"/>
    <col min="52" max="16384" width="9" style="8"/>
  </cols>
  <sheetData>
    <row r="2" spans="2:51" ht="18.75" customHeight="1">
      <c r="B2" s="321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W2" s="322"/>
      <c r="X2" s="322"/>
      <c r="Y2" s="322"/>
      <c r="Z2" s="322"/>
      <c r="AA2" s="322"/>
      <c r="AB2" s="322"/>
      <c r="AC2" s="322"/>
      <c r="AD2" s="322"/>
      <c r="AE2" s="322"/>
      <c r="AF2" s="322"/>
      <c r="AG2" s="322"/>
      <c r="AH2" s="322"/>
      <c r="AI2" s="322"/>
      <c r="AJ2" s="322"/>
      <c r="AK2" s="322"/>
      <c r="AL2" s="322"/>
      <c r="AM2" s="322"/>
      <c r="AN2" s="322"/>
      <c r="AO2" s="322"/>
      <c r="AP2" s="322"/>
      <c r="AQ2" s="322"/>
      <c r="AR2" s="322"/>
      <c r="AS2" s="322"/>
      <c r="AT2" s="322"/>
      <c r="AU2" s="322"/>
      <c r="AV2" s="322"/>
      <c r="AW2" s="322"/>
      <c r="AX2" s="322"/>
      <c r="AY2" s="323"/>
    </row>
    <row r="3" spans="2:51" ht="13.5" customHeight="1"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324"/>
      <c r="R3" s="324"/>
      <c r="S3" s="324"/>
      <c r="T3" s="324"/>
      <c r="U3" s="324"/>
      <c r="V3" s="324"/>
      <c r="W3" s="324"/>
      <c r="X3" s="324"/>
      <c r="Y3" s="324"/>
      <c r="Z3" s="324"/>
      <c r="AA3" s="324"/>
      <c r="AB3" s="324"/>
      <c r="AC3" s="324"/>
      <c r="AD3" s="324"/>
      <c r="AE3" s="324"/>
      <c r="AF3" s="324"/>
      <c r="AG3" s="324"/>
      <c r="AH3" s="324"/>
      <c r="AI3" s="324"/>
      <c r="AJ3" s="324"/>
      <c r="AK3" s="324"/>
      <c r="AL3" s="324"/>
      <c r="AM3" s="324"/>
      <c r="AN3" s="324"/>
      <c r="AO3" s="324"/>
      <c r="AP3" s="324"/>
      <c r="AQ3" s="324"/>
      <c r="AR3" s="324"/>
      <c r="AS3" s="324"/>
      <c r="AT3" s="324"/>
      <c r="AU3" s="324"/>
      <c r="AV3" s="324"/>
      <c r="AW3" s="324"/>
      <c r="AX3" s="324"/>
      <c r="AY3" s="324"/>
    </row>
    <row r="4" spans="2:51" ht="15" customHeight="1"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10"/>
      <c r="AY4" s="10"/>
    </row>
    <row r="5" spans="2:51" s="13" customFormat="1" ht="18.75" customHeight="1">
      <c r="B5" s="288" t="str">
        <f>' Plan Orç. Total'!B4</f>
        <v>OBRA: PROLONGAMENTO AVENIDA PRESIDENTE VARGAS - FASE I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2"/>
      <c r="AT5" s="12"/>
      <c r="AU5" s="12"/>
      <c r="AV5" s="12"/>
      <c r="AW5" s="12"/>
      <c r="AX5" s="12"/>
      <c r="AY5" s="289"/>
    </row>
    <row r="6" spans="2:51" s="13" customFormat="1" ht="18.75" customHeight="1">
      <c r="B6" s="288" t="str">
        <f>' Plan Orç. Total'!B5</f>
        <v>LOCAL: AV. PRESIDENTE VARGAS - CORDEIRÓPOLIS/SP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326"/>
      <c r="AT6" s="326"/>
      <c r="AU6" s="326"/>
      <c r="AV6" s="326"/>
      <c r="AW6" s="326"/>
      <c r="AX6" s="326"/>
      <c r="AY6" s="326"/>
    </row>
    <row r="7" spans="2:51" s="13" customFormat="1" ht="18.75" customHeight="1">
      <c r="B7" s="288" t="s">
        <v>156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287"/>
      <c r="AT7" s="287"/>
      <c r="AU7" s="287"/>
      <c r="AV7" s="287"/>
      <c r="AW7" s="287"/>
      <c r="AX7" s="287"/>
      <c r="AY7" s="287"/>
    </row>
    <row r="8" spans="2:51" s="13" customFormat="1" ht="18.75" customHeight="1">
      <c r="B8" s="327" t="s">
        <v>42</v>
      </c>
      <c r="C8" s="324"/>
      <c r="D8" s="324"/>
      <c r="E8" s="324"/>
      <c r="F8" s="324"/>
      <c r="G8" s="324"/>
      <c r="H8" s="324"/>
      <c r="I8" s="324"/>
      <c r="J8" s="324"/>
      <c r="K8" s="324"/>
      <c r="L8" s="324"/>
      <c r="M8" s="324"/>
      <c r="N8" s="324"/>
      <c r="O8" s="324"/>
      <c r="P8" s="324"/>
      <c r="Q8" s="324"/>
      <c r="R8" s="324"/>
      <c r="S8" s="324"/>
      <c r="T8" s="324"/>
      <c r="U8" s="324"/>
      <c r="V8" s="324"/>
      <c r="W8" s="324"/>
      <c r="X8" s="324"/>
      <c r="Y8" s="324"/>
      <c r="Z8" s="324"/>
      <c r="AA8" s="324"/>
      <c r="AB8" s="324"/>
      <c r="AC8" s="324"/>
      <c r="AD8" s="324"/>
      <c r="AE8" s="324"/>
      <c r="AF8" s="324"/>
      <c r="AG8" s="324"/>
      <c r="AH8" s="324"/>
      <c r="AI8" s="324"/>
      <c r="AJ8" s="324"/>
      <c r="AK8" s="324"/>
      <c r="AL8" s="324"/>
      <c r="AM8" s="324"/>
      <c r="AN8" s="324"/>
      <c r="AO8" s="324"/>
      <c r="AP8" s="324"/>
      <c r="AQ8" s="324"/>
      <c r="AR8" s="324"/>
      <c r="AS8" s="324"/>
      <c r="AT8" s="324"/>
      <c r="AU8" s="324"/>
      <c r="AV8" s="324"/>
      <c r="AW8" s="324"/>
      <c r="AX8" s="324"/>
      <c r="AY8" s="328"/>
    </row>
    <row r="9" spans="2:51" s="13" customFormat="1" ht="6" customHeight="1">
      <c r="B9" s="14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6"/>
    </row>
    <row r="10" spans="2:51" s="13" customFormat="1" ht="18" customHeight="1">
      <c r="B10" s="25" t="s">
        <v>23</v>
      </c>
      <c r="C10" s="325" t="s">
        <v>24</v>
      </c>
      <c r="D10" s="325"/>
      <c r="E10" s="325"/>
      <c r="F10" s="325"/>
      <c r="G10" s="325"/>
      <c r="H10" s="325"/>
      <c r="I10" s="325"/>
      <c r="J10" s="325"/>
      <c r="K10" s="325"/>
      <c r="L10" s="325"/>
      <c r="M10" s="325"/>
      <c r="N10" s="325"/>
      <c r="O10" s="325"/>
      <c r="P10" s="325"/>
      <c r="Q10" s="325"/>
      <c r="R10" s="325"/>
      <c r="S10" s="325"/>
      <c r="T10" s="325"/>
      <c r="U10" s="325"/>
      <c r="V10" s="325"/>
      <c r="W10" s="325"/>
      <c r="X10" s="325"/>
      <c r="Y10" s="325"/>
      <c r="Z10" s="325"/>
      <c r="AA10" s="325"/>
      <c r="AB10" s="325"/>
      <c r="AC10" s="325"/>
      <c r="AD10" s="325"/>
      <c r="AE10" s="325"/>
      <c r="AF10" s="325"/>
      <c r="AG10" s="325"/>
      <c r="AH10" s="325"/>
      <c r="AI10" s="325"/>
      <c r="AJ10" s="325"/>
      <c r="AK10" s="325"/>
      <c r="AL10" s="325"/>
      <c r="AM10" s="325"/>
      <c r="AN10" s="325"/>
      <c r="AO10" s="325"/>
      <c r="AP10" s="325"/>
      <c r="AQ10" s="325"/>
      <c r="AR10" s="325"/>
      <c r="AS10" s="325"/>
      <c r="AT10" s="325"/>
      <c r="AU10" s="325"/>
      <c r="AV10" s="325"/>
      <c r="AW10" s="325"/>
      <c r="AX10" s="26" t="s">
        <v>25</v>
      </c>
      <c r="AY10" s="26" t="s">
        <v>26</v>
      </c>
    </row>
    <row r="11" spans="2:51" ht="12.75">
      <c r="B11" s="54" t="str">
        <f>' Plan Orç. Total'!B11</f>
        <v>1.</v>
      </c>
      <c r="C11" s="319" t="str">
        <f>' Plan Orç. Total'!$E$11</f>
        <v>SERVIÇOS PRELIMINARES</v>
      </c>
      <c r="D11" s="319"/>
      <c r="E11" s="319"/>
      <c r="F11" s="319"/>
      <c r="G11" s="319"/>
      <c r="H11" s="319"/>
      <c r="I11" s="319"/>
      <c r="J11" s="319"/>
      <c r="K11" s="319"/>
      <c r="L11" s="319"/>
      <c r="M11" s="319"/>
      <c r="N11" s="319"/>
      <c r="O11" s="319"/>
      <c r="P11" s="319"/>
      <c r="Q11" s="319"/>
      <c r="R11" s="319"/>
      <c r="S11" s="319"/>
      <c r="T11" s="319"/>
      <c r="U11" s="319"/>
      <c r="V11" s="319"/>
      <c r="W11" s="319"/>
      <c r="X11" s="319"/>
      <c r="Y11" s="319"/>
      <c r="Z11" s="319"/>
      <c r="AA11" s="319"/>
      <c r="AB11" s="319"/>
      <c r="AC11" s="319"/>
      <c r="AD11" s="319"/>
      <c r="AE11" s="319"/>
      <c r="AF11" s="319"/>
      <c r="AG11" s="319"/>
      <c r="AH11" s="319"/>
      <c r="AI11" s="319"/>
      <c r="AJ11" s="319"/>
      <c r="AK11" s="319"/>
      <c r="AL11" s="319"/>
      <c r="AM11" s="319"/>
      <c r="AN11" s="319"/>
      <c r="AO11" s="319"/>
      <c r="AP11" s="319"/>
      <c r="AQ11" s="319"/>
      <c r="AR11" s="319"/>
      <c r="AS11" s="319"/>
      <c r="AT11" s="319"/>
      <c r="AU11" s="319"/>
      <c r="AV11" s="319"/>
      <c r="AW11" s="319"/>
      <c r="AX11" s="27"/>
      <c r="AY11" s="28"/>
    </row>
    <row r="12" spans="2:51" s="13" customFormat="1" ht="12.75">
      <c r="B12" s="53" t="str">
        <f>' Plan Orç. Total'!B12</f>
        <v>1.1</v>
      </c>
      <c r="C12" s="313" t="str">
        <f>' Plan Orç. Total'!$E$12</f>
        <v>PLACA DE IDENTIFICAÇÃO PARA OBRA</v>
      </c>
      <c r="D12" s="313"/>
      <c r="E12" s="313"/>
      <c r="F12" s="313"/>
      <c r="G12" s="313"/>
      <c r="H12" s="313"/>
      <c r="I12" s="313"/>
      <c r="J12" s="313"/>
      <c r="K12" s="313"/>
      <c r="L12" s="313"/>
      <c r="M12" s="313"/>
      <c r="N12" s="313"/>
      <c r="O12" s="313"/>
      <c r="P12" s="313"/>
      <c r="Q12" s="313"/>
      <c r="R12" s="313"/>
      <c r="S12" s="313"/>
      <c r="T12" s="313"/>
      <c r="U12" s="313"/>
      <c r="V12" s="313"/>
      <c r="W12" s="313"/>
      <c r="X12" s="313"/>
      <c r="Y12" s="313"/>
      <c r="Z12" s="313"/>
      <c r="AA12" s="313"/>
      <c r="AB12" s="313"/>
      <c r="AC12" s="313"/>
      <c r="AD12" s="313"/>
      <c r="AE12" s="313"/>
      <c r="AF12" s="313"/>
      <c r="AG12" s="313"/>
      <c r="AH12" s="313"/>
      <c r="AI12" s="313"/>
      <c r="AJ12" s="313"/>
      <c r="AK12" s="313"/>
      <c r="AL12" s="313"/>
      <c r="AM12" s="313"/>
      <c r="AN12" s="313"/>
      <c r="AO12" s="313"/>
      <c r="AP12" s="313"/>
      <c r="AQ12" s="313"/>
      <c r="AR12" s="313"/>
      <c r="AS12" s="313"/>
      <c r="AT12" s="313"/>
      <c r="AU12" s="313"/>
      <c r="AV12" s="313"/>
      <c r="AW12" s="313"/>
      <c r="AX12" s="30" t="str">
        <f>AW15</f>
        <v>m²</v>
      </c>
      <c r="AY12" s="31">
        <f>AT15</f>
        <v>3</v>
      </c>
    </row>
    <row r="13" spans="2:51" s="13" customFormat="1" ht="12.75">
      <c r="B13" s="29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12"/>
      <c r="Q13" s="312"/>
      <c r="R13" s="312"/>
      <c r="S13" s="35"/>
      <c r="T13" s="312"/>
      <c r="U13" s="312"/>
      <c r="V13" s="31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6"/>
      <c r="AS13" s="35"/>
      <c r="AT13" s="312"/>
      <c r="AU13" s="312"/>
      <c r="AV13" s="312"/>
      <c r="AW13" s="40"/>
      <c r="AX13" s="36"/>
      <c r="AY13" s="34"/>
    </row>
    <row r="14" spans="2:51" s="13" customFormat="1" ht="12.75">
      <c r="B14" s="29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 t="s">
        <v>28</v>
      </c>
      <c r="P14" s="312">
        <v>1.5</v>
      </c>
      <c r="Q14" s="312"/>
      <c r="R14" s="312"/>
      <c r="S14" s="35" t="s">
        <v>29</v>
      </c>
      <c r="T14" s="312">
        <v>2</v>
      </c>
      <c r="U14" s="312"/>
      <c r="V14" s="312"/>
      <c r="W14" s="32" t="s">
        <v>30</v>
      </c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6"/>
      <c r="AS14" s="37" t="s">
        <v>31</v>
      </c>
      <c r="AT14" s="317">
        <f>P14*T14</f>
        <v>3</v>
      </c>
      <c r="AU14" s="317"/>
      <c r="AV14" s="317"/>
      <c r="AW14" s="38" t="s">
        <v>27</v>
      </c>
      <c r="AX14" s="36"/>
      <c r="AY14" s="34"/>
    </row>
    <row r="15" spans="2:51" s="13" customFormat="1" ht="12.75">
      <c r="B15" s="2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6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 t="s">
        <v>32</v>
      </c>
      <c r="AP15" s="39"/>
      <c r="AQ15" s="39"/>
      <c r="AR15" s="36"/>
      <c r="AS15" s="35" t="s">
        <v>31</v>
      </c>
      <c r="AT15" s="312">
        <f>SUM(AT14)</f>
        <v>3</v>
      </c>
      <c r="AU15" s="312"/>
      <c r="AV15" s="312"/>
      <c r="AW15" s="40" t="str">
        <f>AW14</f>
        <v>m²</v>
      </c>
      <c r="AX15" s="36"/>
      <c r="AY15" s="34"/>
    </row>
    <row r="16" spans="2:51" s="13" customFormat="1" ht="12.75">
      <c r="B16" s="41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3"/>
      <c r="AY16" s="44"/>
    </row>
    <row r="17" spans="2:51" s="13" customFormat="1" ht="12.75">
      <c r="B17" s="53" t="str">
        <f>' Plan Orç. Total'!B13</f>
        <v>1.2</v>
      </c>
      <c r="C17" s="313" t="str">
        <f>' Plan Orç. Total'!E13</f>
        <v>PLACA PARA SINALIZAÇÃO VIÁRIA EM CHAPA DE AÇO, TOTALMENTE REFLETIVA COM PELÍCULA IA/IA - ÁREA ATÉ 2,0 M²</v>
      </c>
      <c r="D17" s="313"/>
      <c r="E17" s="313"/>
      <c r="F17" s="313"/>
      <c r="G17" s="313"/>
      <c r="H17" s="313"/>
      <c r="I17" s="313"/>
      <c r="J17" s="313"/>
      <c r="K17" s="313"/>
      <c r="L17" s="313"/>
      <c r="M17" s="313"/>
      <c r="N17" s="313"/>
      <c r="O17" s="313"/>
      <c r="P17" s="313"/>
      <c r="Q17" s="313"/>
      <c r="R17" s="313"/>
      <c r="S17" s="313"/>
      <c r="T17" s="313"/>
      <c r="U17" s="313"/>
      <c r="V17" s="313"/>
      <c r="W17" s="313"/>
      <c r="X17" s="313"/>
      <c r="Y17" s="313"/>
      <c r="Z17" s="313"/>
      <c r="AA17" s="313"/>
      <c r="AB17" s="313"/>
      <c r="AC17" s="313"/>
      <c r="AD17" s="313"/>
      <c r="AE17" s="313"/>
      <c r="AF17" s="313"/>
      <c r="AG17" s="313"/>
      <c r="AH17" s="313"/>
      <c r="AI17" s="313"/>
      <c r="AJ17" s="313"/>
      <c r="AK17" s="313"/>
      <c r="AL17" s="313"/>
      <c r="AM17" s="313"/>
      <c r="AN17" s="313"/>
      <c r="AO17" s="313"/>
      <c r="AP17" s="313"/>
      <c r="AQ17" s="313"/>
      <c r="AR17" s="313"/>
      <c r="AS17" s="313"/>
      <c r="AT17" s="313"/>
      <c r="AU17" s="313"/>
      <c r="AV17" s="313"/>
      <c r="AW17" s="313"/>
      <c r="AX17" s="30" t="str">
        <f>AW21</f>
        <v>m²</v>
      </c>
      <c r="AY17" s="31">
        <f>AT21</f>
        <v>0.79481250000000003</v>
      </c>
    </row>
    <row r="18" spans="2:51" s="13" customFormat="1" ht="12.75">
      <c r="B18" s="29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33"/>
      <c r="AY18" s="34"/>
    </row>
    <row r="19" spans="2:51" s="13" customFormat="1" ht="12.75">
      <c r="B19" s="29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12" t="s">
        <v>43</v>
      </c>
      <c r="Q19" s="312"/>
      <c r="R19" s="312"/>
      <c r="S19" s="35"/>
      <c r="T19" s="312" t="s">
        <v>44</v>
      </c>
      <c r="U19" s="312"/>
      <c r="V19" s="31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6"/>
      <c r="AS19" s="35"/>
      <c r="AT19" s="312"/>
      <c r="AU19" s="312"/>
      <c r="AV19" s="312"/>
      <c r="AW19" s="40"/>
      <c r="AX19" s="36"/>
      <c r="AY19" s="34"/>
    </row>
    <row r="20" spans="2:51" s="13" customFormat="1" ht="12.75">
      <c r="B20" s="29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 t="s">
        <v>28</v>
      </c>
      <c r="P20" s="312">
        <v>5</v>
      </c>
      <c r="Q20" s="312"/>
      <c r="R20" s="312"/>
      <c r="S20" s="32" t="s">
        <v>29</v>
      </c>
      <c r="T20" s="312">
        <f>0.225*0.225*3.14</f>
        <v>0.15896250000000001</v>
      </c>
      <c r="U20" s="312"/>
      <c r="V20" s="312"/>
      <c r="W20" s="32" t="s">
        <v>30</v>
      </c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6"/>
      <c r="AS20" s="37" t="s">
        <v>31</v>
      </c>
      <c r="AT20" s="317">
        <f>P20*T20</f>
        <v>0.79481250000000003</v>
      </c>
      <c r="AU20" s="317"/>
      <c r="AV20" s="317"/>
      <c r="AW20" s="38" t="s">
        <v>27</v>
      </c>
      <c r="AX20" s="36"/>
      <c r="AY20" s="34"/>
    </row>
    <row r="21" spans="2:51" s="13" customFormat="1" ht="12.75">
      <c r="B21" s="2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6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 t="s">
        <v>32</v>
      </c>
      <c r="AP21" s="39"/>
      <c r="AQ21" s="39"/>
      <c r="AR21" s="36"/>
      <c r="AS21" s="35" t="s">
        <v>31</v>
      </c>
      <c r="AT21" s="312">
        <f>SUM(AT20)</f>
        <v>0.79481250000000003</v>
      </c>
      <c r="AU21" s="312"/>
      <c r="AV21" s="312"/>
      <c r="AW21" s="40" t="str">
        <f>AW20</f>
        <v>m²</v>
      </c>
      <c r="AX21" s="36"/>
      <c r="AY21" s="34"/>
    </row>
    <row r="22" spans="2:51" s="13" customFormat="1" ht="12.75">
      <c r="B22" s="41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3"/>
      <c r="AY22" s="44"/>
    </row>
    <row r="23" spans="2:51" s="13" customFormat="1" ht="12.75">
      <c r="B23" s="53" t="str">
        <f>' Plan Orç. Total'!B14</f>
        <v>1.3</v>
      </c>
      <c r="C23" s="313" t="str">
        <f>' Plan Orç. Total'!E14</f>
        <v>SINALIZAÇÃO COM FITA FIXADA EM CONE PLÁSTICO, INCLUINDO CONE</v>
      </c>
      <c r="D23" s="313"/>
      <c r="E23" s="313"/>
      <c r="F23" s="313"/>
      <c r="G23" s="313"/>
      <c r="H23" s="313"/>
      <c r="I23" s="313"/>
      <c r="J23" s="313"/>
      <c r="K23" s="313"/>
      <c r="L23" s="313"/>
      <c r="M23" s="313"/>
      <c r="N23" s="313"/>
      <c r="O23" s="313"/>
      <c r="P23" s="313"/>
      <c r="Q23" s="313"/>
      <c r="R23" s="313"/>
      <c r="S23" s="313"/>
      <c r="T23" s="313"/>
      <c r="U23" s="313"/>
      <c r="V23" s="313"/>
      <c r="W23" s="313"/>
      <c r="X23" s="313"/>
      <c r="Y23" s="313"/>
      <c r="Z23" s="313"/>
      <c r="AA23" s="313"/>
      <c r="AB23" s="313"/>
      <c r="AC23" s="313"/>
      <c r="AD23" s="313"/>
      <c r="AE23" s="313"/>
      <c r="AF23" s="313"/>
      <c r="AG23" s="313"/>
      <c r="AH23" s="313"/>
      <c r="AI23" s="313"/>
      <c r="AJ23" s="313"/>
      <c r="AK23" s="313"/>
      <c r="AL23" s="313"/>
      <c r="AM23" s="313"/>
      <c r="AN23" s="313"/>
      <c r="AO23" s="313"/>
      <c r="AP23" s="313"/>
      <c r="AQ23" s="313"/>
      <c r="AR23" s="313"/>
      <c r="AS23" s="313"/>
      <c r="AT23" s="313"/>
      <c r="AU23" s="313"/>
      <c r="AV23" s="313"/>
      <c r="AW23" s="313"/>
      <c r="AX23" s="30" t="str">
        <f>AW27</f>
        <v>m</v>
      </c>
      <c r="AY23" s="31">
        <f>AT27</f>
        <v>108</v>
      </c>
    </row>
    <row r="24" spans="2:51" s="13" customFormat="1" ht="12.75">
      <c r="B24" s="29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33"/>
      <c r="AY24" s="34"/>
    </row>
    <row r="25" spans="2:51" s="13" customFormat="1" ht="12.75">
      <c r="B25" s="29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12" t="s">
        <v>43</v>
      </c>
      <c r="Q25" s="312"/>
      <c r="R25" s="312"/>
      <c r="S25" s="35"/>
      <c r="T25" s="312"/>
      <c r="U25" s="312"/>
      <c r="V25" s="31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6"/>
      <c r="AS25" s="35"/>
      <c r="AT25" s="312"/>
      <c r="AU25" s="312"/>
      <c r="AV25" s="312"/>
      <c r="AW25" s="40"/>
      <c r="AX25" s="36"/>
      <c r="AY25" s="34"/>
    </row>
    <row r="26" spans="2:51" s="13" customFormat="1" ht="12.75">
      <c r="B26" s="29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 t="s">
        <v>28</v>
      </c>
      <c r="P26" s="312">
        <f>9*12</f>
        <v>108</v>
      </c>
      <c r="Q26" s="312"/>
      <c r="R26" s="312"/>
      <c r="S26" s="32" t="s">
        <v>30</v>
      </c>
      <c r="T26" s="312"/>
      <c r="U26" s="312"/>
      <c r="V26" s="31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6"/>
      <c r="AS26" s="37" t="s">
        <v>31</v>
      </c>
      <c r="AT26" s="317">
        <f>P26</f>
        <v>108</v>
      </c>
      <c r="AU26" s="317"/>
      <c r="AV26" s="317"/>
      <c r="AW26" s="38" t="s">
        <v>50</v>
      </c>
      <c r="AX26" s="36"/>
      <c r="AY26" s="34"/>
    </row>
    <row r="27" spans="2:51" s="13" customFormat="1" ht="12.75">
      <c r="B27" s="2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6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 t="s">
        <v>32</v>
      </c>
      <c r="AP27" s="39"/>
      <c r="AQ27" s="39"/>
      <c r="AR27" s="36"/>
      <c r="AS27" s="35" t="s">
        <v>31</v>
      </c>
      <c r="AT27" s="312">
        <f>SUM(AT26)</f>
        <v>108</v>
      </c>
      <c r="AU27" s="312"/>
      <c r="AV27" s="312"/>
      <c r="AW27" s="40" t="str">
        <f>AW26</f>
        <v>m</v>
      </c>
      <c r="AX27" s="36"/>
      <c r="AY27" s="34"/>
    </row>
    <row r="28" spans="2:51" s="13" customFormat="1" ht="12.75"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3"/>
      <c r="AY28" s="44"/>
    </row>
    <row r="29" spans="2:51" ht="12.75">
      <c r="B29" s="54" t="str">
        <f>' Plan Orç. Total'!B17</f>
        <v>2.</v>
      </c>
      <c r="C29" s="319" t="str">
        <f>' Plan Orç. Total'!E17</f>
        <v>MOVIMENTAÇÃO DE TERRA</v>
      </c>
      <c r="D29" s="319"/>
      <c r="E29" s="319"/>
      <c r="F29" s="319"/>
      <c r="G29" s="319"/>
      <c r="H29" s="319"/>
      <c r="I29" s="319"/>
      <c r="J29" s="319"/>
      <c r="K29" s="319"/>
      <c r="L29" s="319"/>
      <c r="M29" s="319"/>
      <c r="N29" s="319"/>
      <c r="O29" s="319"/>
      <c r="P29" s="319"/>
      <c r="Q29" s="319"/>
      <c r="R29" s="319"/>
      <c r="S29" s="319"/>
      <c r="T29" s="319"/>
      <c r="U29" s="319"/>
      <c r="V29" s="319"/>
      <c r="W29" s="319"/>
      <c r="X29" s="319"/>
      <c r="Y29" s="319"/>
      <c r="Z29" s="319"/>
      <c r="AA29" s="319"/>
      <c r="AB29" s="319"/>
      <c r="AC29" s="319"/>
      <c r="AD29" s="319"/>
      <c r="AE29" s="319"/>
      <c r="AF29" s="319"/>
      <c r="AG29" s="319"/>
      <c r="AH29" s="319"/>
      <c r="AI29" s="319"/>
      <c r="AJ29" s="319"/>
      <c r="AK29" s="319"/>
      <c r="AL29" s="319"/>
      <c r="AM29" s="319"/>
      <c r="AN29" s="319"/>
      <c r="AO29" s="319"/>
      <c r="AP29" s="319"/>
      <c r="AQ29" s="319"/>
      <c r="AR29" s="319"/>
      <c r="AS29" s="319"/>
      <c r="AT29" s="319"/>
      <c r="AU29" s="319"/>
      <c r="AV29" s="319"/>
      <c r="AW29" s="319"/>
      <c r="AX29" s="27"/>
      <c r="AY29" s="28"/>
    </row>
    <row r="30" spans="2:51" ht="12.75">
      <c r="B30" s="54" t="str">
        <f>' Plan Orç. Total'!B18</f>
        <v>2.1</v>
      </c>
      <c r="C30" s="319" t="str">
        <f>' Plan Orç. Total'!E18</f>
        <v>LIMPEZA</v>
      </c>
      <c r="D30" s="319"/>
      <c r="E30" s="319"/>
      <c r="F30" s="319"/>
      <c r="G30" s="319"/>
      <c r="H30" s="319"/>
      <c r="I30" s="319"/>
      <c r="J30" s="319"/>
      <c r="K30" s="319"/>
      <c r="L30" s="319"/>
      <c r="M30" s="319"/>
      <c r="N30" s="319"/>
      <c r="O30" s="319"/>
      <c r="P30" s="319"/>
      <c r="Q30" s="319"/>
      <c r="R30" s="319"/>
      <c r="S30" s="319"/>
      <c r="T30" s="319"/>
      <c r="U30" s="319"/>
      <c r="V30" s="319"/>
      <c r="W30" s="319"/>
      <c r="X30" s="319"/>
      <c r="Y30" s="319"/>
      <c r="Z30" s="319"/>
      <c r="AA30" s="319"/>
      <c r="AB30" s="319"/>
      <c r="AC30" s="319"/>
      <c r="AD30" s="319"/>
      <c r="AE30" s="319"/>
      <c r="AF30" s="319"/>
      <c r="AG30" s="319"/>
      <c r="AH30" s="319"/>
      <c r="AI30" s="319"/>
      <c r="AJ30" s="319"/>
      <c r="AK30" s="319"/>
      <c r="AL30" s="319"/>
      <c r="AM30" s="319"/>
      <c r="AN30" s="319"/>
      <c r="AO30" s="319"/>
      <c r="AP30" s="319"/>
      <c r="AQ30" s="319"/>
      <c r="AR30" s="319"/>
      <c r="AS30" s="319"/>
      <c r="AT30" s="319"/>
      <c r="AU30" s="319"/>
      <c r="AV30" s="319"/>
      <c r="AW30" s="319"/>
      <c r="AX30" s="27"/>
      <c r="AY30" s="28"/>
    </row>
    <row r="31" spans="2:51" s="13" customFormat="1" ht="12.75">
      <c r="B31" s="53" t="str">
        <f>' Plan Orç. Total'!B19</f>
        <v>2.1.1</v>
      </c>
      <c r="C31" s="313" t="str">
        <f>' Plan Orç. Total'!E19</f>
        <v>LIMPEZA MECANIZADA DE CAMADA VEGETAL, VEGETAÇÃO E PEQUENAS ÁRVORES (DIÂMETRO DE TRONCO MENOR QUE 0,20 M), COM TRATOR DE ESTEIRAS</v>
      </c>
      <c r="D31" s="313"/>
      <c r="E31" s="313"/>
      <c r="F31" s="313"/>
      <c r="G31" s="313"/>
      <c r="H31" s="313"/>
      <c r="I31" s="313"/>
      <c r="J31" s="313"/>
      <c r="K31" s="313"/>
      <c r="L31" s="313"/>
      <c r="M31" s="313"/>
      <c r="N31" s="313"/>
      <c r="O31" s="313"/>
      <c r="P31" s="313"/>
      <c r="Q31" s="313"/>
      <c r="R31" s="313"/>
      <c r="S31" s="313"/>
      <c r="T31" s="313"/>
      <c r="U31" s="313"/>
      <c r="V31" s="313"/>
      <c r="W31" s="313"/>
      <c r="X31" s="313"/>
      <c r="Y31" s="313"/>
      <c r="Z31" s="313"/>
      <c r="AA31" s="313"/>
      <c r="AB31" s="313"/>
      <c r="AC31" s="313"/>
      <c r="AD31" s="313"/>
      <c r="AE31" s="313"/>
      <c r="AF31" s="313"/>
      <c r="AG31" s="313"/>
      <c r="AH31" s="313"/>
      <c r="AI31" s="313"/>
      <c r="AJ31" s="313"/>
      <c r="AK31" s="313"/>
      <c r="AL31" s="313"/>
      <c r="AM31" s="313"/>
      <c r="AN31" s="313"/>
      <c r="AO31" s="313"/>
      <c r="AP31" s="313"/>
      <c r="AQ31" s="313"/>
      <c r="AR31" s="313"/>
      <c r="AS31" s="313"/>
      <c r="AT31" s="313"/>
      <c r="AU31" s="313"/>
      <c r="AV31" s="313"/>
      <c r="AW31" s="313"/>
      <c r="AX31" s="30" t="str">
        <f>AW35</f>
        <v>m²</v>
      </c>
      <c r="AY31" s="31">
        <f>AT35</f>
        <v>3975</v>
      </c>
    </row>
    <row r="32" spans="2:51" s="13" customFormat="1" ht="12.75">
      <c r="B32" s="29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33"/>
      <c r="AY32" s="34"/>
    </row>
    <row r="33" spans="2:51" s="13" customFormat="1" ht="12.75">
      <c r="B33" s="29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12" t="s">
        <v>44</v>
      </c>
      <c r="Q33" s="312"/>
      <c r="R33" s="312"/>
      <c r="S33" s="35"/>
      <c r="T33" s="312"/>
      <c r="U33" s="312"/>
      <c r="V33" s="31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6"/>
      <c r="AS33" s="35"/>
      <c r="AT33" s="312"/>
      <c r="AU33" s="312"/>
      <c r="AV33" s="312"/>
      <c r="AW33" s="40"/>
      <c r="AX33" s="36"/>
      <c r="AY33" s="34"/>
    </row>
    <row r="34" spans="2:51" s="13" customFormat="1" ht="12.75">
      <c r="B34" s="29"/>
      <c r="C34" s="39" t="s">
        <v>45</v>
      </c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 t="s">
        <v>28</v>
      </c>
      <c r="P34" s="312">
        <v>3975</v>
      </c>
      <c r="Q34" s="312"/>
      <c r="R34" s="312"/>
      <c r="S34" s="35" t="s">
        <v>30</v>
      </c>
      <c r="T34" s="312"/>
      <c r="U34" s="312"/>
      <c r="V34" s="31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6"/>
      <c r="AS34" s="37" t="s">
        <v>31</v>
      </c>
      <c r="AT34" s="317">
        <f>P34</f>
        <v>3975</v>
      </c>
      <c r="AU34" s="317"/>
      <c r="AV34" s="317"/>
      <c r="AW34" s="38" t="s">
        <v>27</v>
      </c>
      <c r="AX34" s="36"/>
      <c r="AY34" s="34"/>
    </row>
    <row r="35" spans="2:51" s="13" customFormat="1" ht="12.75">
      <c r="B35" s="2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6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 t="s">
        <v>32</v>
      </c>
      <c r="AP35" s="39"/>
      <c r="AQ35" s="39"/>
      <c r="AR35" s="36"/>
      <c r="AS35" s="35" t="s">
        <v>31</v>
      </c>
      <c r="AT35" s="312">
        <f>SUM(AT34)</f>
        <v>3975</v>
      </c>
      <c r="AU35" s="312"/>
      <c r="AV35" s="312"/>
      <c r="AW35" s="40" t="str">
        <f>AW34</f>
        <v>m²</v>
      </c>
      <c r="AX35" s="36"/>
      <c r="AY35" s="34"/>
    </row>
    <row r="36" spans="2:51" s="13" customFormat="1" ht="12.75"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3"/>
      <c r="AY36" s="44"/>
    </row>
    <row r="37" spans="2:51" s="13" customFormat="1" ht="12.75">
      <c r="B37" s="53" t="str">
        <f>' Plan Orç. Total'!B20</f>
        <v>2.1.2</v>
      </c>
      <c r="C37" s="313" t="str">
        <f>' Plan Orç. Total'!E20</f>
        <v>CARGA, MANOBRA E DESCARGA DE SOLOS E MATERIAIS GRANULARES EM CAMINHÃO BASCULANTE 6 M³ - CARGA COM ESCAVADEIRA HIDRÁULICA E DESCARGA LIVRE. AF_07/2020</v>
      </c>
      <c r="D37" s="313"/>
      <c r="E37" s="313"/>
      <c r="F37" s="313"/>
      <c r="G37" s="313"/>
      <c r="H37" s="313"/>
      <c r="I37" s="313"/>
      <c r="J37" s="313"/>
      <c r="K37" s="313"/>
      <c r="L37" s="313"/>
      <c r="M37" s="313"/>
      <c r="N37" s="313"/>
      <c r="O37" s="313"/>
      <c r="P37" s="313"/>
      <c r="Q37" s="313"/>
      <c r="R37" s="313"/>
      <c r="S37" s="313"/>
      <c r="T37" s="313"/>
      <c r="U37" s="313"/>
      <c r="V37" s="313"/>
      <c r="W37" s="313"/>
      <c r="X37" s="313"/>
      <c r="Y37" s="313"/>
      <c r="Z37" s="313"/>
      <c r="AA37" s="313"/>
      <c r="AB37" s="313"/>
      <c r="AC37" s="313"/>
      <c r="AD37" s="313"/>
      <c r="AE37" s="313"/>
      <c r="AF37" s="313"/>
      <c r="AG37" s="313"/>
      <c r="AH37" s="313"/>
      <c r="AI37" s="313"/>
      <c r="AJ37" s="313"/>
      <c r="AK37" s="313"/>
      <c r="AL37" s="313"/>
      <c r="AM37" s="313"/>
      <c r="AN37" s="313"/>
      <c r="AO37" s="313"/>
      <c r="AP37" s="313"/>
      <c r="AQ37" s="313"/>
      <c r="AR37" s="313"/>
      <c r="AS37" s="313"/>
      <c r="AT37" s="313"/>
      <c r="AU37" s="313"/>
      <c r="AV37" s="313"/>
      <c r="AW37" s="313"/>
      <c r="AX37" s="30" t="str">
        <f>AW41</f>
        <v>m³</v>
      </c>
      <c r="AY37" s="31">
        <f>AT41</f>
        <v>596.25</v>
      </c>
    </row>
    <row r="38" spans="2:51" s="13" customFormat="1" ht="12.75">
      <c r="B38" s="29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33"/>
      <c r="AY38" s="34"/>
    </row>
    <row r="39" spans="2:51" s="13" customFormat="1" ht="12.75" customHeight="1">
      <c r="B39" s="29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48"/>
      <c r="P39" s="48"/>
      <c r="Q39" s="48"/>
      <c r="R39" s="48"/>
      <c r="S39" s="46"/>
      <c r="T39" s="47"/>
      <c r="U39" s="47"/>
      <c r="V39" s="47"/>
      <c r="W39" s="32"/>
      <c r="X39" s="312" t="s">
        <v>44</v>
      </c>
      <c r="Y39" s="312"/>
      <c r="Z39" s="312"/>
      <c r="AA39" s="32"/>
      <c r="AB39" s="32"/>
      <c r="AC39" s="32"/>
      <c r="AD39" s="312" t="s">
        <v>46</v>
      </c>
      <c r="AE39" s="312"/>
      <c r="AF39" s="312"/>
      <c r="AG39" s="312"/>
      <c r="AH39" s="312"/>
      <c r="AI39" s="32"/>
      <c r="AJ39" s="32"/>
      <c r="AK39" s="320"/>
      <c r="AL39" s="320"/>
      <c r="AM39" s="32"/>
      <c r="AN39" s="32"/>
      <c r="AO39" s="32"/>
      <c r="AP39" s="32"/>
      <c r="AQ39" s="32"/>
      <c r="AR39" s="36"/>
      <c r="AS39" s="52"/>
      <c r="AT39" s="312"/>
      <c r="AU39" s="312"/>
      <c r="AV39" s="312"/>
      <c r="AW39" s="40"/>
      <c r="AX39" s="36"/>
      <c r="AY39" s="34"/>
    </row>
    <row r="40" spans="2:51" s="13" customFormat="1" ht="14.25" customHeight="1">
      <c r="B40" s="29"/>
      <c r="C40" s="39" t="s">
        <v>45</v>
      </c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12"/>
      <c r="Q40" s="312"/>
      <c r="R40" s="312"/>
      <c r="S40" s="312"/>
      <c r="T40" s="312"/>
      <c r="U40" s="47"/>
      <c r="V40" s="47"/>
      <c r="W40" s="32" t="s">
        <v>28</v>
      </c>
      <c r="X40" s="312">
        <f>AY31</f>
        <v>3975</v>
      </c>
      <c r="Y40" s="312"/>
      <c r="Z40" s="312"/>
      <c r="AA40" s="32" t="s">
        <v>30</v>
      </c>
      <c r="AB40" s="32" t="s">
        <v>29</v>
      </c>
      <c r="AC40" s="32" t="s">
        <v>28</v>
      </c>
      <c r="AD40" s="32"/>
      <c r="AE40" s="320">
        <v>0.15</v>
      </c>
      <c r="AF40" s="320"/>
      <c r="AG40" s="32"/>
      <c r="AH40" s="32"/>
      <c r="AI40" s="32" t="s">
        <v>30</v>
      </c>
      <c r="AJ40" s="32"/>
      <c r="AK40" s="320"/>
      <c r="AL40" s="320"/>
      <c r="AM40" s="32"/>
      <c r="AN40" s="32"/>
      <c r="AO40" s="32"/>
      <c r="AP40" s="32"/>
      <c r="AQ40" s="32"/>
      <c r="AR40" s="36"/>
      <c r="AS40" s="37" t="s">
        <v>31</v>
      </c>
      <c r="AT40" s="317">
        <f>(X40*AE40)</f>
        <v>596.25</v>
      </c>
      <c r="AU40" s="317"/>
      <c r="AV40" s="317"/>
      <c r="AW40" s="38" t="s">
        <v>51</v>
      </c>
      <c r="AX40" s="36"/>
      <c r="AY40" s="34"/>
    </row>
    <row r="41" spans="2:51" s="13" customFormat="1" ht="12.75">
      <c r="B41" s="2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6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 t="s">
        <v>32</v>
      </c>
      <c r="AP41" s="39"/>
      <c r="AQ41" s="39"/>
      <c r="AR41" s="36"/>
      <c r="AS41" s="52" t="s">
        <v>31</v>
      </c>
      <c r="AT41" s="312">
        <f>SUM(AT40)</f>
        <v>596.25</v>
      </c>
      <c r="AU41" s="312"/>
      <c r="AV41" s="312"/>
      <c r="AW41" s="40" t="str">
        <f>AW40</f>
        <v>m³</v>
      </c>
      <c r="AX41" s="36"/>
      <c r="AY41" s="34"/>
    </row>
    <row r="42" spans="2:51" s="13" customFormat="1" ht="12.75"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3"/>
      <c r="AY42" s="44"/>
    </row>
    <row r="43" spans="2:51" s="13" customFormat="1" ht="12.75">
      <c r="B43" s="53" t="str">
        <f>' Plan Orç. Total'!B21</f>
        <v>2.1.3</v>
      </c>
      <c r="C43" s="313" t="str">
        <f>' Plan Orç. Total'!E21</f>
        <v>TRANSPORTE COM CAMINHÃO CARROCERIA 9T, EM VIA URBANA PAVIMENTADA, ATÉ 30KM. AF_07/2020</v>
      </c>
      <c r="D43" s="313"/>
      <c r="E43" s="313"/>
      <c r="F43" s="313"/>
      <c r="G43" s="313"/>
      <c r="H43" s="313"/>
      <c r="I43" s="313"/>
      <c r="J43" s="313"/>
      <c r="K43" s="313"/>
      <c r="L43" s="313"/>
      <c r="M43" s="313"/>
      <c r="N43" s="313"/>
      <c r="O43" s="313"/>
      <c r="P43" s="313"/>
      <c r="Q43" s="313"/>
      <c r="R43" s="313"/>
      <c r="S43" s="313"/>
      <c r="T43" s="313"/>
      <c r="U43" s="313"/>
      <c r="V43" s="313"/>
      <c r="W43" s="313"/>
      <c r="X43" s="313"/>
      <c r="Y43" s="313"/>
      <c r="Z43" s="313"/>
      <c r="AA43" s="313"/>
      <c r="AB43" s="313"/>
      <c r="AC43" s="313"/>
      <c r="AD43" s="313"/>
      <c r="AE43" s="313"/>
      <c r="AF43" s="313"/>
      <c r="AG43" s="313"/>
      <c r="AH43" s="313"/>
      <c r="AI43" s="313"/>
      <c r="AJ43" s="313"/>
      <c r="AK43" s="313"/>
      <c r="AL43" s="313"/>
      <c r="AM43" s="313"/>
      <c r="AN43" s="313"/>
      <c r="AO43" s="313"/>
      <c r="AP43" s="313"/>
      <c r="AQ43" s="313"/>
      <c r="AR43" s="313"/>
      <c r="AS43" s="313"/>
      <c r="AT43" s="313"/>
      <c r="AU43" s="313"/>
      <c r="AV43" s="313"/>
      <c r="AW43" s="313"/>
      <c r="AX43" s="30" t="str">
        <f>AW47</f>
        <v>T x KM</v>
      </c>
      <c r="AY43" s="31">
        <f>AT47</f>
        <v>7453.125</v>
      </c>
    </row>
    <row r="44" spans="2:51" s="13" customFormat="1" ht="12.75">
      <c r="B44" s="29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33"/>
      <c r="AY44" s="34"/>
    </row>
    <row r="45" spans="2:51" s="13" customFormat="1" ht="12.75" customHeight="1">
      <c r="B45" s="29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48" t="s">
        <v>47</v>
      </c>
      <c r="P45" s="48"/>
      <c r="Q45" s="48"/>
      <c r="R45" s="48"/>
      <c r="S45" s="46"/>
      <c r="T45" s="47"/>
      <c r="U45" s="47"/>
      <c r="V45" s="47"/>
      <c r="W45" s="32"/>
      <c r="X45" s="312" t="s">
        <v>44</v>
      </c>
      <c r="Y45" s="312"/>
      <c r="Z45" s="312"/>
      <c r="AA45" s="32"/>
      <c r="AB45" s="32"/>
      <c r="AC45" s="32"/>
      <c r="AD45" s="312" t="s">
        <v>46</v>
      </c>
      <c r="AE45" s="312"/>
      <c r="AF45" s="312"/>
      <c r="AG45" s="312"/>
      <c r="AH45" s="312"/>
      <c r="AI45" s="32"/>
      <c r="AJ45" s="32"/>
      <c r="AK45" s="320" t="s">
        <v>48</v>
      </c>
      <c r="AL45" s="320"/>
      <c r="AM45" s="32"/>
      <c r="AN45" s="32"/>
      <c r="AO45" s="32"/>
      <c r="AP45" s="32"/>
      <c r="AQ45" s="32"/>
      <c r="AR45" s="36"/>
      <c r="AS45" s="35"/>
      <c r="AT45" s="312"/>
      <c r="AU45" s="312"/>
      <c r="AV45" s="312"/>
      <c r="AW45" s="40"/>
      <c r="AX45" s="36"/>
      <c r="AY45" s="34"/>
    </row>
    <row r="46" spans="2:51" s="13" customFormat="1" ht="14.25" customHeight="1">
      <c r="B46" s="29"/>
      <c r="C46" s="39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 t="s">
        <v>28</v>
      </c>
      <c r="P46" s="312">
        <v>1.25</v>
      </c>
      <c r="Q46" s="312"/>
      <c r="R46" s="312"/>
      <c r="S46" s="312"/>
      <c r="T46" s="312"/>
      <c r="U46" s="47" t="s">
        <v>30</v>
      </c>
      <c r="V46" s="47" t="s">
        <v>29</v>
      </c>
      <c r="W46" s="32" t="s">
        <v>28</v>
      </c>
      <c r="X46" s="312">
        <f>P34</f>
        <v>3975</v>
      </c>
      <c r="Y46" s="312"/>
      <c r="Z46" s="312"/>
      <c r="AA46" s="32" t="s">
        <v>30</v>
      </c>
      <c r="AB46" s="32" t="s">
        <v>29</v>
      </c>
      <c r="AC46" s="32" t="s">
        <v>28</v>
      </c>
      <c r="AD46" s="32"/>
      <c r="AE46" s="320">
        <v>0.15</v>
      </c>
      <c r="AF46" s="320"/>
      <c r="AG46" s="32"/>
      <c r="AH46" s="32"/>
      <c r="AI46" s="32" t="s">
        <v>30</v>
      </c>
      <c r="AJ46" s="32" t="s">
        <v>29</v>
      </c>
      <c r="AK46" s="320">
        <v>10</v>
      </c>
      <c r="AL46" s="320"/>
      <c r="AM46" s="32"/>
      <c r="AN46" s="32"/>
      <c r="AO46" s="32"/>
      <c r="AP46" s="32"/>
      <c r="AQ46" s="32"/>
      <c r="AR46" s="36"/>
      <c r="AS46" s="37" t="s">
        <v>31</v>
      </c>
      <c r="AT46" s="317">
        <f>(X46*AE46)*P46*AK46</f>
        <v>7453.125</v>
      </c>
      <c r="AU46" s="317"/>
      <c r="AV46" s="317"/>
      <c r="AW46" s="38" t="s">
        <v>52</v>
      </c>
      <c r="AX46" s="36"/>
      <c r="AY46" s="34"/>
    </row>
    <row r="47" spans="2:51" s="13" customFormat="1" ht="12.75">
      <c r="B47" s="2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6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 t="s">
        <v>32</v>
      </c>
      <c r="AP47" s="39"/>
      <c r="AQ47" s="39"/>
      <c r="AR47" s="36"/>
      <c r="AS47" s="35" t="s">
        <v>31</v>
      </c>
      <c r="AT47" s="312">
        <f>SUM(AT46)</f>
        <v>7453.125</v>
      </c>
      <c r="AU47" s="312"/>
      <c r="AV47" s="312"/>
      <c r="AW47" s="40" t="str">
        <f>AW46</f>
        <v>T x KM</v>
      </c>
      <c r="AX47" s="36"/>
      <c r="AY47" s="34"/>
    </row>
    <row r="48" spans="2:51" s="13" customFormat="1" ht="12.75"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3"/>
      <c r="AY48" s="44"/>
    </row>
    <row r="49" spans="2:51" ht="12.75">
      <c r="B49" s="54" t="str">
        <f>' Plan Orç. Total'!B23</f>
        <v>2.2</v>
      </c>
      <c r="C49" s="319" t="str">
        <f>' Plan Orç. Total'!E23</f>
        <v>CORTE / ATERRO / ESCAVAÇÃO</v>
      </c>
      <c r="D49" s="319"/>
      <c r="E49" s="319"/>
      <c r="F49" s="319"/>
      <c r="G49" s="319"/>
      <c r="H49" s="319"/>
      <c r="I49" s="319"/>
      <c r="J49" s="319"/>
      <c r="K49" s="319"/>
      <c r="L49" s="319"/>
      <c r="M49" s="319"/>
      <c r="N49" s="319"/>
      <c r="O49" s="319"/>
      <c r="P49" s="319"/>
      <c r="Q49" s="319"/>
      <c r="R49" s="319"/>
      <c r="S49" s="319"/>
      <c r="T49" s="319"/>
      <c r="U49" s="319"/>
      <c r="V49" s="319"/>
      <c r="W49" s="319"/>
      <c r="X49" s="319"/>
      <c r="Y49" s="319"/>
      <c r="Z49" s="319"/>
      <c r="AA49" s="319"/>
      <c r="AB49" s="319"/>
      <c r="AC49" s="319"/>
      <c r="AD49" s="319"/>
      <c r="AE49" s="319"/>
      <c r="AF49" s="319"/>
      <c r="AG49" s="319"/>
      <c r="AH49" s="319"/>
      <c r="AI49" s="319"/>
      <c r="AJ49" s="319"/>
      <c r="AK49" s="319"/>
      <c r="AL49" s="319"/>
      <c r="AM49" s="319"/>
      <c r="AN49" s="319"/>
      <c r="AO49" s="319"/>
      <c r="AP49" s="319"/>
      <c r="AQ49" s="319"/>
      <c r="AR49" s="319"/>
      <c r="AS49" s="319"/>
      <c r="AT49" s="319"/>
      <c r="AU49" s="319"/>
      <c r="AV49" s="319"/>
      <c r="AW49" s="319"/>
      <c r="AX49" s="27"/>
      <c r="AY49" s="28"/>
    </row>
    <row r="50" spans="2:51" s="13" customFormat="1" ht="12.75">
      <c r="B50" s="53" t="str">
        <f>' Plan Orç. Total'!B24</f>
        <v>2.2.1</v>
      </c>
      <c r="C50" s="313" t="str">
        <f>' Plan Orç. Total'!E24</f>
        <v xml:space="preserve"> ESCAVAÇÃO HORIZONTAL EM SOLO DE 1A CATEGORIA COM TRATOR DE ESTEIRAS. AF_07/2020</v>
      </c>
      <c r="D50" s="313"/>
      <c r="E50" s="313"/>
      <c r="F50" s="313"/>
      <c r="G50" s="313"/>
      <c r="H50" s="313"/>
      <c r="I50" s="313"/>
      <c r="J50" s="313"/>
      <c r="K50" s="313"/>
      <c r="L50" s="313"/>
      <c r="M50" s="313"/>
      <c r="N50" s="313"/>
      <c r="O50" s="313"/>
      <c r="P50" s="313"/>
      <c r="Q50" s="313"/>
      <c r="R50" s="313"/>
      <c r="S50" s="313"/>
      <c r="T50" s="313"/>
      <c r="U50" s="313"/>
      <c r="V50" s="313"/>
      <c r="W50" s="313"/>
      <c r="X50" s="313"/>
      <c r="Y50" s="313"/>
      <c r="Z50" s="313"/>
      <c r="AA50" s="313"/>
      <c r="AB50" s="313"/>
      <c r="AC50" s="313"/>
      <c r="AD50" s="313"/>
      <c r="AE50" s="313"/>
      <c r="AF50" s="313"/>
      <c r="AG50" s="313"/>
      <c r="AH50" s="313"/>
      <c r="AI50" s="313"/>
      <c r="AJ50" s="313"/>
      <c r="AK50" s="313"/>
      <c r="AL50" s="313"/>
      <c r="AM50" s="313"/>
      <c r="AN50" s="313"/>
      <c r="AO50" s="313"/>
      <c r="AP50" s="313"/>
      <c r="AQ50" s="313"/>
      <c r="AR50" s="313"/>
      <c r="AS50" s="313"/>
      <c r="AT50" s="313"/>
      <c r="AU50" s="313"/>
      <c r="AV50" s="313"/>
      <c r="AW50" s="313"/>
      <c r="AX50" s="30" t="str">
        <f>AW55</f>
        <v>m³</v>
      </c>
      <c r="AY50" s="31">
        <f>AT55</f>
        <v>1513.9800000000002</v>
      </c>
    </row>
    <row r="51" spans="2:51" s="13" customFormat="1" ht="12.75">
      <c r="B51" s="29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33"/>
      <c r="AY51" s="34"/>
    </row>
    <row r="52" spans="2:51" s="13" customFormat="1" ht="12.75" customHeight="1">
      <c r="B52" s="29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12" t="s">
        <v>71</v>
      </c>
      <c r="O52" s="312"/>
      <c r="P52" s="312"/>
      <c r="Q52" s="312"/>
      <c r="R52" s="312"/>
      <c r="S52" s="51"/>
      <c r="T52" s="312" t="s">
        <v>72</v>
      </c>
      <c r="U52" s="312"/>
      <c r="V52" s="312"/>
      <c r="W52" s="312"/>
      <c r="X52" s="312"/>
      <c r="Y52" s="32"/>
      <c r="Z52" s="32"/>
      <c r="AA52" s="312" t="s">
        <v>85</v>
      </c>
      <c r="AB52" s="312"/>
      <c r="AC52" s="312"/>
      <c r="AD52" s="312"/>
      <c r="AE52" s="312"/>
      <c r="AF52" s="312"/>
      <c r="AG52" s="312"/>
      <c r="AH52" s="312"/>
      <c r="AI52" s="312"/>
      <c r="AJ52" s="312"/>
      <c r="AK52" s="312"/>
      <c r="AL52" s="32"/>
      <c r="AM52" s="32"/>
      <c r="AN52" s="32"/>
      <c r="AO52" s="32"/>
      <c r="AP52" s="32"/>
      <c r="AQ52" s="32"/>
      <c r="AR52" s="36"/>
      <c r="AS52" s="51"/>
      <c r="AT52" s="312"/>
      <c r="AU52" s="312"/>
      <c r="AV52" s="312"/>
      <c r="AW52" s="40"/>
      <c r="AX52" s="36"/>
      <c r="AY52" s="34"/>
    </row>
    <row r="53" spans="2:51" s="13" customFormat="1" ht="12.75">
      <c r="B53" s="29"/>
      <c r="C53" s="39" t="s">
        <v>73</v>
      </c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 t="s">
        <v>28</v>
      </c>
      <c r="P53" s="312">
        <v>115.9</v>
      </c>
      <c r="Q53" s="312"/>
      <c r="R53" s="312"/>
      <c r="S53" s="51" t="s">
        <v>29</v>
      </c>
      <c r="T53" s="312">
        <v>9</v>
      </c>
      <c r="U53" s="312"/>
      <c r="V53" s="312"/>
      <c r="W53" s="312"/>
      <c r="X53" s="32" t="s">
        <v>30</v>
      </c>
      <c r="Y53" s="32"/>
      <c r="Z53" s="32" t="s">
        <v>29</v>
      </c>
      <c r="AA53" s="32"/>
      <c r="AB53" s="32"/>
      <c r="AC53" s="51" t="s">
        <v>28</v>
      </c>
      <c r="AD53" s="312">
        <v>1.3</v>
      </c>
      <c r="AE53" s="312"/>
      <c r="AF53" s="312"/>
      <c r="AG53" s="312"/>
      <c r="AH53" s="32" t="s">
        <v>30</v>
      </c>
      <c r="AI53" s="32"/>
      <c r="AJ53" s="32"/>
      <c r="AK53" s="32"/>
      <c r="AL53" s="32"/>
      <c r="AM53" s="32"/>
      <c r="AN53" s="32"/>
      <c r="AO53" s="32"/>
      <c r="AP53" s="32"/>
      <c r="AQ53" s="32"/>
      <c r="AR53" s="36"/>
      <c r="AS53" s="51" t="s">
        <v>31</v>
      </c>
      <c r="AT53" s="312">
        <f>P53*T53*AD53</f>
        <v>1356.0300000000002</v>
      </c>
      <c r="AU53" s="312"/>
      <c r="AV53" s="312"/>
      <c r="AW53" s="40" t="s">
        <v>51</v>
      </c>
      <c r="AX53" s="36"/>
      <c r="AY53" s="34"/>
    </row>
    <row r="54" spans="2:51" s="13" customFormat="1" ht="12.75">
      <c r="B54" s="29"/>
      <c r="C54" s="39" t="s">
        <v>74</v>
      </c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 t="s">
        <v>28</v>
      </c>
      <c r="P54" s="312">
        <v>13.5</v>
      </c>
      <c r="Q54" s="312"/>
      <c r="R54" s="312"/>
      <c r="S54" s="51" t="s">
        <v>29</v>
      </c>
      <c r="T54" s="312">
        <v>9</v>
      </c>
      <c r="U54" s="312"/>
      <c r="V54" s="312"/>
      <c r="W54" s="312"/>
      <c r="X54" s="32" t="s">
        <v>30</v>
      </c>
      <c r="Y54" s="32"/>
      <c r="Z54" s="32" t="s">
        <v>29</v>
      </c>
      <c r="AA54" s="32"/>
      <c r="AB54" s="32"/>
      <c r="AC54" s="51" t="s">
        <v>28</v>
      </c>
      <c r="AD54" s="312">
        <v>1.3</v>
      </c>
      <c r="AE54" s="312"/>
      <c r="AF54" s="312"/>
      <c r="AG54" s="312"/>
      <c r="AH54" s="32" t="s">
        <v>30</v>
      </c>
      <c r="AI54" s="32"/>
      <c r="AJ54" s="32"/>
      <c r="AK54" s="32"/>
      <c r="AL54" s="32"/>
      <c r="AM54" s="32"/>
      <c r="AN54" s="32"/>
      <c r="AO54" s="32"/>
      <c r="AP54" s="32"/>
      <c r="AQ54" s="32"/>
      <c r="AR54" s="36"/>
      <c r="AS54" s="37" t="s">
        <v>31</v>
      </c>
      <c r="AT54" s="317">
        <f>P54*T54*AD54</f>
        <v>157.95000000000002</v>
      </c>
      <c r="AU54" s="317"/>
      <c r="AV54" s="317"/>
      <c r="AW54" s="38" t="s">
        <v>51</v>
      </c>
      <c r="AX54" s="36"/>
      <c r="AY54" s="34"/>
    </row>
    <row r="55" spans="2:51" s="13" customFormat="1" ht="12.75">
      <c r="B55" s="2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6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 t="s">
        <v>32</v>
      </c>
      <c r="AP55" s="39"/>
      <c r="AQ55" s="39"/>
      <c r="AR55" s="36"/>
      <c r="AS55" s="51" t="s">
        <v>31</v>
      </c>
      <c r="AT55" s="312">
        <f>SUM(AT53:AV54)</f>
        <v>1513.9800000000002</v>
      </c>
      <c r="AU55" s="312"/>
      <c r="AV55" s="312"/>
      <c r="AW55" s="40" t="str">
        <f>AW53</f>
        <v>m³</v>
      </c>
      <c r="AX55" s="36"/>
      <c r="AY55" s="34"/>
    </row>
    <row r="56" spans="2:51" s="13" customFormat="1" ht="12.75"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3"/>
      <c r="AY56" s="44"/>
    </row>
    <row r="57" spans="2:51" s="13" customFormat="1" ht="12.75">
      <c r="B57" s="53" t="str">
        <f>' Plan Orç. Total'!B25</f>
        <v>2.2.2</v>
      </c>
      <c r="C57" s="313" t="str">
        <f>' Plan Orç. Total'!E25</f>
        <v>CARGA, MANOBRA E DESCARGA DE SOLOS E MATERIAIS GRANULARES EM CAMINHÃO BASCULANTE 6 M³ - CARGA COM ESCAVADEIRA HIDRÁULICA E DESCARGA LIVRE. AF_07/2020</v>
      </c>
      <c r="D57" s="313"/>
      <c r="E57" s="313"/>
      <c r="F57" s="313"/>
      <c r="G57" s="313"/>
      <c r="H57" s="313"/>
      <c r="I57" s="313"/>
      <c r="J57" s="313"/>
      <c r="K57" s="313"/>
      <c r="L57" s="313"/>
      <c r="M57" s="313"/>
      <c r="N57" s="313"/>
      <c r="O57" s="313"/>
      <c r="P57" s="313"/>
      <c r="Q57" s="313"/>
      <c r="R57" s="313"/>
      <c r="S57" s="313"/>
      <c r="T57" s="313"/>
      <c r="U57" s="313"/>
      <c r="V57" s="313"/>
      <c r="W57" s="313"/>
      <c r="X57" s="313"/>
      <c r="Y57" s="313"/>
      <c r="Z57" s="313"/>
      <c r="AA57" s="313"/>
      <c r="AB57" s="313"/>
      <c r="AC57" s="313"/>
      <c r="AD57" s="313"/>
      <c r="AE57" s="313"/>
      <c r="AF57" s="313"/>
      <c r="AG57" s="313"/>
      <c r="AH57" s="313"/>
      <c r="AI57" s="313"/>
      <c r="AJ57" s="313"/>
      <c r="AK57" s="313"/>
      <c r="AL57" s="313"/>
      <c r="AM57" s="313"/>
      <c r="AN57" s="313"/>
      <c r="AO57" s="313"/>
      <c r="AP57" s="313"/>
      <c r="AQ57" s="313"/>
      <c r="AR57" s="313"/>
      <c r="AS57" s="313"/>
      <c r="AT57" s="313"/>
      <c r="AU57" s="313"/>
      <c r="AV57" s="313"/>
      <c r="AW57" s="313"/>
      <c r="AX57" s="30" t="str">
        <f>AW61</f>
        <v>m³</v>
      </c>
      <c r="AY57" s="31">
        <f>AT61</f>
        <v>1513.9800000000002</v>
      </c>
    </row>
    <row r="58" spans="2:51" s="13" customFormat="1" ht="12.75">
      <c r="B58" s="29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33"/>
      <c r="AY58" s="34"/>
    </row>
    <row r="59" spans="2:51" s="13" customFormat="1" ht="12.75" customHeight="1">
      <c r="B59" s="29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48"/>
      <c r="P59" s="48"/>
      <c r="Q59" s="48"/>
      <c r="R59" s="48"/>
      <c r="S59" s="46"/>
      <c r="T59" s="47"/>
      <c r="U59" s="47"/>
      <c r="V59" s="47"/>
      <c r="W59" s="32"/>
      <c r="X59" s="312" t="s">
        <v>53</v>
      </c>
      <c r="Y59" s="312"/>
      <c r="Z59" s="312"/>
      <c r="AA59" s="32"/>
      <c r="AB59" s="32"/>
      <c r="AC59" s="32"/>
      <c r="AD59" s="312"/>
      <c r="AE59" s="312"/>
      <c r="AF59" s="312"/>
      <c r="AG59" s="312"/>
      <c r="AH59" s="312"/>
      <c r="AI59" s="32"/>
      <c r="AJ59" s="32"/>
      <c r="AK59" s="320"/>
      <c r="AL59" s="320"/>
      <c r="AM59" s="32"/>
      <c r="AN59" s="32"/>
      <c r="AO59" s="32"/>
      <c r="AP59" s="32"/>
      <c r="AQ59" s="32"/>
      <c r="AR59" s="36"/>
      <c r="AS59" s="52"/>
      <c r="AT59" s="312"/>
      <c r="AU59" s="312"/>
      <c r="AV59" s="312"/>
      <c r="AW59" s="40"/>
      <c r="AX59" s="36"/>
      <c r="AY59" s="34"/>
    </row>
    <row r="60" spans="2:51" s="13" customFormat="1" ht="14.25" customHeight="1">
      <c r="B60" s="29"/>
      <c r="C60" s="39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12"/>
      <c r="Q60" s="312"/>
      <c r="R60" s="312"/>
      <c r="S60" s="312"/>
      <c r="T60" s="312"/>
      <c r="U60" s="47"/>
      <c r="V60" s="47"/>
      <c r="W60" s="32" t="s">
        <v>28</v>
      </c>
      <c r="X60" s="312">
        <f>AY50</f>
        <v>1513.9800000000002</v>
      </c>
      <c r="Y60" s="312"/>
      <c r="Z60" s="312"/>
      <c r="AA60" s="32" t="s">
        <v>30</v>
      </c>
      <c r="AB60" s="32"/>
      <c r="AC60" s="32"/>
      <c r="AD60" s="32"/>
      <c r="AE60" s="320"/>
      <c r="AF60" s="320"/>
      <c r="AG60" s="32"/>
      <c r="AH60" s="32"/>
      <c r="AI60" s="32"/>
      <c r="AJ60" s="32"/>
      <c r="AK60" s="320"/>
      <c r="AL60" s="320"/>
      <c r="AM60" s="32"/>
      <c r="AN60" s="32"/>
      <c r="AO60" s="32"/>
      <c r="AP60" s="32"/>
      <c r="AQ60" s="32"/>
      <c r="AR60" s="36"/>
      <c r="AS60" s="37" t="s">
        <v>31</v>
      </c>
      <c r="AT60" s="317">
        <f>(X60)</f>
        <v>1513.9800000000002</v>
      </c>
      <c r="AU60" s="317"/>
      <c r="AV60" s="317"/>
      <c r="AW60" s="38" t="s">
        <v>51</v>
      </c>
      <c r="AX60" s="36"/>
      <c r="AY60" s="34"/>
    </row>
    <row r="61" spans="2:51" s="13" customFormat="1" ht="12.75">
      <c r="B61" s="2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6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 t="s">
        <v>32</v>
      </c>
      <c r="AP61" s="39"/>
      <c r="AQ61" s="39"/>
      <c r="AR61" s="36"/>
      <c r="AS61" s="52" t="s">
        <v>31</v>
      </c>
      <c r="AT61" s="312">
        <f>SUM(AT60)</f>
        <v>1513.9800000000002</v>
      </c>
      <c r="AU61" s="312"/>
      <c r="AV61" s="312"/>
      <c r="AW61" s="40" t="str">
        <f>AW60</f>
        <v>m³</v>
      </c>
      <c r="AX61" s="36"/>
      <c r="AY61" s="34"/>
    </row>
    <row r="62" spans="2:51" s="13" customFormat="1" ht="12.75"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3"/>
      <c r="AY62" s="44"/>
    </row>
    <row r="63" spans="2:51" s="13" customFormat="1" ht="12.75">
      <c r="B63" s="53" t="str">
        <f>' Plan Orç. Total'!B26</f>
        <v>2.2.3</v>
      </c>
      <c r="C63" s="313" t="str">
        <f>' Plan Orç. Total'!E26</f>
        <v>ATERRO MECANIZADO DE VALA COM RETROESCAVADEIRA (CAPACIDADE DA CAÇAMBA DA RETRO: 0,26 M³ / POTÊNCIA: 88 HP), LARGURA ATÉ 0,8 M, PROFUNDIDADE DE 1,5 A 3,0 M, COM SOLO ARGILO-ARENOSO.</v>
      </c>
      <c r="D63" s="313"/>
      <c r="E63" s="313"/>
      <c r="F63" s="313"/>
      <c r="G63" s="313"/>
      <c r="H63" s="313"/>
      <c r="I63" s="313"/>
      <c r="J63" s="313"/>
      <c r="K63" s="313"/>
      <c r="L63" s="313"/>
      <c r="M63" s="313"/>
      <c r="N63" s="313"/>
      <c r="O63" s="313"/>
      <c r="P63" s="313"/>
      <c r="Q63" s="313"/>
      <c r="R63" s="313"/>
      <c r="S63" s="313"/>
      <c r="T63" s="313"/>
      <c r="U63" s="313"/>
      <c r="V63" s="313"/>
      <c r="W63" s="313"/>
      <c r="X63" s="313"/>
      <c r="Y63" s="313"/>
      <c r="Z63" s="313"/>
      <c r="AA63" s="313"/>
      <c r="AB63" s="313"/>
      <c r="AC63" s="313"/>
      <c r="AD63" s="313"/>
      <c r="AE63" s="313"/>
      <c r="AF63" s="313"/>
      <c r="AG63" s="313"/>
      <c r="AH63" s="313"/>
      <c r="AI63" s="313"/>
      <c r="AJ63" s="313"/>
      <c r="AK63" s="313"/>
      <c r="AL63" s="313"/>
      <c r="AM63" s="313"/>
      <c r="AN63" s="313"/>
      <c r="AO63" s="313"/>
      <c r="AP63" s="313"/>
      <c r="AQ63" s="313"/>
      <c r="AR63" s="313"/>
      <c r="AS63" s="313"/>
      <c r="AT63" s="313"/>
      <c r="AU63" s="313"/>
      <c r="AV63" s="313"/>
      <c r="AW63" s="313"/>
      <c r="AX63" s="30" t="str">
        <f>AW68</f>
        <v>m³</v>
      </c>
      <c r="AY63" s="31">
        <f>AT68</f>
        <v>411.84000000000003</v>
      </c>
    </row>
    <row r="64" spans="2:51" s="13" customFormat="1" ht="12.75">
      <c r="B64" s="29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33"/>
      <c r="AY64" s="34"/>
    </row>
    <row r="65" spans="2:51" s="13" customFormat="1" ht="12.75">
      <c r="B65" s="29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12" t="s">
        <v>71</v>
      </c>
      <c r="O65" s="312"/>
      <c r="P65" s="312"/>
      <c r="Q65" s="312"/>
      <c r="R65" s="312"/>
      <c r="S65" s="51"/>
      <c r="T65" s="312" t="s">
        <v>72</v>
      </c>
      <c r="U65" s="312"/>
      <c r="V65" s="312"/>
      <c r="W65" s="312"/>
      <c r="X65" s="312"/>
      <c r="Y65" s="32"/>
      <c r="Z65" s="32"/>
      <c r="AA65" s="32"/>
      <c r="AB65" s="312" t="s">
        <v>85</v>
      </c>
      <c r="AC65" s="312"/>
      <c r="AD65" s="312"/>
      <c r="AE65" s="312"/>
      <c r="AF65" s="312"/>
      <c r="AG65" s="312"/>
      <c r="AH65" s="312"/>
      <c r="AI65" s="312"/>
      <c r="AJ65" s="312"/>
      <c r="AK65" s="312"/>
      <c r="AL65" s="312"/>
      <c r="AM65" s="32"/>
      <c r="AN65" s="32"/>
      <c r="AO65" s="32"/>
      <c r="AP65" s="32"/>
      <c r="AQ65" s="32"/>
      <c r="AR65" s="36"/>
      <c r="AS65" s="51"/>
      <c r="AT65" s="312"/>
      <c r="AU65" s="312"/>
      <c r="AV65" s="312"/>
      <c r="AW65" s="40"/>
      <c r="AX65" s="36"/>
      <c r="AY65" s="34"/>
    </row>
    <row r="66" spans="2:51" s="13" customFormat="1" ht="12.75">
      <c r="B66" s="29"/>
      <c r="C66" s="39" t="s">
        <v>73</v>
      </c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 t="s">
        <v>28</v>
      </c>
      <c r="P66" s="312">
        <v>0</v>
      </c>
      <c r="Q66" s="312"/>
      <c r="R66" s="312"/>
      <c r="S66" s="51" t="s">
        <v>29</v>
      </c>
      <c r="T66" s="312">
        <v>9</v>
      </c>
      <c r="U66" s="312"/>
      <c r="V66" s="312"/>
      <c r="W66" s="312"/>
      <c r="X66" s="32" t="s">
        <v>30</v>
      </c>
      <c r="Y66" s="32"/>
      <c r="Z66" s="32"/>
      <c r="AA66" s="32" t="s">
        <v>29</v>
      </c>
      <c r="AB66" s="32"/>
      <c r="AC66" s="32"/>
      <c r="AD66" s="51" t="s">
        <v>28</v>
      </c>
      <c r="AE66" s="312">
        <v>1.3</v>
      </c>
      <c r="AF66" s="312"/>
      <c r="AG66" s="312"/>
      <c r="AH66" s="312"/>
      <c r="AI66" s="32" t="s">
        <v>30</v>
      </c>
      <c r="AJ66" s="32"/>
      <c r="AK66" s="32"/>
      <c r="AL66" s="32"/>
      <c r="AM66" s="32"/>
      <c r="AN66" s="32"/>
      <c r="AO66" s="32"/>
      <c r="AP66" s="32"/>
      <c r="AQ66" s="32"/>
      <c r="AR66" s="36"/>
      <c r="AS66" s="51" t="s">
        <v>31</v>
      </c>
      <c r="AT66" s="312">
        <f>P66*T66*AE66</f>
        <v>0</v>
      </c>
      <c r="AU66" s="312"/>
      <c r="AV66" s="312"/>
      <c r="AW66" s="40" t="s">
        <v>51</v>
      </c>
      <c r="AX66" s="36"/>
      <c r="AY66" s="34"/>
    </row>
    <row r="67" spans="2:51" s="13" customFormat="1" ht="12.75">
      <c r="B67" s="29"/>
      <c r="C67" s="39" t="s">
        <v>74</v>
      </c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 t="s">
        <v>28</v>
      </c>
      <c r="P67" s="312">
        <f>8.2+27</f>
        <v>35.200000000000003</v>
      </c>
      <c r="Q67" s="312"/>
      <c r="R67" s="312"/>
      <c r="S67" s="51" t="s">
        <v>29</v>
      </c>
      <c r="T67" s="312">
        <v>9</v>
      </c>
      <c r="U67" s="312"/>
      <c r="V67" s="312"/>
      <c r="W67" s="312"/>
      <c r="X67" s="32" t="s">
        <v>30</v>
      </c>
      <c r="Y67" s="32"/>
      <c r="Z67" s="32"/>
      <c r="AA67" s="32" t="s">
        <v>29</v>
      </c>
      <c r="AB67" s="32"/>
      <c r="AC67" s="32"/>
      <c r="AD67" s="51" t="s">
        <v>28</v>
      </c>
      <c r="AE67" s="312">
        <v>1.3</v>
      </c>
      <c r="AF67" s="312"/>
      <c r="AG67" s="312"/>
      <c r="AH67" s="312"/>
      <c r="AI67" s="32" t="s">
        <v>30</v>
      </c>
      <c r="AJ67" s="32"/>
      <c r="AK67" s="32"/>
      <c r="AL67" s="32"/>
      <c r="AM67" s="32"/>
      <c r="AN67" s="32"/>
      <c r="AO67" s="32"/>
      <c r="AP67" s="32"/>
      <c r="AQ67" s="32"/>
      <c r="AR67" s="36"/>
      <c r="AS67" s="37" t="s">
        <v>31</v>
      </c>
      <c r="AT67" s="317">
        <f>P67*T67*AE67</f>
        <v>411.84000000000003</v>
      </c>
      <c r="AU67" s="317"/>
      <c r="AV67" s="317"/>
      <c r="AW67" s="38" t="s">
        <v>51</v>
      </c>
      <c r="AX67" s="36"/>
      <c r="AY67" s="34"/>
    </row>
    <row r="68" spans="2:51" s="13" customFormat="1" ht="12.75">
      <c r="B68" s="2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6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 t="s">
        <v>32</v>
      </c>
      <c r="AP68" s="39"/>
      <c r="AQ68" s="39"/>
      <c r="AR68" s="36"/>
      <c r="AS68" s="51" t="s">
        <v>31</v>
      </c>
      <c r="AT68" s="312">
        <f>SUM(AT66:AV67)</f>
        <v>411.84000000000003</v>
      </c>
      <c r="AU68" s="312"/>
      <c r="AV68" s="312"/>
      <c r="AW68" s="40" t="str">
        <f>AW66</f>
        <v>m³</v>
      </c>
      <c r="AX68" s="36"/>
      <c r="AY68" s="34"/>
    </row>
    <row r="69" spans="2:51" s="13" customFormat="1" ht="12.75"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3"/>
      <c r="AY69" s="44"/>
    </row>
    <row r="70" spans="2:51" s="13" customFormat="1" ht="12.75">
      <c r="B70" s="53" t="str">
        <f>' Plan Orç. Total'!B27</f>
        <v>2.2.4</v>
      </c>
      <c r="C70" s="313" t="str">
        <f>' Plan Orç. Total'!E27</f>
        <v>ESCAVAÇÃO MECANIZADA DE VALA COM PROF. MAIOR QUE 1,5 M ATÉ 3,0 M (MÉDIA ENTRE MONTANTE E JUSANTE/UMA COMPOSIÇÃO POR TRECHO), COM RETROESCAVADEIRA (0,26 M3/ POTÊNCIA:88 HP), LARGURA DE 0,8 M A 1,5 M, EM SOLO DE 1A CATEGORIA, EM LOCAIS COM ALTO NÍVEL DE INTERFERÊNCIA</v>
      </c>
      <c r="D70" s="313"/>
      <c r="E70" s="313"/>
      <c r="F70" s="313"/>
      <c r="G70" s="313"/>
      <c r="H70" s="313"/>
      <c r="I70" s="313"/>
      <c r="J70" s="313"/>
      <c r="K70" s="313"/>
      <c r="L70" s="313"/>
      <c r="M70" s="313"/>
      <c r="N70" s="313"/>
      <c r="O70" s="313"/>
      <c r="P70" s="313"/>
      <c r="Q70" s="313"/>
      <c r="R70" s="313"/>
      <c r="S70" s="313"/>
      <c r="T70" s="313"/>
      <c r="U70" s="313"/>
      <c r="V70" s="313"/>
      <c r="W70" s="313"/>
      <c r="X70" s="313"/>
      <c r="Y70" s="313"/>
      <c r="Z70" s="313"/>
      <c r="AA70" s="313"/>
      <c r="AB70" s="313"/>
      <c r="AC70" s="313"/>
      <c r="AD70" s="313"/>
      <c r="AE70" s="313"/>
      <c r="AF70" s="313"/>
      <c r="AG70" s="313"/>
      <c r="AH70" s="313"/>
      <c r="AI70" s="313"/>
      <c r="AJ70" s="313"/>
      <c r="AK70" s="313"/>
      <c r="AL70" s="313"/>
      <c r="AM70" s="313"/>
      <c r="AN70" s="313"/>
      <c r="AO70" s="313"/>
      <c r="AP70" s="313"/>
      <c r="AQ70" s="313"/>
      <c r="AR70" s="313"/>
      <c r="AS70" s="313"/>
      <c r="AT70" s="313"/>
      <c r="AU70" s="313"/>
      <c r="AV70" s="313"/>
      <c r="AW70" s="313"/>
      <c r="AX70" s="30" t="str">
        <f>AW76</f>
        <v>m³</v>
      </c>
      <c r="AY70" s="31">
        <f>AT76</f>
        <v>1345.6949999999999</v>
      </c>
    </row>
    <row r="71" spans="2:51" s="13" customFormat="1" ht="12.75">
      <c r="B71" s="29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33"/>
      <c r="AY71" s="34"/>
    </row>
    <row r="72" spans="2:51" s="13" customFormat="1" ht="12.75">
      <c r="B72" s="29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15" t="s">
        <v>75</v>
      </c>
      <c r="O72" s="315"/>
      <c r="P72" s="315"/>
      <c r="Q72" s="315"/>
      <c r="R72" s="315"/>
      <c r="S72" s="51"/>
      <c r="T72" s="318" t="s">
        <v>72</v>
      </c>
      <c r="U72" s="318"/>
      <c r="V72" s="318"/>
      <c r="W72" s="318"/>
      <c r="X72" s="318"/>
      <c r="Y72" s="318" t="s">
        <v>76</v>
      </c>
      <c r="Z72" s="318"/>
      <c r="AA72" s="318"/>
      <c r="AB72" s="318"/>
      <c r="AC72" s="318"/>
      <c r="AD72" s="32"/>
      <c r="AE72" s="32"/>
      <c r="AF72" s="312" t="s">
        <v>85</v>
      </c>
      <c r="AG72" s="312"/>
      <c r="AH72" s="312"/>
      <c r="AI72" s="312"/>
      <c r="AJ72" s="312"/>
      <c r="AK72" s="312"/>
      <c r="AL72" s="312"/>
      <c r="AM72" s="312"/>
      <c r="AN72" s="312"/>
      <c r="AO72" s="312"/>
      <c r="AP72" s="312"/>
      <c r="AQ72" s="32"/>
      <c r="AR72" s="36"/>
      <c r="AS72" s="51"/>
      <c r="AT72" s="312"/>
      <c r="AU72" s="312"/>
      <c r="AV72" s="312"/>
      <c r="AW72" s="40"/>
      <c r="AX72" s="36"/>
      <c r="AY72" s="34"/>
    </row>
    <row r="73" spans="2:51" s="13" customFormat="1" ht="12.75">
      <c r="B73" s="29"/>
      <c r="C73" s="39" t="s">
        <v>73</v>
      </c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 t="s">
        <v>28</v>
      </c>
      <c r="P73" s="312">
        <v>155</v>
      </c>
      <c r="Q73" s="312"/>
      <c r="R73" s="312"/>
      <c r="S73" s="51" t="s">
        <v>29</v>
      </c>
      <c r="T73" s="312">
        <v>1.5</v>
      </c>
      <c r="U73" s="312"/>
      <c r="V73" s="312"/>
      <c r="W73" s="312"/>
      <c r="X73" s="32" t="s">
        <v>29</v>
      </c>
      <c r="Y73" s="312">
        <v>1.5</v>
      </c>
      <c r="Z73" s="312"/>
      <c r="AA73" s="312"/>
      <c r="AB73" s="312"/>
      <c r="AC73" s="32" t="s">
        <v>30</v>
      </c>
      <c r="AD73" s="32"/>
      <c r="AE73" s="32" t="s">
        <v>29</v>
      </c>
      <c r="AF73" s="32"/>
      <c r="AG73" s="32"/>
      <c r="AH73" s="51" t="s">
        <v>28</v>
      </c>
      <c r="AI73" s="312">
        <v>1.3</v>
      </c>
      <c r="AJ73" s="312"/>
      <c r="AK73" s="312"/>
      <c r="AL73" s="312"/>
      <c r="AM73" s="32" t="s">
        <v>30</v>
      </c>
      <c r="AN73" s="32"/>
      <c r="AO73" s="32"/>
      <c r="AP73" s="32"/>
      <c r="AQ73" s="32"/>
      <c r="AR73" s="36"/>
      <c r="AS73" s="51" t="s">
        <v>31</v>
      </c>
      <c r="AT73" s="312">
        <f>P73*T73*Y73*AI73</f>
        <v>453.375</v>
      </c>
      <c r="AU73" s="312"/>
      <c r="AV73" s="312"/>
      <c r="AW73" s="40" t="s">
        <v>51</v>
      </c>
      <c r="AX73" s="36"/>
      <c r="AY73" s="34"/>
    </row>
    <row r="74" spans="2:51" s="13" customFormat="1" ht="12.75">
      <c r="B74" s="29"/>
      <c r="C74" s="39" t="s">
        <v>74</v>
      </c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 t="s">
        <v>28</v>
      </c>
      <c r="P74" s="312">
        <v>162</v>
      </c>
      <c r="Q74" s="312"/>
      <c r="R74" s="312"/>
      <c r="S74" s="51" t="s">
        <v>29</v>
      </c>
      <c r="T74" s="312">
        <v>1.5</v>
      </c>
      <c r="U74" s="312"/>
      <c r="V74" s="312"/>
      <c r="W74" s="312"/>
      <c r="X74" s="32" t="s">
        <v>29</v>
      </c>
      <c r="Y74" s="312">
        <v>1.5</v>
      </c>
      <c r="Z74" s="312"/>
      <c r="AA74" s="312"/>
      <c r="AB74" s="312"/>
      <c r="AC74" s="32" t="s">
        <v>30</v>
      </c>
      <c r="AD74" s="32"/>
      <c r="AE74" s="32" t="s">
        <v>29</v>
      </c>
      <c r="AF74" s="32"/>
      <c r="AG74" s="32"/>
      <c r="AH74" s="51" t="s">
        <v>28</v>
      </c>
      <c r="AI74" s="312">
        <v>1.3</v>
      </c>
      <c r="AJ74" s="312"/>
      <c r="AK74" s="312"/>
      <c r="AL74" s="312"/>
      <c r="AM74" s="32" t="s">
        <v>30</v>
      </c>
      <c r="AN74" s="32"/>
      <c r="AO74" s="32"/>
      <c r="AP74" s="32"/>
      <c r="AQ74" s="32"/>
      <c r="AR74" s="36"/>
      <c r="AS74" s="52" t="s">
        <v>31</v>
      </c>
      <c r="AT74" s="312">
        <f>P74*T74*Y74*AI74</f>
        <v>473.85</v>
      </c>
      <c r="AU74" s="312"/>
      <c r="AV74" s="312"/>
      <c r="AW74" s="40" t="s">
        <v>51</v>
      </c>
      <c r="AX74" s="36"/>
      <c r="AY74" s="34"/>
    </row>
    <row r="75" spans="2:51" s="13" customFormat="1" ht="12.75">
      <c r="B75" s="29"/>
      <c r="C75" s="39" t="s">
        <v>93</v>
      </c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 t="s">
        <v>28</v>
      </c>
      <c r="P75" s="312">
        <f>28.8+27.5+24+27</f>
        <v>107.3</v>
      </c>
      <c r="Q75" s="312"/>
      <c r="R75" s="312"/>
      <c r="S75" s="52" t="s">
        <v>29</v>
      </c>
      <c r="T75" s="312">
        <v>2</v>
      </c>
      <c r="U75" s="312"/>
      <c r="V75" s="312"/>
      <c r="W75" s="312"/>
      <c r="X75" s="32" t="s">
        <v>29</v>
      </c>
      <c r="Y75" s="312">
        <v>1.5</v>
      </c>
      <c r="Z75" s="312"/>
      <c r="AA75" s="312"/>
      <c r="AB75" s="312"/>
      <c r="AC75" s="32" t="s">
        <v>30</v>
      </c>
      <c r="AD75" s="32"/>
      <c r="AE75" s="32" t="s">
        <v>29</v>
      </c>
      <c r="AF75" s="32"/>
      <c r="AG75" s="32"/>
      <c r="AH75" s="52" t="s">
        <v>28</v>
      </c>
      <c r="AI75" s="312">
        <v>1.3</v>
      </c>
      <c r="AJ75" s="312"/>
      <c r="AK75" s="312"/>
      <c r="AL75" s="312"/>
      <c r="AM75" s="32" t="s">
        <v>30</v>
      </c>
      <c r="AN75" s="32"/>
      <c r="AO75" s="32"/>
      <c r="AP75" s="32"/>
      <c r="AQ75" s="32"/>
      <c r="AR75" s="36"/>
      <c r="AS75" s="37" t="s">
        <v>31</v>
      </c>
      <c r="AT75" s="317">
        <f>P75*T75*Y75*AI75</f>
        <v>418.46999999999997</v>
      </c>
      <c r="AU75" s="317"/>
      <c r="AV75" s="317"/>
      <c r="AW75" s="38" t="s">
        <v>51</v>
      </c>
      <c r="AX75" s="36"/>
      <c r="AY75" s="34"/>
    </row>
    <row r="76" spans="2:51" s="13" customFormat="1" ht="12.75">
      <c r="B76" s="2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6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 t="s">
        <v>32</v>
      </c>
      <c r="AP76" s="39"/>
      <c r="AQ76" s="39"/>
      <c r="AR76" s="36"/>
      <c r="AS76" s="51" t="s">
        <v>31</v>
      </c>
      <c r="AT76" s="312">
        <f>SUM(AT73:AV75)</f>
        <v>1345.6949999999999</v>
      </c>
      <c r="AU76" s="312"/>
      <c r="AV76" s="312"/>
      <c r="AW76" s="40" t="str">
        <f>AW73</f>
        <v>m³</v>
      </c>
      <c r="AX76" s="36"/>
      <c r="AY76" s="34"/>
    </row>
    <row r="77" spans="2:51" s="13" customFormat="1" ht="12.75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3"/>
      <c r="AY77" s="44"/>
    </row>
    <row r="78" spans="2:51" s="13" customFormat="1" ht="12.75">
      <c r="B78" s="53" t="str">
        <f>' Plan Orç. Total'!B28</f>
        <v>2.2.5</v>
      </c>
      <c r="C78" s="313" t="str">
        <f>' Plan Orç. Total'!E28</f>
        <v>REATERRO MECANIZADO DE VALA COM RETROESCAVADEIRA (CAPACIDADE DA CAÇAMBA DA RETRO: 0,26 M³ / POTÊNCIA: 88 HP), LARGURA DE 0,8 A 1,5 M, PROFUNDIDADE ATÉ 1,5 M, COM SOLO DE 1ª CATEGORIA EM LOCAIS COM ALTO NÍVEL DE INTERFERÊNCIA.</v>
      </c>
      <c r="D78" s="313"/>
      <c r="E78" s="313"/>
      <c r="F78" s="313"/>
      <c r="G78" s="313"/>
      <c r="H78" s="313"/>
      <c r="I78" s="313"/>
      <c r="J78" s="313"/>
      <c r="K78" s="313"/>
      <c r="L78" s="313"/>
      <c r="M78" s="313"/>
      <c r="N78" s="313"/>
      <c r="O78" s="313"/>
      <c r="P78" s="313"/>
      <c r="Q78" s="313"/>
      <c r="R78" s="313"/>
      <c r="S78" s="313"/>
      <c r="T78" s="313"/>
      <c r="U78" s="313"/>
      <c r="V78" s="313"/>
      <c r="W78" s="313"/>
      <c r="X78" s="313"/>
      <c r="Y78" s="313"/>
      <c r="Z78" s="313"/>
      <c r="AA78" s="313"/>
      <c r="AB78" s="313"/>
      <c r="AC78" s="313"/>
      <c r="AD78" s="313"/>
      <c r="AE78" s="313"/>
      <c r="AF78" s="313"/>
      <c r="AG78" s="313"/>
      <c r="AH78" s="313"/>
      <c r="AI78" s="313"/>
      <c r="AJ78" s="313"/>
      <c r="AK78" s="313"/>
      <c r="AL78" s="313"/>
      <c r="AM78" s="313"/>
      <c r="AN78" s="313"/>
      <c r="AO78" s="313"/>
      <c r="AP78" s="313"/>
      <c r="AQ78" s="313"/>
      <c r="AR78" s="313"/>
      <c r="AS78" s="313"/>
      <c r="AT78" s="313"/>
      <c r="AU78" s="313"/>
      <c r="AV78" s="313"/>
      <c r="AW78" s="313"/>
      <c r="AX78" s="30" t="str">
        <f>AW84</f>
        <v>m³</v>
      </c>
      <c r="AY78" s="31">
        <f>AT84</f>
        <v>1083.9568199999999</v>
      </c>
    </row>
    <row r="79" spans="2:51" s="13" customFormat="1" ht="12.75">
      <c r="B79" s="29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33"/>
      <c r="AY79" s="34"/>
    </row>
    <row r="80" spans="2:51" s="13" customFormat="1" ht="12.75" customHeight="1">
      <c r="B80" s="29"/>
      <c r="C80" s="32"/>
      <c r="D80" s="32"/>
      <c r="E80" s="32"/>
      <c r="F80" s="32"/>
      <c r="G80" s="32"/>
      <c r="H80" s="32"/>
      <c r="I80" s="32"/>
      <c r="J80" s="32"/>
      <c r="K80" s="32"/>
      <c r="L80" s="312" t="s">
        <v>84</v>
      </c>
      <c r="M80" s="312"/>
      <c r="N80" s="312"/>
      <c r="O80" s="312"/>
      <c r="P80" s="312"/>
      <c r="Q80" s="312"/>
      <c r="R80" s="312"/>
      <c r="S80" s="51"/>
      <c r="T80" s="318" t="s">
        <v>77</v>
      </c>
      <c r="U80" s="318"/>
      <c r="V80" s="318"/>
      <c r="W80" s="318"/>
      <c r="X80" s="318"/>
      <c r="Y80" s="318" t="s">
        <v>75</v>
      </c>
      <c r="Z80" s="318"/>
      <c r="AA80" s="318"/>
      <c r="AB80" s="318"/>
      <c r="AC80" s="318"/>
      <c r="AD80" s="32"/>
      <c r="AE80" s="32"/>
      <c r="AF80" s="315" t="s">
        <v>81</v>
      </c>
      <c r="AG80" s="315"/>
      <c r="AH80" s="315"/>
      <c r="AI80" s="315"/>
      <c r="AJ80" s="315"/>
      <c r="AK80" s="32"/>
      <c r="AL80" s="32"/>
      <c r="AM80" s="32"/>
      <c r="AN80" s="32"/>
      <c r="AO80" s="32"/>
      <c r="AP80" s="32"/>
      <c r="AQ80" s="32"/>
      <c r="AR80" s="36"/>
      <c r="AS80" s="51"/>
      <c r="AT80" s="312"/>
      <c r="AU80" s="312"/>
      <c r="AV80" s="312"/>
      <c r="AW80" s="40"/>
      <c r="AX80" s="36"/>
      <c r="AY80" s="34"/>
    </row>
    <row r="81" spans="2:51" s="13" customFormat="1" ht="12.75">
      <c r="B81" s="29"/>
      <c r="C81" s="39" t="s">
        <v>73</v>
      </c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 t="s">
        <v>80</v>
      </c>
      <c r="P81" s="312">
        <f>AT73</f>
        <v>453.375</v>
      </c>
      <c r="Q81" s="312"/>
      <c r="R81" s="312"/>
      <c r="S81" s="55" t="s">
        <v>79</v>
      </c>
      <c r="T81" s="312">
        <f>(0.2*0.2)*3.14</f>
        <v>0.12560000000000002</v>
      </c>
      <c r="U81" s="312"/>
      <c r="V81" s="312"/>
      <c r="W81" s="312"/>
      <c r="X81" s="32" t="s">
        <v>29</v>
      </c>
      <c r="Y81" s="312">
        <v>155</v>
      </c>
      <c r="Z81" s="312"/>
      <c r="AA81" s="312"/>
      <c r="AB81" s="312"/>
      <c r="AC81" s="32" t="s">
        <v>30</v>
      </c>
      <c r="AD81" s="32" t="s">
        <v>78</v>
      </c>
      <c r="AE81" s="32" t="s">
        <v>28</v>
      </c>
      <c r="AF81" s="316">
        <v>155</v>
      </c>
      <c r="AG81" s="316"/>
      <c r="AH81" s="47" t="s">
        <v>29</v>
      </c>
      <c r="AI81" s="316">
        <v>1</v>
      </c>
      <c r="AJ81" s="316"/>
      <c r="AK81" s="47" t="s">
        <v>29</v>
      </c>
      <c r="AL81" s="312">
        <v>0.4</v>
      </c>
      <c r="AM81" s="312"/>
      <c r="AN81" s="47" t="s">
        <v>30</v>
      </c>
      <c r="AO81" s="32"/>
      <c r="AP81" s="32"/>
      <c r="AQ81" s="32"/>
      <c r="AR81" s="36"/>
      <c r="AS81" s="51" t="s">
        <v>31</v>
      </c>
      <c r="AT81" s="312">
        <f>((P81-(T81*Y81)-(AF81*AI81*AL81)))</f>
        <v>371.90699999999998</v>
      </c>
      <c r="AU81" s="312"/>
      <c r="AV81" s="312"/>
      <c r="AW81" s="40" t="s">
        <v>51</v>
      </c>
      <c r="AX81" s="36"/>
      <c r="AY81" s="34"/>
    </row>
    <row r="82" spans="2:51" s="13" customFormat="1" ht="12.75">
      <c r="B82" s="29"/>
      <c r="C82" s="39" t="s">
        <v>74</v>
      </c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 t="s">
        <v>80</v>
      </c>
      <c r="P82" s="312">
        <f>AT74</f>
        <v>473.85</v>
      </c>
      <c r="Q82" s="312"/>
      <c r="R82" s="312"/>
      <c r="S82" s="55" t="s">
        <v>79</v>
      </c>
      <c r="T82" s="312">
        <f>(0.2*0.2)*3.14</f>
        <v>0.12560000000000002</v>
      </c>
      <c r="U82" s="312"/>
      <c r="V82" s="312"/>
      <c r="W82" s="312"/>
      <c r="X82" s="32" t="s">
        <v>29</v>
      </c>
      <c r="Y82" s="312">
        <v>162</v>
      </c>
      <c r="Z82" s="312"/>
      <c r="AA82" s="312"/>
      <c r="AB82" s="312"/>
      <c r="AC82" s="32" t="s">
        <v>30</v>
      </c>
      <c r="AD82" s="32" t="s">
        <v>78</v>
      </c>
      <c r="AE82" s="32" t="s">
        <v>28</v>
      </c>
      <c r="AF82" s="316">
        <v>162</v>
      </c>
      <c r="AG82" s="316"/>
      <c r="AH82" s="47" t="s">
        <v>29</v>
      </c>
      <c r="AI82" s="316">
        <v>1</v>
      </c>
      <c r="AJ82" s="316"/>
      <c r="AK82" s="32" t="s">
        <v>29</v>
      </c>
      <c r="AL82" s="312">
        <v>0.4</v>
      </c>
      <c r="AM82" s="312"/>
      <c r="AN82" s="32" t="s">
        <v>30</v>
      </c>
      <c r="AO82" s="32"/>
      <c r="AP82" s="32"/>
      <c r="AQ82" s="32"/>
      <c r="AR82" s="36"/>
      <c r="AS82" s="52" t="s">
        <v>31</v>
      </c>
      <c r="AT82" s="312">
        <f>((P82-(T82*Y82)-(AF82*AI82*AL82)))</f>
        <v>388.70280000000002</v>
      </c>
      <c r="AU82" s="312"/>
      <c r="AV82" s="312"/>
      <c r="AW82" s="40" t="s">
        <v>51</v>
      </c>
      <c r="AX82" s="36"/>
      <c r="AY82" s="34"/>
    </row>
    <row r="83" spans="2:51" s="13" customFormat="1" ht="12.75">
      <c r="B83" s="29"/>
      <c r="C83" s="39" t="s">
        <v>93</v>
      </c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 t="s">
        <v>80</v>
      </c>
      <c r="P83" s="312">
        <f>AT75</f>
        <v>418.46999999999997</v>
      </c>
      <c r="Q83" s="312"/>
      <c r="R83" s="312"/>
      <c r="S83" s="55" t="s">
        <v>79</v>
      </c>
      <c r="T83" s="312">
        <f>(0.3*0.3)*3.14</f>
        <v>0.28260000000000002</v>
      </c>
      <c r="U83" s="312"/>
      <c r="V83" s="312"/>
      <c r="W83" s="312"/>
      <c r="X83" s="32" t="s">
        <v>29</v>
      </c>
      <c r="Y83" s="312">
        <f>28.8+27.5+24+27</f>
        <v>107.3</v>
      </c>
      <c r="Z83" s="312"/>
      <c r="AA83" s="312"/>
      <c r="AB83" s="312"/>
      <c r="AC83" s="32" t="s">
        <v>30</v>
      </c>
      <c r="AD83" s="32" t="s">
        <v>78</v>
      </c>
      <c r="AE83" s="32" t="s">
        <v>28</v>
      </c>
      <c r="AF83" s="316">
        <v>162</v>
      </c>
      <c r="AG83" s="316"/>
      <c r="AH83" s="47" t="s">
        <v>29</v>
      </c>
      <c r="AI83" s="316">
        <v>1</v>
      </c>
      <c r="AJ83" s="316"/>
      <c r="AK83" s="32" t="s">
        <v>29</v>
      </c>
      <c r="AL83" s="312">
        <v>0.4</v>
      </c>
      <c r="AM83" s="312"/>
      <c r="AN83" s="32" t="s">
        <v>30</v>
      </c>
      <c r="AO83" s="32"/>
      <c r="AP83" s="32"/>
      <c r="AQ83" s="32"/>
      <c r="AR83" s="36"/>
      <c r="AS83" s="37" t="s">
        <v>31</v>
      </c>
      <c r="AT83" s="317">
        <f>((P83-(T83*Y83)-(AF83*AI83*AL83)))</f>
        <v>323.34701999999999</v>
      </c>
      <c r="AU83" s="317"/>
      <c r="AV83" s="317"/>
      <c r="AW83" s="38" t="s">
        <v>51</v>
      </c>
      <c r="AX83" s="36"/>
      <c r="AY83" s="34"/>
    </row>
    <row r="84" spans="2:51" s="13" customFormat="1" ht="12.75">
      <c r="B84" s="2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6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 t="s">
        <v>32</v>
      </c>
      <c r="AP84" s="39"/>
      <c r="AQ84" s="39"/>
      <c r="AR84" s="36"/>
      <c r="AS84" s="51" t="s">
        <v>31</v>
      </c>
      <c r="AT84" s="312">
        <f>SUM(AT81:AV83)</f>
        <v>1083.9568199999999</v>
      </c>
      <c r="AU84" s="312"/>
      <c r="AV84" s="312"/>
      <c r="AW84" s="40" t="str">
        <f>AW81</f>
        <v>m³</v>
      </c>
      <c r="AX84" s="36"/>
      <c r="AY84" s="34"/>
    </row>
    <row r="85" spans="2:51" s="13" customFormat="1" ht="12.75"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3"/>
      <c r="AY85" s="44"/>
    </row>
    <row r="86" spans="2:51" s="13" customFormat="1" ht="12.75">
      <c r="B86" s="53" t="str">
        <f>' Plan Orç. Total'!B29</f>
        <v>2.2.6</v>
      </c>
      <c r="C86" s="313" t="str">
        <f>' Plan Orç. Total'!E29</f>
        <v>CARGA, MANOBRA E DESCARGA DE SOLOS E MATERIAIS GRANULARES EM CAMINHÃO BASCULANTE 6 M³ - CARGA COM ESCAVADEIRA HIDRÁULICA E DESCARGA LIVRE. AF_07/2020</v>
      </c>
      <c r="D86" s="313"/>
      <c r="E86" s="313"/>
      <c r="F86" s="313"/>
      <c r="G86" s="313"/>
      <c r="H86" s="313"/>
      <c r="I86" s="313"/>
      <c r="J86" s="313"/>
      <c r="K86" s="313"/>
      <c r="L86" s="313"/>
      <c r="M86" s="313"/>
      <c r="N86" s="313"/>
      <c r="O86" s="313"/>
      <c r="P86" s="313"/>
      <c r="Q86" s="313"/>
      <c r="R86" s="313"/>
      <c r="S86" s="313"/>
      <c r="T86" s="313"/>
      <c r="U86" s="313"/>
      <c r="V86" s="313"/>
      <c r="W86" s="313"/>
      <c r="X86" s="313"/>
      <c r="Y86" s="313"/>
      <c r="Z86" s="313"/>
      <c r="AA86" s="313"/>
      <c r="AB86" s="313"/>
      <c r="AC86" s="313"/>
      <c r="AD86" s="313"/>
      <c r="AE86" s="313"/>
      <c r="AF86" s="313"/>
      <c r="AG86" s="313"/>
      <c r="AH86" s="313"/>
      <c r="AI86" s="313"/>
      <c r="AJ86" s="313"/>
      <c r="AK86" s="313"/>
      <c r="AL86" s="313"/>
      <c r="AM86" s="313"/>
      <c r="AN86" s="313"/>
      <c r="AO86" s="313"/>
      <c r="AP86" s="313"/>
      <c r="AQ86" s="313"/>
      <c r="AR86" s="313"/>
      <c r="AS86" s="313"/>
      <c r="AT86" s="313"/>
      <c r="AU86" s="313"/>
      <c r="AV86" s="313"/>
      <c r="AW86" s="313"/>
      <c r="AX86" s="30" t="str">
        <f>AW90</f>
        <v>m³</v>
      </c>
      <c r="AY86" s="31">
        <f>AT90</f>
        <v>261.73818000000006</v>
      </c>
    </row>
    <row r="87" spans="2:51" s="13" customFormat="1" ht="12.75">
      <c r="B87" s="29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33"/>
      <c r="AY87" s="34"/>
    </row>
    <row r="88" spans="2:51" s="13" customFormat="1" ht="12.75" customHeight="1">
      <c r="B88" s="29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48"/>
      <c r="P88" s="48"/>
      <c r="Q88" s="48"/>
      <c r="R88" s="48"/>
      <c r="S88" s="46"/>
      <c r="T88" s="47"/>
      <c r="U88" s="47"/>
      <c r="V88" s="47"/>
      <c r="W88" s="32"/>
      <c r="X88" s="312" t="s">
        <v>53</v>
      </c>
      <c r="Y88" s="312"/>
      <c r="Z88" s="312"/>
      <c r="AA88" s="32"/>
      <c r="AB88" s="32"/>
      <c r="AC88" s="32"/>
      <c r="AD88" s="312"/>
      <c r="AE88" s="312"/>
      <c r="AF88" s="312"/>
      <c r="AG88" s="312"/>
      <c r="AH88" s="312"/>
      <c r="AI88" s="32"/>
      <c r="AJ88" s="32"/>
      <c r="AK88" s="320"/>
      <c r="AL88" s="320"/>
      <c r="AM88" s="32"/>
      <c r="AN88" s="32"/>
      <c r="AO88" s="32"/>
      <c r="AP88" s="32"/>
      <c r="AQ88" s="32"/>
      <c r="AR88" s="36"/>
      <c r="AS88" s="52"/>
      <c r="AT88" s="312"/>
      <c r="AU88" s="312"/>
      <c r="AV88" s="312"/>
      <c r="AW88" s="40"/>
      <c r="AX88" s="36"/>
      <c r="AY88" s="34"/>
    </row>
    <row r="89" spans="2:51" s="13" customFormat="1" ht="14.25" customHeight="1">
      <c r="B89" s="29"/>
      <c r="C89" s="39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12"/>
      <c r="Q89" s="312"/>
      <c r="R89" s="312"/>
      <c r="S89" s="312"/>
      <c r="T89" s="312"/>
      <c r="U89" s="47"/>
      <c r="V89" s="47"/>
      <c r="W89" s="32" t="s">
        <v>28</v>
      </c>
      <c r="X89" s="312">
        <f>AY70-AY78</f>
        <v>261.73818000000006</v>
      </c>
      <c r="Y89" s="312"/>
      <c r="Z89" s="312"/>
      <c r="AA89" s="32" t="s">
        <v>30</v>
      </c>
      <c r="AB89" s="32"/>
      <c r="AC89" s="32"/>
      <c r="AD89" s="32"/>
      <c r="AE89" s="320"/>
      <c r="AF89" s="320"/>
      <c r="AG89" s="32"/>
      <c r="AH89" s="32"/>
      <c r="AI89" s="32"/>
      <c r="AJ89" s="32"/>
      <c r="AK89" s="320"/>
      <c r="AL89" s="320"/>
      <c r="AM89" s="32"/>
      <c r="AN89" s="32"/>
      <c r="AO89" s="32"/>
      <c r="AP89" s="32"/>
      <c r="AQ89" s="32"/>
      <c r="AR89" s="36"/>
      <c r="AS89" s="37" t="s">
        <v>31</v>
      </c>
      <c r="AT89" s="317">
        <f>(X89)</f>
        <v>261.73818000000006</v>
      </c>
      <c r="AU89" s="317"/>
      <c r="AV89" s="317"/>
      <c r="AW89" s="38" t="s">
        <v>51</v>
      </c>
      <c r="AX89" s="36"/>
      <c r="AY89" s="34"/>
    </row>
    <row r="90" spans="2:51" s="13" customFormat="1" ht="12.75">
      <c r="B90" s="2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6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 t="s">
        <v>32</v>
      </c>
      <c r="AP90" s="39"/>
      <c r="AQ90" s="39"/>
      <c r="AR90" s="36"/>
      <c r="AS90" s="52" t="s">
        <v>31</v>
      </c>
      <c r="AT90" s="312">
        <f>SUM(AT89)</f>
        <v>261.73818000000006</v>
      </c>
      <c r="AU90" s="312"/>
      <c r="AV90" s="312"/>
      <c r="AW90" s="40" t="str">
        <f>AW89</f>
        <v>m³</v>
      </c>
      <c r="AX90" s="36"/>
      <c r="AY90" s="34"/>
    </row>
    <row r="91" spans="2:51" s="13" customFormat="1" ht="12.75"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3"/>
      <c r="AY91" s="44"/>
    </row>
    <row r="92" spans="2:51" ht="12.75">
      <c r="B92" s="54" t="str">
        <f>' Plan Orç. Total'!B32</f>
        <v>3.</v>
      </c>
      <c r="C92" s="319" t="str">
        <f>' Plan Orç. Total'!E32</f>
        <v xml:space="preserve">INSTALAÇÕES DE REDE </v>
      </c>
      <c r="D92" s="319"/>
      <c r="E92" s="319"/>
      <c r="F92" s="319"/>
      <c r="G92" s="319"/>
      <c r="H92" s="319"/>
      <c r="I92" s="319"/>
      <c r="J92" s="319"/>
      <c r="K92" s="319"/>
      <c r="L92" s="319"/>
      <c r="M92" s="319"/>
      <c r="N92" s="319"/>
      <c r="O92" s="319"/>
      <c r="P92" s="319"/>
      <c r="Q92" s="319"/>
      <c r="R92" s="319"/>
      <c r="S92" s="319"/>
      <c r="T92" s="319"/>
      <c r="U92" s="319"/>
      <c r="V92" s="319"/>
      <c r="W92" s="319"/>
      <c r="X92" s="319"/>
      <c r="Y92" s="319"/>
      <c r="Z92" s="319"/>
      <c r="AA92" s="319"/>
      <c r="AB92" s="319"/>
      <c r="AC92" s="319"/>
      <c r="AD92" s="319"/>
      <c r="AE92" s="319"/>
      <c r="AF92" s="319"/>
      <c r="AG92" s="319"/>
      <c r="AH92" s="319"/>
      <c r="AI92" s="319"/>
      <c r="AJ92" s="319"/>
      <c r="AK92" s="319"/>
      <c r="AL92" s="319"/>
      <c r="AM92" s="319"/>
      <c r="AN92" s="319"/>
      <c r="AO92" s="319"/>
      <c r="AP92" s="319"/>
      <c r="AQ92" s="319"/>
      <c r="AR92" s="319"/>
      <c r="AS92" s="319"/>
      <c r="AT92" s="319"/>
      <c r="AU92" s="319"/>
      <c r="AV92" s="319"/>
      <c r="AW92" s="319"/>
      <c r="AX92" s="27"/>
      <c r="AY92" s="28"/>
    </row>
    <row r="93" spans="2:51" s="13" customFormat="1" ht="12.75">
      <c r="B93" s="53" t="str">
        <f>' Plan Orç. Total'!B33</f>
        <v>3.1</v>
      </c>
      <c r="C93" s="313" t="str">
        <f>' Plan Orç. Total'!E33</f>
        <v>LOCAÇÃO DE REDE DE ÁGUA OU ESGOTO.</v>
      </c>
      <c r="D93" s="313"/>
      <c r="E93" s="313"/>
      <c r="F93" s="313"/>
      <c r="G93" s="313"/>
      <c r="H93" s="313"/>
      <c r="I93" s="313"/>
      <c r="J93" s="313"/>
      <c r="K93" s="313"/>
      <c r="L93" s="313"/>
      <c r="M93" s="313"/>
      <c r="N93" s="313"/>
      <c r="O93" s="313"/>
      <c r="P93" s="313"/>
      <c r="Q93" s="313"/>
      <c r="R93" s="313"/>
      <c r="S93" s="313"/>
      <c r="T93" s="313"/>
      <c r="U93" s="313"/>
      <c r="V93" s="313"/>
      <c r="W93" s="313"/>
      <c r="X93" s="313"/>
      <c r="Y93" s="313"/>
      <c r="Z93" s="313"/>
      <c r="AA93" s="313"/>
      <c r="AB93" s="313"/>
      <c r="AC93" s="313"/>
      <c r="AD93" s="313"/>
      <c r="AE93" s="313"/>
      <c r="AF93" s="313"/>
      <c r="AG93" s="313"/>
      <c r="AH93" s="313"/>
      <c r="AI93" s="313"/>
      <c r="AJ93" s="313"/>
      <c r="AK93" s="313"/>
      <c r="AL93" s="313"/>
      <c r="AM93" s="313"/>
      <c r="AN93" s="313"/>
      <c r="AO93" s="313"/>
      <c r="AP93" s="313"/>
      <c r="AQ93" s="313"/>
      <c r="AR93" s="313"/>
      <c r="AS93" s="313"/>
      <c r="AT93" s="313"/>
      <c r="AU93" s="313"/>
      <c r="AV93" s="313"/>
      <c r="AW93" s="313"/>
      <c r="AX93" s="30" t="str">
        <f>AW97</f>
        <v>m</v>
      </c>
      <c r="AY93" s="31">
        <f>AT97</f>
        <v>360.7</v>
      </c>
    </row>
    <row r="94" spans="2:51" s="13" customFormat="1" ht="12.75">
      <c r="B94" s="29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33"/>
      <c r="AY94" s="34"/>
    </row>
    <row r="95" spans="2:51" s="13" customFormat="1" ht="12.75">
      <c r="B95" s="29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12" t="s">
        <v>69</v>
      </c>
      <c r="O95" s="312"/>
      <c r="P95" s="312"/>
      <c r="Q95" s="312"/>
      <c r="R95" s="312"/>
      <c r="S95" s="52"/>
      <c r="T95" s="312" t="s">
        <v>70</v>
      </c>
      <c r="U95" s="312"/>
      <c r="V95" s="312"/>
      <c r="W95" s="312"/>
      <c r="X95" s="31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6"/>
      <c r="AS95" s="52"/>
      <c r="AT95" s="312"/>
      <c r="AU95" s="312"/>
      <c r="AV95" s="312"/>
      <c r="AW95" s="40"/>
      <c r="AX95" s="36"/>
      <c r="AY95" s="34"/>
    </row>
    <row r="96" spans="2:51" s="13" customFormat="1" ht="12.75">
      <c r="B96" s="29"/>
      <c r="C96" s="39" t="s">
        <v>45</v>
      </c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 t="s">
        <v>28</v>
      </c>
      <c r="P96" s="312">
        <v>178</v>
      </c>
      <c r="Q96" s="312"/>
      <c r="R96" s="312"/>
      <c r="S96" s="52" t="s">
        <v>49</v>
      </c>
      <c r="T96" s="312">
        <v>182.7</v>
      </c>
      <c r="U96" s="312"/>
      <c r="V96" s="312"/>
      <c r="W96" s="32"/>
      <c r="X96" s="32" t="s">
        <v>30</v>
      </c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6"/>
      <c r="AS96" s="37" t="s">
        <v>31</v>
      </c>
      <c r="AT96" s="317">
        <f>P96+T96</f>
        <v>360.7</v>
      </c>
      <c r="AU96" s="317"/>
      <c r="AV96" s="317"/>
      <c r="AW96" s="38" t="s">
        <v>50</v>
      </c>
      <c r="AX96" s="36"/>
      <c r="AY96" s="34"/>
    </row>
    <row r="97" spans="2:51" s="13" customFormat="1" ht="12.75">
      <c r="B97" s="2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6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 t="s">
        <v>32</v>
      </c>
      <c r="AP97" s="39"/>
      <c r="AQ97" s="39"/>
      <c r="AR97" s="36"/>
      <c r="AS97" s="52" t="s">
        <v>31</v>
      </c>
      <c r="AT97" s="312">
        <f>SUM(AT96)</f>
        <v>360.7</v>
      </c>
      <c r="AU97" s="312"/>
      <c r="AV97" s="312"/>
      <c r="AW97" s="40" t="str">
        <f>AW96</f>
        <v>m</v>
      </c>
      <c r="AX97" s="36"/>
      <c r="AY97" s="34"/>
    </row>
    <row r="98" spans="2:51" s="13" customFormat="1" ht="12.75">
      <c r="B98" s="41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3"/>
      <c r="AY98" s="44"/>
    </row>
    <row r="99" spans="2:51" s="13" customFormat="1" ht="12.75">
      <c r="B99" s="53" t="str">
        <f>' Plan Orç. Total'!B34</f>
        <v>3.2</v>
      </c>
      <c r="C99" s="313" t="str">
        <f>' Plan Orç. Total'!E34</f>
        <v>ATERRO MECANIZADO DE VALA COM RETROESCAVADEIRA (CAPACIDADE DA CAÇAMBADA RETRO: 0,26 M³ / POTÊNCIA: 88 HP), LARGURA DE 0,8 A 1,5 M, PROFUNDIDADE ATÉ 1,5 M, COM AREIA PARA ATERRO.</v>
      </c>
      <c r="D99" s="313"/>
      <c r="E99" s="313"/>
      <c r="F99" s="313"/>
      <c r="G99" s="313"/>
      <c r="H99" s="313"/>
      <c r="I99" s="313"/>
      <c r="J99" s="313"/>
      <c r="K99" s="313"/>
      <c r="L99" s="313"/>
      <c r="M99" s="313"/>
      <c r="N99" s="313"/>
      <c r="O99" s="313"/>
      <c r="P99" s="313"/>
      <c r="Q99" s="313"/>
      <c r="R99" s="313"/>
      <c r="S99" s="313"/>
      <c r="T99" s="313"/>
      <c r="U99" s="313"/>
      <c r="V99" s="313"/>
      <c r="W99" s="313"/>
      <c r="X99" s="313"/>
      <c r="Y99" s="313"/>
      <c r="Z99" s="313"/>
      <c r="AA99" s="313"/>
      <c r="AB99" s="313"/>
      <c r="AC99" s="313"/>
      <c r="AD99" s="313"/>
      <c r="AE99" s="313"/>
      <c r="AF99" s="313"/>
      <c r="AG99" s="313"/>
      <c r="AH99" s="313"/>
      <c r="AI99" s="313"/>
      <c r="AJ99" s="313"/>
      <c r="AK99" s="313"/>
      <c r="AL99" s="313"/>
      <c r="AM99" s="313"/>
      <c r="AN99" s="313"/>
      <c r="AO99" s="313"/>
      <c r="AP99" s="313"/>
      <c r="AQ99" s="313"/>
      <c r="AR99" s="313"/>
      <c r="AS99" s="313"/>
      <c r="AT99" s="313"/>
      <c r="AU99" s="313"/>
      <c r="AV99" s="313"/>
      <c r="AW99" s="313"/>
      <c r="AX99" s="30" t="str">
        <f>AW104</f>
        <v>m³</v>
      </c>
      <c r="AY99" s="31">
        <f>AT104</f>
        <v>126.8</v>
      </c>
    </row>
    <row r="100" spans="2:51" s="13" customFormat="1" ht="12.75">
      <c r="B100" s="29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33"/>
      <c r="AY100" s="34"/>
    </row>
    <row r="101" spans="2:51" s="13" customFormat="1" ht="12.75" customHeight="1">
      <c r="B101" s="29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15"/>
      <c r="O101" s="315"/>
      <c r="P101" s="315"/>
      <c r="Q101" s="315"/>
      <c r="R101" s="315"/>
      <c r="S101" s="51"/>
      <c r="T101" s="32"/>
      <c r="U101" s="315" t="s">
        <v>81</v>
      </c>
      <c r="V101" s="315"/>
      <c r="W101" s="315"/>
      <c r="X101" s="315"/>
      <c r="Y101" s="315"/>
      <c r="Z101" s="32"/>
      <c r="AA101" s="32"/>
      <c r="AB101" s="32"/>
      <c r="AC101" s="32"/>
      <c r="AD101" s="32"/>
      <c r="AE101" s="32"/>
      <c r="AF101" s="315"/>
      <c r="AG101" s="315"/>
      <c r="AH101" s="315"/>
      <c r="AI101" s="315"/>
      <c r="AJ101" s="315"/>
      <c r="AK101" s="32"/>
      <c r="AL101" s="32"/>
      <c r="AM101" s="32"/>
      <c r="AN101" s="32"/>
      <c r="AO101" s="32"/>
      <c r="AP101" s="32"/>
      <c r="AQ101" s="32"/>
      <c r="AR101" s="36"/>
      <c r="AS101" s="51"/>
      <c r="AT101" s="312"/>
      <c r="AU101" s="312"/>
      <c r="AV101" s="312"/>
      <c r="AW101" s="40"/>
      <c r="AX101" s="36"/>
      <c r="AY101" s="34"/>
    </row>
    <row r="102" spans="2:51" s="13" customFormat="1" ht="12.75">
      <c r="B102" s="29"/>
      <c r="C102" s="39" t="s">
        <v>73</v>
      </c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12"/>
      <c r="Q102" s="312"/>
      <c r="R102" s="312"/>
      <c r="S102" s="55"/>
      <c r="T102" s="32" t="s">
        <v>28</v>
      </c>
      <c r="U102" s="316">
        <v>155</v>
      </c>
      <c r="V102" s="316"/>
      <c r="W102" s="47" t="s">
        <v>29</v>
      </c>
      <c r="X102" s="316">
        <v>1</v>
      </c>
      <c r="Y102" s="316"/>
      <c r="Z102" s="47" t="s">
        <v>29</v>
      </c>
      <c r="AA102" s="312">
        <v>0.4</v>
      </c>
      <c r="AB102" s="312"/>
      <c r="AC102" s="47" t="s">
        <v>30</v>
      </c>
      <c r="AD102" s="32"/>
      <c r="AE102" s="32"/>
      <c r="AF102" s="316"/>
      <c r="AG102" s="316"/>
      <c r="AH102" s="47"/>
      <c r="AI102" s="316"/>
      <c r="AJ102" s="316"/>
      <c r="AK102" s="47"/>
      <c r="AL102" s="312"/>
      <c r="AM102" s="312"/>
      <c r="AN102" s="47"/>
      <c r="AO102" s="32"/>
      <c r="AP102" s="32"/>
      <c r="AQ102" s="32"/>
      <c r="AR102" s="36"/>
      <c r="AS102" s="51" t="s">
        <v>31</v>
      </c>
      <c r="AT102" s="312">
        <f>U102*X102*AA102</f>
        <v>62</v>
      </c>
      <c r="AU102" s="312"/>
      <c r="AV102" s="312"/>
      <c r="AW102" s="40" t="s">
        <v>51</v>
      </c>
      <c r="AX102" s="36"/>
      <c r="AY102" s="34"/>
    </row>
    <row r="103" spans="2:51" s="13" customFormat="1" ht="12.75">
      <c r="B103" s="29"/>
      <c r="C103" s="39" t="s">
        <v>74</v>
      </c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12"/>
      <c r="Q103" s="312"/>
      <c r="R103" s="312"/>
      <c r="S103" s="55"/>
      <c r="T103" s="32" t="s">
        <v>28</v>
      </c>
      <c r="U103" s="316">
        <v>162</v>
      </c>
      <c r="V103" s="316"/>
      <c r="W103" s="47" t="s">
        <v>29</v>
      </c>
      <c r="X103" s="316">
        <v>1</v>
      </c>
      <c r="Y103" s="316"/>
      <c r="Z103" s="32" t="s">
        <v>29</v>
      </c>
      <c r="AA103" s="312">
        <v>0.4</v>
      </c>
      <c r="AB103" s="312"/>
      <c r="AC103" s="32" t="s">
        <v>30</v>
      </c>
      <c r="AD103" s="32"/>
      <c r="AE103" s="32"/>
      <c r="AF103" s="316"/>
      <c r="AG103" s="316"/>
      <c r="AH103" s="47"/>
      <c r="AI103" s="316"/>
      <c r="AJ103" s="316"/>
      <c r="AK103" s="32"/>
      <c r="AL103" s="312"/>
      <c r="AM103" s="312"/>
      <c r="AN103" s="32"/>
      <c r="AO103" s="32"/>
      <c r="AP103" s="32"/>
      <c r="AQ103" s="32"/>
      <c r="AR103" s="36"/>
      <c r="AS103" s="37" t="s">
        <v>31</v>
      </c>
      <c r="AT103" s="317">
        <f>U103*X103*AA103</f>
        <v>64.8</v>
      </c>
      <c r="AU103" s="317"/>
      <c r="AV103" s="317"/>
      <c r="AW103" s="38" t="s">
        <v>51</v>
      </c>
      <c r="AX103" s="36"/>
      <c r="AY103" s="34"/>
    </row>
    <row r="104" spans="2:51" s="13" customFormat="1" ht="12.75">
      <c r="B104" s="2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6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 t="s">
        <v>32</v>
      </c>
      <c r="AP104" s="39"/>
      <c r="AQ104" s="39"/>
      <c r="AR104" s="36"/>
      <c r="AS104" s="51" t="s">
        <v>31</v>
      </c>
      <c r="AT104" s="312">
        <f>SUM(AT102:AV103)</f>
        <v>126.8</v>
      </c>
      <c r="AU104" s="312"/>
      <c r="AV104" s="312"/>
      <c r="AW104" s="40" t="str">
        <f>AW102</f>
        <v>m³</v>
      </c>
      <c r="AX104" s="36"/>
      <c r="AY104" s="34"/>
    </row>
    <row r="105" spans="2:51" s="13" customFormat="1" ht="12.75">
      <c r="B105" s="41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3"/>
      <c r="AY105" s="44"/>
    </row>
    <row r="106" spans="2:51" s="13" customFormat="1" ht="12.75">
      <c r="B106" s="53" t="str">
        <f>' Plan Orç. Total'!B35</f>
        <v>3.3</v>
      </c>
      <c r="C106" s="313" t="str">
        <f>' Plan Orç. Total'!E35</f>
        <v>TUBO DE PVC RÍGIDO DEFOFO, DN= 200MM (DE= 222MM), INCLUSIVE CONEXÕES</v>
      </c>
      <c r="D106" s="313"/>
      <c r="E106" s="313"/>
      <c r="F106" s="313"/>
      <c r="G106" s="313"/>
      <c r="H106" s="313"/>
      <c r="I106" s="313"/>
      <c r="J106" s="313"/>
      <c r="K106" s="313"/>
      <c r="L106" s="313"/>
      <c r="M106" s="313"/>
      <c r="N106" s="313"/>
      <c r="O106" s="313"/>
      <c r="P106" s="313"/>
      <c r="Q106" s="313"/>
      <c r="R106" s="313"/>
      <c r="S106" s="313"/>
      <c r="T106" s="313"/>
      <c r="U106" s="313"/>
      <c r="V106" s="313"/>
      <c r="W106" s="313"/>
      <c r="X106" s="313"/>
      <c r="Y106" s="313"/>
      <c r="Z106" s="313"/>
      <c r="AA106" s="313"/>
      <c r="AB106" s="313"/>
      <c r="AC106" s="313"/>
      <c r="AD106" s="313"/>
      <c r="AE106" s="313"/>
      <c r="AF106" s="313"/>
      <c r="AG106" s="313"/>
      <c r="AH106" s="313"/>
      <c r="AI106" s="313"/>
      <c r="AJ106" s="313"/>
      <c r="AK106" s="313"/>
      <c r="AL106" s="313"/>
      <c r="AM106" s="313"/>
      <c r="AN106" s="313"/>
      <c r="AO106" s="313"/>
      <c r="AP106" s="313"/>
      <c r="AQ106" s="313"/>
      <c r="AR106" s="313"/>
      <c r="AS106" s="313"/>
      <c r="AT106" s="313"/>
      <c r="AU106" s="313"/>
      <c r="AV106" s="313"/>
      <c r="AW106" s="313"/>
      <c r="AX106" s="30" t="str">
        <f>AW110</f>
        <v>m</v>
      </c>
      <c r="AY106" s="31">
        <f>AT110</f>
        <v>178</v>
      </c>
    </row>
    <row r="107" spans="2:51" s="13" customFormat="1" ht="12.75">
      <c r="B107" s="29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33"/>
      <c r="AY107" s="34"/>
    </row>
    <row r="108" spans="2:51" s="13" customFormat="1" ht="12.75">
      <c r="B108" s="29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15"/>
      <c r="O108" s="315"/>
      <c r="P108" s="315"/>
      <c r="Q108" s="315"/>
      <c r="R108" s="315"/>
      <c r="S108" s="51"/>
      <c r="T108" s="32"/>
      <c r="U108" s="318" t="s">
        <v>83</v>
      </c>
      <c r="V108" s="318"/>
      <c r="W108" s="318"/>
      <c r="X108" s="318"/>
      <c r="Y108" s="318"/>
      <c r="Z108" s="32"/>
      <c r="AA108" s="32"/>
      <c r="AB108" s="32"/>
      <c r="AC108" s="32"/>
      <c r="AD108" s="32"/>
      <c r="AE108" s="32"/>
      <c r="AF108" s="315"/>
      <c r="AG108" s="315"/>
      <c r="AH108" s="315"/>
      <c r="AI108" s="315"/>
      <c r="AJ108" s="315"/>
      <c r="AK108" s="32"/>
      <c r="AL108" s="32"/>
      <c r="AM108" s="32"/>
      <c r="AN108" s="32"/>
      <c r="AO108" s="32"/>
      <c r="AP108" s="32"/>
      <c r="AQ108" s="32"/>
      <c r="AR108" s="36"/>
      <c r="AS108" s="51"/>
      <c r="AT108" s="312"/>
      <c r="AU108" s="312"/>
      <c r="AV108" s="312"/>
      <c r="AW108" s="40"/>
      <c r="AX108" s="36"/>
      <c r="AY108" s="34"/>
    </row>
    <row r="109" spans="2:51" s="13" customFormat="1" ht="12.75">
      <c r="B109" s="29"/>
      <c r="C109" s="39" t="s">
        <v>73</v>
      </c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12"/>
      <c r="Q109" s="312"/>
      <c r="R109" s="312"/>
      <c r="S109" s="55"/>
      <c r="T109" s="32" t="s">
        <v>28</v>
      </c>
      <c r="U109" s="316">
        <f>P96</f>
        <v>178</v>
      </c>
      <c r="V109" s="316"/>
      <c r="W109" s="47" t="s">
        <v>30</v>
      </c>
      <c r="X109" s="316"/>
      <c r="Y109" s="316"/>
      <c r="Z109" s="47"/>
      <c r="AA109" s="312"/>
      <c r="AB109" s="312"/>
      <c r="AC109" s="47"/>
      <c r="AD109" s="32"/>
      <c r="AE109" s="32"/>
      <c r="AF109" s="316"/>
      <c r="AG109" s="316"/>
      <c r="AH109" s="47"/>
      <c r="AI109" s="316"/>
      <c r="AJ109" s="316"/>
      <c r="AK109" s="47"/>
      <c r="AL109" s="312"/>
      <c r="AM109" s="312"/>
      <c r="AN109" s="47"/>
      <c r="AO109" s="32"/>
      <c r="AP109" s="32"/>
      <c r="AQ109" s="32"/>
      <c r="AR109" s="36"/>
      <c r="AS109" s="37" t="s">
        <v>31</v>
      </c>
      <c r="AT109" s="317">
        <f>U109</f>
        <v>178</v>
      </c>
      <c r="AU109" s="317"/>
      <c r="AV109" s="317"/>
      <c r="AW109" s="40" t="s">
        <v>50</v>
      </c>
      <c r="AX109" s="36"/>
      <c r="AY109" s="34"/>
    </row>
    <row r="110" spans="2:51" s="13" customFormat="1" ht="12.75">
      <c r="B110" s="2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6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 t="s">
        <v>32</v>
      </c>
      <c r="AP110" s="39"/>
      <c r="AQ110" s="39"/>
      <c r="AR110" s="36"/>
      <c r="AS110" s="51" t="s">
        <v>31</v>
      </c>
      <c r="AT110" s="312">
        <f>SUM(AT109:AV109)</f>
        <v>178</v>
      </c>
      <c r="AU110" s="312"/>
      <c r="AV110" s="312"/>
      <c r="AW110" s="40" t="str">
        <f>AW109</f>
        <v>m</v>
      </c>
      <c r="AX110" s="36"/>
      <c r="AY110" s="34"/>
    </row>
    <row r="111" spans="2:51" s="13" customFormat="1" ht="12.75">
      <c r="B111" s="41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3"/>
      <c r="AY111" s="44"/>
    </row>
    <row r="112" spans="2:51" s="13" customFormat="1" ht="12.75">
      <c r="B112" s="53" t="str">
        <f>' Plan Orç. Total'!B36</f>
        <v>3.4</v>
      </c>
      <c r="C112" s="313" t="str">
        <f>' Plan Orç. Total'!E36</f>
        <v>TUBO DE PVC PARA REDE COLETORA DE ESGOTO DE PAREDE MACIÇA, DN 200 MM, JUNTA ELÁSTICA, INSTALADO EM LOCAL COM NÍVEL BAIXO DE INTERFERÊNCIAS -FORNECIMENTO E ASSENTAMENTO</v>
      </c>
      <c r="D112" s="313"/>
      <c r="E112" s="313"/>
      <c r="F112" s="313"/>
      <c r="G112" s="313"/>
      <c r="H112" s="313"/>
      <c r="I112" s="313"/>
      <c r="J112" s="313"/>
      <c r="K112" s="313"/>
      <c r="L112" s="313"/>
      <c r="M112" s="313"/>
      <c r="N112" s="313"/>
      <c r="O112" s="313"/>
      <c r="P112" s="313"/>
      <c r="Q112" s="313"/>
      <c r="R112" s="313"/>
      <c r="S112" s="313"/>
      <c r="T112" s="313"/>
      <c r="U112" s="313"/>
      <c r="V112" s="313"/>
      <c r="W112" s="313"/>
      <c r="X112" s="313"/>
      <c r="Y112" s="313"/>
      <c r="Z112" s="313"/>
      <c r="AA112" s="313"/>
      <c r="AB112" s="313"/>
      <c r="AC112" s="313"/>
      <c r="AD112" s="313"/>
      <c r="AE112" s="313"/>
      <c r="AF112" s="313"/>
      <c r="AG112" s="313"/>
      <c r="AH112" s="313"/>
      <c r="AI112" s="313"/>
      <c r="AJ112" s="313"/>
      <c r="AK112" s="313"/>
      <c r="AL112" s="313"/>
      <c r="AM112" s="313"/>
      <c r="AN112" s="313"/>
      <c r="AO112" s="313"/>
      <c r="AP112" s="313"/>
      <c r="AQ112" s="313"/>
      <c r="AR112" s="313"/>
      <c r="AS112" s="313"/>
      <c r="AT112" s="313"/>
      <c r="AU112" s="313"/>
      <c r="AV112" s="313"/>
      <c r="AW112" s="313"/>
      <c r="AX112" s="30" t="str">
        <f>AW116</f>
        <v>m</v>
      </c>
      <c r="AY112" s="31">
        <f>AT116</f>
        <v>182.7</v>
      </c>
    </row>
    <row r="113" spans="2:51" s="13" customFormat="1" ht="12.75">
      <c r="B113" s="29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33"/>
      <c r="AY113" s="34"/>
    </row>
    <row r="114" spans="2:51" s="13" customFormat="1" ht="12.75">
      <c r="B114" s="29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15"/>
      <c r="O114" s="315"/>
      <c r="P114" s="315"/>
      <c r="Q114" s="315"/>
      <c r="R114" s="315"/>
      <c r="S114" s="51"/>
      <c r="T114" s="32"/>
      <c r="U114" s="318" t="s">
        <v>83</v>
      </c>
      <c r="V114" s="318"/>
      <c r="W114" s="318"/>
      <c r="X114" s="318"/>
      <c r="Y114" s="318"/>
      <c r="Z114" s="32"/>
      <c r="AA114" s="32"/>
      <c r="AB114" s="32"/>
      <c r="AC114" s="32"/>
      <c r="AD114" s="32"/>
      <c r="AE114" s="32"/>
      <c r="AF114" s="315"/>
      <c r="AG114" s="315"/>
      <c r="AH114" s="315"/>
      <c r="AI114" s="315"/>
      <c r="AJ114" s="315"/>
      <c r="AK114" s="32"/>
      <c r="AL114" s="32"/>
      <c r="AM114" s="32"/>
      <c r="AN114" s="32"/>
      <c r="AO114" s="32"/>
      <c r="AP114" s="32"/>
      <c r="AQ114" s="32"/>
      <c r="AR114" s="36"/>
      <c r="AS114" s="51"/>
      <c r="AT114" s="312"/>
      <c r="AU114" s="312"/>
      <c r="AV114" s="312"/>
      <c r="AW114" s="40"/>
      <c r="AX114" s="36"/>
      <c r="AY114" s="34"/>
    </row>
    <row r="115" spans="2:51" s="13" customFormat="1" ht="12.75">
      <c r="B115" s="29"/>
      <c r="C115" s="39" t="s">
        <v>73</v>
      </c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12"/>
      <c r="Q115" s="312"/>
      <c r="R115" s="312"/>
      <c r="S115" s="55"/>
      <c r="T115" s="32" t="s">
        <v>28</v>
      </c>
      <c r="U115" s="316">
        <f>T96</f>
        <v>182.7</v>
      </c>
      <c r="V115" s="316"/>
      <c r="W115" s="47" t="s">
        <v>30</v>
      </c>
      <c r="X115" s="316"/>
      <c r="Y115" s="316"/>
      <c r="Z115" s="47"/>
      <c r="AA115" s="312"/>
      <c r="AB115" s="312"/>
      <c r="AC115" s="47"/>
      <c r="AD115" s="32"/>
      <c r="AE115" s="32"/>
      <c r="AF115" s="316"/>
      <c r="AG115" s="316"/>
      <c r="AH115" s="47"/>
      <c r="AI115" s="316"/>
      <c r="AJ115" s="316"/>
      <c r="AK115" s="47"/>
      <c r="AL115" s="312"/>
      <c r="AM115" s="312"/>
      <c r="AN115" s="47"/>
      <c r="AO115" s="32"/>
      <c r="AP115" s="32"/>
      <c r="AQ115" s="32"/>
      <c r="AR115" s="36"/>
      <c r="AS115" s="37" t="s">
        <v>31</v>
      </c>
      <c r="AT115" s="317">
        <f>U115</f>
        <v>182.7</v>
      </c>
      <c r="AU115" s="317"/>
      <c r="AV115" s="317"/>
      <c r="AW115" s="40" t="s">
        <v>50</v>
      </c>
      <c r="AX115" s="36"/>
      <c r="AY115" s="34"/>
    </row>
    <row r="116" spans="2:51" s="13" customFormat="1" ht="12.75">
      <c r="B116" s="2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6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 t="s">
        <v>32</v>
      </c>
      <c r="AP116" s="39"/>
      <c r="AQ116" s="39"/>
      <c r="AR116" s="36"/>
      <c r="AS116" s="51" t="s">
        <v>31</v>
      </c>
      <c r="AT116" s="312">
        <f>SUM(AT115:AV115)</f>
        <v>182.7</v>
      </c>
      <c r="AU116" s="312"/>
      <c r="AV116" s="312"/>
      <c r="AW116" s="40" t="str">
        <f>AW115</f>
        <v>m</v>
      </c>
      <c r="AX116" s="36"/>
      <c r="AY116" s="34"/>
    </row>
    <row r="117" spans="2:51" s="13" customFormat="1" ht="12.75">
      <c r="B117" s="41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3"/>
      <c r="AY117" s="44"/>
    </row>
    <row r="118" spans="2:51" s="13" customFormat="1" ht="12.75">
      <c r="B118" s="53" t="str">
        <f>' Plan Orç. Total'!B37</f>
        <v>3.5</v>
      </c>
      <c r="C118" s="313" t="str">
        <f>' Plan Orç. Total'!E37</f>
        <v>BASE PARA POÇO DE VISITA CIRCULAR PARA ESGOTO, EM CONCRETO PRÉ-MOLDADO, DIÂMETRO INTERNO = 0,8 M, PROFUNDIDADE = 1,45 M, EXCLUINDO TAMPÃO. AF_12/2020</v>
      </c>
      <c r="D118" s="313"/>
      <c r="E118" s="313"/>
      <c r="F118" s="313"/>
      <c r="G118" s="313"/>
      <c r="H118" s="313"/>
      <c r="I118" s="313"/>
      <c r="J118" s="313"/>
      <c r="K118" s="313"/>
      <c r="L118" s="313"/>
      <c r="M118" s="313"/>
      <c r="N118" s="313"/>
      <c r="O118" s="313"/>
      <c r="P118" s="313"/>
      <c r="Q118" s="313"/>
      <c r="R118" s="313"/>
      <c r="S118" s="313"/>
      <c r="T118" s="313"/>
      <c r="U118" s="313"/>
      <c r="V118" s="313"/>
      <c r="W118" s="313"/>
      <c r="X118" s="313"/>
      <c r="Y118" s="313"/>
      <c r="Z118" s="313"/>
      <c r="AA118" s="313"/>
      <c r="AB118" s="313"/>
      <c r="AC118" s="313"/>
      <c r="AD118" s="313"/>
      <c r="AE118" s="313"/>
      <c r="AF118" s="313"/>
      <c r="AG118" s="313"/>
      <c r="AH118" s="313"/>
      <c r="AI118" s="313"/>
      <c r="AJ118" s="313"/>
      <c r="AK118" s="313"/>
      <c r="AL118" s="313"/>
      <c r="AM118" s="313"/>
      <c r="AN118" s="313"/>
      <c r="AO118" s="313"/>
      <c r="AP118" s="313"/>
      <c r="AQ118" s="313"/>
      <c r="AR118" s="313"/>
      <c r="AS118" s="313"/>
      <c r="AT118" s="313"/>
      <c r="AU118" s="313"/>
      <c r="AV118" s="313"/>
      <c r="AW118" s="313"/>
      <c r="AX118" s="30" t="str">
        <f>AW122</f>
        <v>unid</v>
      </c>
      <c r="AY118" s="31">
        <f>AT122</f>
        <v>4</v>
      </c>
    </row>
    <row r="119" spans="2:51" s="13" customFormat="1" ht="12.75">
      <c r="B119" s="29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33"/>
      <c r="AY119" s="34"/>
    </row>
    <row r="120" spans="2:51" s="13" customFormat="1" ht="12.75" customHeight="1">
      <c r="B120" s="29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15"/>
      <c r="O120" s="315"/>
      <c r="P120" s="315"/>
      <c r="Q120" s="315"/>
      <c r="R120" s="315"/>
      <c r="S120" s="52"/>
      <c r="T120" s="32"/>
      <c r="U120" s="315" t="s">
        <v>96</v>
      </c>
      <c r="V120" s="315"/>
      <c r="W120" s="315"/>
      <c r="X120" s="315"/>
      <c r="Y120" s="315"/>
      <c r="Z120" s="32"/>
      <c r="AA120" s="32"/>
      <c r="AB120" s="32"/>
      <c r="AC120" s="32"/>
      <c r="AD120" s="32"/>
      <c r="AE120" s="32"/>
      <c r="AF120" s="315"/>
      <c r="AG120" s="315"/>
      <c r="AH120" s="315"/>
      <c r="AI120" s="315"/>
      <c r="AJ120" s="315"/>
      <c r="AK120" s="32"/>
      <c r="AL120" s="32"/>
      <c r="AM120" s="32"/>
      <c r="AN120" s="32"/>
      <c r="AO120" s="32"/>
      <c r="AP120" s="32"/>
      <c r="AQ120" s="32"/>
      <c r="AR120" s="36"/>
      <c r="AS120" s="52"/>
      <c r="AT120" s="312"/>
      <c r="AU120" s="312"/>
      <c r="AV120" s="312"/>
      <c r="AW120" s="40"/>
      <c r="AX120" s="36"/>
      <c r="AY120" s="34"/>
    </row>
    <row r="121" spans="2:51" s="13" customFormat="1" ht="12.75">
      <c r="B121" s="29"/>
      <c r="C121" s="39" t="s">
        <v>95</v>
      </c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12"/>
      <c r="Q121" s="312"/>
      <c r="R121" s="312"/>
      <c r="S121" s="55"/>
      <c r="T121" s="32" t="s">
        <v>28</v>
      </c>
      <c r="U121" s="316">
        <v>4</v>
      </c>
      <c r="V121" s="316"/>
      <c r="W121" s="47" t="s">
        <v>30</v>
      </c>
      <c r="X121" s="316"/>
      <c r="Y121" s="316"/>
      <c r="Z121" s="32"/>
      <c r="AA121" s="312"/>
      <c r="AB121" s="312"/>
      <c r="AC121" s="32"/>
      <c r="AD121" s="32"/>
      <c r="AE121" s="32"/>
      <c r="AF121" s="316"/>
      <c r="AG121" s="316"/>
      <c r="AH121" s="47"/>
      <c r="AI121" s="316"/>
      <c r="AJ121" s="316"/>
      <c r="AK121" s="32"/>
      <c r="AL121" s="312"/>
      <c r="AM121" s="312"/>
      <c r="AN121" s="32"/>
      <c r="AO121" s="32"/>
      <c r="AP121" s="32"/>
      <c r="AQ121" s="32"/>
      <c r="AR121" s="36"/>
      <c r="AS121" s="37" t="s">
        <v>31</v>
      </c>
      <c r="AT121" s="317">
        <f>U121</f>
        <v>4</v>
      </c>
      <c r="AU121" s="317"/>
      <c r="AV121" s="317"/>
      <c r="AW121" s="38" t="s">
        <v>98</v>
      </c>
      <c r="AX121" s="36"/>
      <c r="AY121" s="34"/>
    </row>
    <row r="122" spans="2:51" s="13" customFormat="1" ht="12.75">
      <c r="B122" s="2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6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 t="s">
        <v>32</v>
      </c>
      <c r="AP122" s="39"/>
      <c r="AQ122" s="39"/>
      <c r="AR122" s="36"/>
      <c r="AS122" s="52" t="s">
        <v>31</v>
      </c>
      <c r="AT122" s="312">
        <f>SUM(AT121:AV121)</f>
        <v>4</v>
      </c>
      <c r="AU122" s="312"/>
      <c r="AV122" s="312"/>
      <c r="AW122" s="40" t="str">
        <f>AW121</f>
        <v>unid</v>
      </c>
      <c r="AX122" s="36"/>
      <c r="AY122" s="34"/>
    </row>
    <row r="123" spans="2:51" s="13" customFormat="1" ht="12.75">
      <c r="B123" s="41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3"/>
      <c r="AY123" s="44"/>
    </row>
    <row r="124" spans="2:51" s="13" customFormat="1" ht="12.75">
      <c r="B124" s="53" t="str">
        <f>' Plan Orç. Total'!B38</f>
        <v>3.6</v>
      </c>
      <c r="C124" s="313" t="str">
        <f>' Plan Orç. Total'!E38</f>
        <v>TAMPÃO EM FERRO FUNDIDO, DIÂMETRO DE 600 MM, CLASSE B 125 (RUPTURA &gt; 125 KN)</v>
      </c>
      <c r="D124" s="313"/>
      <c r="E124" s="313"/>
      <c r="F124" s="313"/>
      <c r="G124" s="313"/>
      <c r="H124" s="313"/>
      <c r="I124" s="313"/>
      <c r="J124" s="313"/>
      <c r="K124" s="313"/>
      <c r="L124" s="313"/>
      <c r="M124" s="313"/>
      <c r="N124" s="313"/>
      <c r="O124" s="313"/>
      <c r="P124" s="313"/>
      <c r="Q124" s="313"/>
      <c r="R124" s="313"/>
      <c r="S124" s="313"/>
      <c r="T124" s="313"/>
      <c r="U124" s="313"/>
      <c r="V124" s="313"/>
      <c r="W124" s="313"/>
      <c r="X124" s="313"/>
      <c r="Y124" s="313"/>
      <c r="Z124" s="313"/>
      <c r="AA124" s="313"/>
      <c r="AB124" s="313"/>
      <c r="AC124" s="313"/>
      <c r="AD124" s="313"/>
      <c r="AE124" s="313"/>
      <c r="AF124" s="313"/>
      <c r="AG124" s="313"/>
      <c r="AH124" s="313"/>
      <c r="AI124" s="313"/>
      <c r="AJ124" s="313"/>
      <c r="AK124" s="313"/>
      <c r="AL124" s="313"/>
      <c r="AM124" s="313"/>
      <c r="AN124" s="313"/>
      <c r="AO124" s="313"/>
      <c r="AP124" s="313"/>
      <c r="AQ124" s="313"/>
      <c r="AR124" s="313"/>
      <c r="AS124" s="313"/>
      <c r="AT124" s="313"/>
      <c r="AU124" s="313"/>
      <c r="AV124" s="313"/>
      <c r="AW124" s="314"/>
      <c r="AX124" s="30" t="str">
        <f>AW128</f>
        <v>unid</v>
      </c>
      <c r="AY124" s="31">
        <f>AT128</f>
        <v>4</v>
      </c>
    </row>
    <row r="125" spans="2:51" s="13" customFormat="1" ht="12.75">
      <c r="B125" s="29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33"/>
      <c r="AY125" s="34"/>
    </row>
    <row r="126" spans="2:51" s="13" customFormat="1" ht="12.75" customHeight="1">
      <c r="B126" s="29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15"/>
      <c r="O126" s="315"/>
      <c r="P126" s="315"/>
      <c r="Q126" s="315"/>
      <c r="R126" s="315"/>
      <c r="S126" s="52"/>
      <c r="T126" s="32"/>
      <c r="U126" s="315" t="s">
        <v>96</v>
      </c>
      <c r="V126" s="315"/>
      <c r="W126" s="315"/>
      <c r="X126" s="315"/>
      <c r="Y126" s="315"/>
      <c r="Z126" s="32"/>
      <c r="AA126" s="32"/>
      <c r="AB126" s="32"/>
      <c r="AC126" s="32"/>
      <c r="AD126" s="32"/>
      <c r="AE126" s="32"/>
      <c r="AF126" s="315"/>
      <c r="AG126" s="315"/>
      <c r="AH126" s="315"/>
      <c r="AI126" s="315"/>
      <c r="AJ126" s="315"/>
      <c r="AK126" s="32"/>
      <c r="AL126" s="32"/>
      <c r="AM126" s="32"/>
      <c r="AN126" s="32"/>
      <c r="AO126" s="32"/>
      <c r="AP126" s="32"/>
      <c r="AQ126" s="32"/>
      <c r="AR126" s="36"/>
      <c r="AS126" s="52"/>
      <c r="AT126" s="312"/>
      <c r="AU126" s="312"/>
      <c r="AV126" s="312"/>
      <c r="AW126" s="40"/>
      <c r="AX126" s="36"/>
      <c r="AY126" s="34"/>
    </row>
    <row r="127" spans="2:51" s="13" customFormat="1" ht="12.75">
      <c r="B127" s="29"/>
      <c r="C127" s="39" t="s">
        <v>95</v>
      </c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12"/>
      <c r="Q127" s="312"/>
      <c r="R127" s="312"/>
      <c r="S127" s="55"/>
      <c r="T127" s="32" t="s">
        <v>28</v>
      </c>
      <c r="U127" s="316">
        <f>4*1</f>
        <v>4</v>
      </c>
      <c r="V127" s="316"/>
      <c r="W127" s="47" t="s">
        <v>30</v>
      </c>
      <c r="X127" s="316"/>
      <c r="Y127" s="316"/>
      <c r="Z127" s="32"/>
      <c r="AA127" s="312"/>
      <c r="AB127" s="312"/>
      <c r="AC127" s="32"/>
      <c r="AD127" s="32"/>
      <c r="AE127" s="32"/>
      <c r="AF127" s="316"/>
      <c r="AG127" s="316"/>
      <c r="AH127" s="47"/>
      <c r="AI127" s="316"/>
      <c r="AJ127" s="316"/>
      <c r="AK127" s="32"/>
      <c r="AL127" s="312"/>
      <c r="AM127" s="312"/>
      <c r="AN127" s="32"/>
      <c r="AO127" s="32"/>
      <c r="AP127" s="32"/>
      <c r="AQ127" s="32"/>
      <c r="AR127" s="36"/>
      <c r="AS127" s="37" t="s">
        <v>31</v>
      </c>
      <c r="AT127" s="317">
        <f>U127</f>
        <v>4</v>
      </c>
      <c r="AU127" s="317"/>
      <c r="AV127" s="317"/>
      <c r="AW127" s="38" t="s">
        <v>98</v>
      </c>
      <c r="AX127" s="36"/>
      <c r="AY127" s="34"/>
    </row>
    <row r="128" spans="2:51" s="13" customFormat="1" ht="12.75">
      <c r="B128" s="56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6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 t="s">
        <v>32</v>
      </c>
      <c r="AP128" s="39"/>
      <c r="AQ128" s="39"/>
      <c r="AR128" s="36"/>
      <c r="AS128" s="52" t="s">
        <v>31</v>
      </c>
      <c r="AT128" s="312">
        <f>SUM(AT127:AV127)</f>
        <v>4</v>
      </c>
      <c r="AU128" s="312"/>
      <c r="AV128" s="312"/>
      <c r="AW128" s="40" t="str">
        <f>AW127</f>
        <v>unid</v>
      </c>
      <c r="AX128" s="36"/>
      <c r="AY128" s="34"/>
    </row>
    <row r="129" spans="2:51" s="13" customFormat="1" ht="12.75">
      <c r="B129" s="41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3"/>
      <c r="AY129" s="44"/>
    </row>
    <row r="130" spans="2:51" s="13" customFormat="1" ht="12.75">
      <c r="B130" s="53" t="str">
        <f>' Plan Orç. Total'!B39</f>
        <v>3.7</v>
      </c>
      <c r="C130" s="313" t="str">
        <f>' Plan Orç. Total'!E39</f>
        <v>VÁLVULA DE GAVETA EM FERRO FUNDIDO COM BOLSA, DN= 200 MM</v>
      </c>
      <c r="D130" s="313"/>
      <c r="E130" s="313"/>
      <c r="F130" s="313"/>
      <c r="G130" s="313"/>
      <c r="H130" s="313"/>
      <c r="I130" s="313"/>
      <c r="J130" s="313"/>
      <c r="K130" s="313"/>
      <c r="L130" s="313"/>
      <c r="M130" s="313"/>
      <c r="N130" s="313"/>
      <c r="O130" s="313"/>
      <c r="P130" s="313"/>
      <c r="Q130" s="313"/>
      <c r="R130" s="313"/>
      <c r="S130" s="313"/>
      <c r="T130" s="313"/>
      <c r="U130" s="313"/>
      <c r="V130" s="313"/>
      <c r="W130" s="313"/>
      <c r="X130" s="313"/>
      <c r="Y130" s="313"/>
      <c r="Z130" s="313"/>
      <c r="AA130" s="313"/>
      <c r="AB130" s="313"/>
      <c r="AC130" s="313"/>
      <c r="AD130" s="313"/>
      <c r="AE130" s="313"/>
      <c r="AF130" s="313"/>
      <c r="AG130" s="313"/>
      <c r="AH130" s="313"/>
      <c r="AI130" s="313"/>
      <c r="AJ130" s="313"/>
      <c r="AK130" s="313"/>
      <c r="AL130" s="313"/>
      <c r="AM130" s="313"/>
      <c r="AN130" s="313"/>
      <c r="AO130" s="313"/>
      <c r="AP130" s="313"/>
      <c r="AQ130" s="313"/>
      <c r="AR130" s="313"/>
      <c r="AS130" s="313"/>
      <c r="AT130" s="313"/>
      <c r="AU130" s="313"/>
      <c r="AV130" s="313"/>
      <c r="AW130" s="314"/>
      <c r="AX130" s="30" t="str">
        <f>AW134</f>
        <v>unid</v>
      </c>
      <c r="AY130" s="31">
        <f>AT134</f>
        <v>2</v>
      </c>
    </row>
    <row r="131" spans="2:51" s="13" customFormat="1" ht="12.75">
      <c r="B131" s="29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33"/>
      <c r="AY131" s="34"/>
    </row>
    <row r="132" spans="2:51" s="13" customFormat="1" ht="12.75" customHeight="1">
      <c r="B132" s="29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15"/>
      <c r="O132" s="315"/>
      <c r="P132" s="315"/>
      <c r="Q132" s="315"/>
      <c r="R132" s="315"/>
      <c r="S132" s="88"/>
      <c r="T132" s="32"/>
      <c r="U132" s="315" t="s">
        <v>96</v>
      </c>
      <c r="V132" s="315"/>
      <c r="W132" s="315"/>
      <c r="X132" s="315"/>
      <c r="Y132" s="315"/>
      <c r="Z132" s="32"/>
      <c r="AA132" s="32"/>
      <c r="AB132" s="32"/>
      <c r="AC132" s="32"/>
      <c r="AD132" s="32"/>
      <c r="AE132" s="32"/>
      <c r="AF132" s="315"/>
      <c r="AG132" s="315"/>
      <c r="AH132" s="315"/>
      <c r="AI132" s="315"/>
      <c r="AJ132" s="315"/>
      <c r="AK132" s="32"/>
      <c r="AL132" s="32"/>
      <c r="AM132" s="32"/>
      <c r="AN132" s="32"/>
      <c r="AO132" s="32"/>
      <c r="AP132" s="32"/>
      <c r="AQ132" s="32"/>
      <c r="AR132" s="36"/>
      <c r="AS132" s="88"/>
      <c r="AT132" s="312"/>
      <c r="AU132" s="312"/>
      <c r="AV132" s="312"/>
      <c r="AW132" s="40"/>
      <c r="AX132" s="36"/>
      <c r="AY132" s="34"/>
    </row>
    <row r="133" spans="2:51" s="13" customFormat="1" ht="12.75">
      <c r="B133" s="29"/>
      <c r="C133" s="39" t="s">
        <v>95</v>
      </c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12"/>
      <c r="Q133" s="312"/>
      <c r="R133" s="312"/>
      <c r="S133" s="55"/>
      <c r="T133" s="32" t="s">
        <v>28</v>
      </c>
      <c r="U133" s="316">
        <v>2</v>
      </c>
      <c r="V133" s="316"/>
      <c r="W133" s="47" t="s">
        <v>30</v>
      </c>
      <c r="X133" s="316"/>
      <c r="Y133" s="316"/>
      <c r="Z133" s="32"/>
      <c r="AA133" s="312"/>
      <c r="AB133" s="312"/>
      <c r="AC133" s="32"/>
      <c r="AD133" s="32"/>
      <c r="AE133" s="32"/>
      <c r="AF133" s="316"/>
      <c r="AG133" s="316"/>
      <c r="AH133" s="47"/>
      <c r="AI133" s="316"/>
      <c r="AJ133" s="316"/>
      <c r="AK133" s="32"/>
      <c r="AL133" s="312"/>
      <c r="AM133" s="312"/>
      <c r="AN133" s="32"/>
      <c r="AO133" s="32"/>
      <c r="AP133" s="32"/>
      <c r="AQ133" s="32"/>
      <c r="AR133" s="36"/>
      <c r="AS133" s="37" t="s">
        <v>31</v>
      </c>
      <c r="AT133" s="317">
        <f>U133</f>
        <v>2</v>
      </c>
      <c r="AU133" s="317"/>
      <c r="AV133" s="317"/>
      <c r="AW133" s="38" t="s">
        <v>98</v>
      </c>
      <c r="AX133" s="36"/>
      <c r="AY133" s="34"/>
    </row>
    <row r="134" spans="2:51" s="13" customFormat="1" ht="12.75">
      <c r="B134" s="56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6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 t="s">
        <v>32</v>
      </c>
      <c r="AP134" s="39"/>
      <c r="AQ134" s="39"/>
      <c r="AR134" s="36"/>
      <c r="AS134" s="88" t="s">
        <v>31</v>
      </c>
      <c r="AT134" s="312">
        <f>SUM(AT133:AV133)</f>
        <v>2</v>
      </c>
      <c r="AU134" s="312"/>
      <c r="AV134" s="312"/>
      <c r="AW134" s="40" t="str">
        <f>AW133</f>
        <v>unid</v>
      </c>
      <c r="AX134" s="36"/>
      <c r="AY134" s="34"/>
    </row>
    <row r="135" spans="2:51" s="13" customFormat="1" ht="12.75">
      <c r="B135" s="41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3"/>
      <c r="AY135" s="44"/>
    </row>
    <row r="136" spans="2:51" ht="13.5" customHeight="1">
      <c r="B136" s="20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17"/>
      <c r="AY136" s="24"/>
    </row>
    <row r="137" spans="2:51" ht="13.5" customHeight="1">
      <c r="B137" s="20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17"/>
      <c r="AY137" s="24"/>
    </row>
    <row r="138" spans="2:51" ht="13.5" customHeight="1">
      <c r="B138" s="20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17"/>
      <c r="AY138" s="24"/>
    </row>
    <row r="139" spans="2:51" ht="13.5" customHeight="1">
      <c r="B139" s="20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17"/>
      <c r="AY139" s="24"/>
    </row>
    <row r="140" spans="2:51" ht="13.5" customHeight="1">
      <c r="B140" s="20"/>
      <c r="C140" s="23"/>
      <c r="D140" s="23"/>
      <c r="E140" s="281" t="s">
        <v>148</v>
      </c>
      <c r="F140" s="251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17"/>
      <c r="AY140" s="24"/>
    </row>
    <row r="141" spans="2:51" ht="13.5" customHeight="1">
      <c r="B141" s="20"/>
      <c r="C141" s="23"/>
      <c r="D141" s="23"/>
      <c r="E141" s="277" t="s">
        <v>149</v>
      </c>
      <c r="F141" s="251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17"/>
      <c r="AY141" s="24"/>
    </row>
    <row r="142" spans="2:51" ht="13.5" customHeight="1">
      <c r="B142" s="20"/>
      <c r="C142" s="23"/>
      <c r="D142" s="23"/>
      <c r="E142" s="277" t="s">
        <v>150</v>
      </c>
      <c r="F142" s="277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17"/>
      <c r="AY142" s="24"/>
    </row>
    <row r="143" spans="2:51" ht="13.5" customHeight="1">
      <c r="B143" s="20"/>
      <c r="C143" s="23"/>
      <c r="D143" s="23"/>
      <c r="E143" s="277"/>
      <c r="F143" s="277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V143" s="23"/>
      <c r="W143" s="23"/>
      <c r="X143" s="23"/>
      <c r="Y143" s="23"/>
      <c r="Z143" s="46"/>
      <c r="AA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17"/>
      <c r="AY143" s="24"/>
    </row>
    <row r="144" spans="2:51" ht="13.5" customHeight="1">
      <c r="B144" s="20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V144" s="18"/>
      <c r="W144" s="18"/>
      <c r="X144" s="18"/>
      <c r="Y144" s="18"/>
      <c r="Z144" s="46"/>
      <c r="AA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7"/>
      <c r="AY144" s="19"/>
    </row>
    <row r="145" spans="19:35" ht="13.5" customHeight="1">
      <c r="S145" s="49"/>
      <c r="T145" s="49"/>
      <c r="V145" s="49"/>
      <c r="W145" s="49"/>
      <c r="X145" s="49"/>
      <c r="Y145" s="49"/>
      <c r="Z145" s="59"/>
      <c r="AA145" s="49"/>
      <c r="AC145" s="49"/>
      <c r="AD145" s="49"/>
      <c r="AE145" s="49"/>
      <c r="AF145" s="49"/>
      <c r="AG145" s="49"/>
      <c r="AH145" s="49"/>
      <c r="AI145" s="49"/>
    </row>
  </sheetData>
  <sheetProtection selectLockedCells="1" selectUnlockedCells="1"/>
  <mergeCells count="264">
    <mergeCell ref="AT128:AV128"/>
    <mergeCell ref="C124:AW124"/>
    <mergeCell ref="N126:R126"/>
    <mergeCell ref="U126:Y126"/>
    <mergeCell ref="AF126:AJ126"/>
    <mergeCell ref="AT126:AV126"/>
    <mergeCell ref="P127:R127"/>
    <mergeCell ref="U127:V127"/>
    <mergeCell ref="X127:Y127"/>
    <mergeCell ref="AA127:AB127"/>
    <mergeCell ref="AT122:AV122"/>
    <mergeCell ref="C118:AW118"/>
    <mergeCell ref="N120:R120"/>
    <mergeCell ref="U120:Y120"/>
    <mergeCell ref="AF120:AJ120"/>
    <mergeCell ref="AF127:AG127"/>
    <mergeCell ref="AI127:AJ127"/>
    <mergeCell ref="AL127:AM127"/>
    <mergeCell ref="AT127:AV127"/>
    <mergeCell ref="AT120:AV120"/>
    <mergeCell ref="P121:R121"/>
    <mergeCell ref="U121:V121"/>
    <mergeCell ref="X121:Y121"/>
    <mergeCell ref="AA121:AB121"/>
    <mergeCell ref="AF121:AG121"/>
    <mergeCell ref="AI121:AJ121"/>
    <mergeCell ref="AL121:AM121"/>
    <mergeCell ref="AT121:AV121"/>
    <mergeCell ref="AT46:AV46"/>
    <mergeCell ref="AT47:AV47"/>
    <mergeCell ref="P46:T46"/>
    <mergeCell ref="X46:Z46"/>
    <mergeCell ref="AE46:AF46"/>
    <mergeCell ref="AK46:AL46"/>
    <mergeCell ref="C43:AW43"/>
    <mergeCell ref="AT45:AV45"/>
    <mergeCell ref="X45:Z45"/>
    <mergeCell ref="AD45:AH45"/>
    <mergeCell ref="AK45:AL45"/>
    <mergeCell ref="T52:X52"/>
    <mergeCell ref="AT52:AV52"/>
    <mergeCell ref="P53:R53"/>
    <mergeCell ref="AT53:AV53"/>
    <mergeCell ref="AT55:AV55"/>
    <mergeCell ref="T53:W53"/>
    <mergeCell ref="AA52:AK52"/>
    <mergeCell ref="AD53:AG53"/>
    <mergeCell ref="P54:R54"/>
    <mergeCell ref="AD54:AG54"/>
    <mergeCell ref="P75:R75"/>
    <mergeCell ref="T75:W75"/>
    <mergeCell ref="Y75:AB75"/>
    <mergeCell ref="AI75:AL75"/>
    <mergeCell ref="AT75:AV75"/>
    <mergeCell ref="Y72:AC72"/>
    <mergeCell ref="AF72:AP72"/>
    <mergeCell ref="AI73:AL73"/>
    <mergeCell ref="AI74:AL74"/>
    <mergeCell ref="P67:R67"/>
    <mergeCell ref="T67:W67"/>
    <mergeCell ref="AT67:AV67"/>
    <mergeCell ref="AT68:AV68"/>
    <mergeCell ref="C70:AW70"/>
    <mergeCell ref="P83:R83"/>
    <mergeCell ref="T83:W83"/>
    <mergeCell ref="Y83:AB83"/>
    <mergeCell ref="AF83:AG83"/>
    <mergeCell ref="AI83:AJ83"/>
    <mergeCell ref="AL83:AM83"/>
    <mergeCell ref="N72:R72"/>
    <mergeCell ref="T72:X72"/>
    <mergeCell ref="AT72:AV72"/>
    <mergeCell ref="P73:R73"/>
    <mergeCell ref="T73:W73"/>
    <mergeCell ref="AT73:AV73"/>
    <mergeCell ref="P74:R74"/>
    <mergeCell ref="T74:W74"/>
    <mergeCell ref="AT74:AV74"/>
    <mergeCell ref="AE67:AH67"/>
    <mergeCell ref="AT76:AV76"/>
    <mergeCell ref="Y73:AB73"/>
    <mergeCell ref="Y74:AB74"/>
    <mergeCell ref="X59:Z59"/>
    <mergeCell ref="AD59:AH59"/>
    <mergeCell ref="AK59:AL59"/>
    <mergeCell ref="AT60:AV60"/>
    <mergeCell ref="AT61:AV61"/>
    <mergeCell ref="P66:R66"/>
    <mergeCell ref="T66:W66"/>
    <mergeCell ref="AT66:AV66"/>
    <mergeCell ref="X60:Z60"/>
    <mergeCell ref="AE66:AH66"/>
    <mergeCell ref="C63:AW63"/>
    <mergeCell ref="P60:T60"/>
    <mergeCell ref="N65:R65"/>
    <mergeCell ref="T65:X65"/>
    <mergeCell ref="AT65:AV65"/>
    <mergeCell ref="AB65:AL65"/>
    <mergeCell ref="AE60:AF60"/>
    <mergeCell ref="AK60:AL60"/>
    <mergeCell ref="AT59:AV59"/>
    <mergeCell ref="C57:AW57"/>
    <mergeCell ref="C50:AW50"/>
    <mergeCell ref="N52:R52"/>
    <mergeCell ref="AT41:AV41"/>
    <mergeCell ref="P34:R34"/>
    <mergeCell ref="T34:V34"/>
    <mergeCell ref="AT34:AV34"/>
    <mergeCell ref="AT35:AV35"/>
    <mergeCell ref="T33:V33"/>
    <mergeCell ref="AT33:AV33"/>
    <mergeCell ref="C37:AW37"/>
    <mergeCell ref="X39:Z39"/>
    <mergeCell ref="AD39:AH39"/>
    <mergeCell ref="AK39:AL39"/>
    <mergeCell ref="AT39:AV39"/>
    <mergeCell ref="P40:T40"/>
    <mergeCell ref="X40:Z40"/>
    <mergeCell ref="AE40:AF40"/>
    <mergeCell ref="AK40:AL40"/>
    <mergeCell ref="AT40:AV40"/>
    <mergeCell ref="P33:R33"/>
    <mergeCell ref="C49:AW49"/>
    <mergeCell ref="T54:W54"/>
    <mergeCell ref="AT54:AV54"/>
    <mergeCell ref="B2:AY2"/>
    <mergeCell ref="B3:AY3"/>
    <mergeCell ref="C10:AW10"/>
    <mergeCell ref="C11:AW11"/>
    <mergeCell ref="C12:AW12"/>
    <mergeCell ref="AS6:AY6"/>
    <mergeCell ref="P14:R14"/>
    <mergeCell ref="T14:V14"/>
    <mergeCell ref="AT14:AV14"/>
    <mergeCell ref="P13:R13"/>
    <mergeCell ref="T13:V13"/>
    <mergeCell ref="AT13:AV13"/>
    <mergeCell ref="B8:AY8"/>
    <mergeCell ref="AT15:AV15"/>
    <mergeCell ref="C23:AW23"/>
    <mergeCell ref="C17:AW17"/>
    <mergeCell ref="P19:R19"/>
    <mergeCell ref="T19:V19"/>
    <mergeCell ref="AT19:AV19"/>
    <mergeCell ref="AT27:AV27"/>
    <mergeCell ref="C29:AW29"/>
    <mergeCell ref="C31:AW31"/>
    <mergeCell ref="AT21:AV21"/>
    <mergeCell ref="P25:R25"/>
    <mergeCell ref="T25:V25"/>
    <mergeCell ref="AT25:AV25"/>
    <mergeCell ref="P26:R26"/>
    <mergeCell ref="T26:V26"/>
    <mergeCell ref="AT26:AV26"/>
    <mergeCell ref="C30:AW30"/>
    <mergeCell ref="P20:R20"/>
    <mergeCell ref="T20:V20"/>
    <mergeCell ref="AT20:AV20"/>
    <mergeCell ref="AT102:AV102"/>
    <mergeCell ref="C78:AW78"/>
    <mergeCell ref="T80:X80"/>
    <mergeCell ref="Y80:AC80"/>
    <mergeCell ref="AT80:AV80"/>
    <mergeCell ref="P81:R81"/>
    <mergeCell ref="T81:W81"/>
    <mergeCell ref="Y81:AB81"/>
    <mergeCell ref="AT81:AV81"/>
    <mergeCell ref="P82:R82"/>
    <mergeCell ref="T82:W82"/>
    <mergeCell ref="Y82:AB82"/>
    <mergeCell ref="AT82:AV82"/>
    <mergeCell ref="C86:AW86"/>
    <mergeCell ref="X88:Z88"/>
    <mergeCell ref="AD88:AH88"/>
    <mergeCell ref="C93:AW93"/>
    <mergeCell ref="N95:R95"/>
    <mergeCell ref="T95:X95"/>
    <mergeCell ref="AT95:AV95"/>
    <mergeCell ref="P96:R96"/>
    <mergeCell ref="T96:V96"/>
    <mergeCell ref="AT96:AV96"/>
    <mergeCell ref="AT97:AV97"/>
    <mergeCell ref="U101:Y101"/>
    <mergeCell ref="AT84:AV84"/>
    <mergeCell ref="AF80:AJ80"/>
    <mergeCell ref="AF81:AG81"/>
    <mergeCell ref="AF82:AG82"/>
    <mergeCell ref="AI81:AJ81"/>
    <mergeCell ref="AI82:AJ82"/>
    <mergeCell ref="AL81:AM81"/>
    <mergeCell ref="AL82:AM82"/>
    <mergeCell ref="C92:AW92"/>
    <mergeCell ref="AK88:AL88"/>
    <mergeCell ref="AT88:AV88"/>
    <mergeCell ref="P89:T89"/>
    <mergeCell ref="X89:Z89"/>
    <mergeCell ref="AE89:AF89"/>
    <mergeCell ref="AK89:AL89"/>
    <mergeCell ref="AT89:AV89"/>
    <mergeCell ref="AT90:AV90"/>
    <mergeCell ref="L80:R80"/>
    <mergeCell ref="AT83:AV83"/>
    <mergeCell ref="U103:V103"/>
    <mergeCell ref="X103:Y103"/>
    <mergeCell ref="AA103:AB103"/>
    <mergeCell ref="C99:AW99"/>
    <mergeCell ref="N101:R101"/>
    <mergeCell ref="AT101:AV101"/>
    <mergeCell ref="AF115:AG115"/>
    <mergeCell ref="AI115:AJ115"/>
    <mergeCell ref="AL115:AM115"/>
    <mergeCell ref="AT115:AV115"/>
    <mergeCell ref="AT104:AV104"/>
    <mergeCell ref="AF101:AJ101"/>
    <mergeCell ref="AF102:AG102"/>
    <mergeCell ref="AI102:AJ102"/>
    <mergeCell ref="AL102:AM102"/>
    <mergeCell ref="AF103:AG103"/>
    <mergeCell ref="AI103:AJ103"/>
    <mergeCell ref="AL103:AM103"/>
    <mergeCell ref="P103:R103"/>
    <mergeCell ref="AT103:AV103"/>
    <mergeCell ref="P102:R102"/>
    <mergeCell ref="U102:V102"/>
    <mergeCell ref="X102:Y102"/>
    <mergeCell ref="AA102:AB102"/>
    <mergeCell ref="AT116:AV116"/>
    <mergeCell ref="C106:AW106"/>
    <mergeCell ref="N108:R108"/>
    <mergeCell ref="U108:Y108"/>
    <mergeCell ref="AF108:AJ108"/>
    <mergeCell ref="AT108:AV108"/>
    <mergeCell ref="P109:R109"/>
    <mergeCell ref="U109:V109"/>
    <mergeCell ref="X109:Y109"/>
    <mergeCell ref="AA109:AB109"/>
    <mergeCell ref="AF109:AG109"/>
    <mergeCell ref="AI109:AJ109"/>
    <mergeCell ref="AL109:AM109"/>
    <mergeCell ref="AT109:AV109"/>
    <mergeCell ref="AT110:AV110"/>
    <mergeCell ref="C112:AW112"/>
    <mergeCell ref="N114:R114"/>
    <mergeCell ref="U114:Y114"/>
    <mergeCell ref="AF114:AJ114"/>
    <mergeCell ref="AT114:AV114"/>
    <mergeCell ref="P115:R115"/>
    <mergeCell ref="U115:V115"/>
    <mergeCell ref="X115:Y115"/>
    <mergeCell ref="AA115:AB115"/>
    <mergeCell ref="AT134:AV134"/>
    <mergeCell ref="C130:AW130"/>
    <mergeCell ref="N132:R132"/>
    <mergeCell ref="U132:Y132"/>
    <mergeCell ref="AF132:AJ132"/>
    <mergeCell ref="AT132:AV132"/>
    <mergeCell ref="P133:R133"/>
    <mergeCell ref="U133:V133"/>
    <mergeCell ref="X133:Y133"/>
    <mergeCell ref="AA133:AB133"/>
    <mergeCell ref="AF133:AG133"/>
    <mergeCell ref="AI133:AJ133"/>
    <mergeCell ref="AL133:AM133"/>
    <mergeCell ref="AT133:AV133"/>
  </mergeCells>
  <phoneticPr fontId="32" type="noConversion"/>
  <printOptions horizontalCentered="1" verticalCentered="1"/>
  <pageMargins left="0.39370078740157483" right="0.39370078740157483" top="0" bottom="1.9685039370078741" header="0.19685039370078741" footer="0.19685039370078741"/>
  <pageSetup paperSize="9" scale="68" firstPageNumber="0" fitToHeight="0" orientation="portrait" r:id="rId1"/>
  <headerFooter alignWithMargins="0">
    <oddFooter>&amp;CPágina &amp;P de &amp;N</oddFooter>
  </headerFooter>
  <rowBreaks count="1" manualBreakCount="1">
    <brk id="77" min="1" max="5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8"/>
  <sheetViews>
    <sheetView tabSelected="1" view="pageBreakPreview" zoomScaleSheetLayoutView="100" workbookViewId="0">
      <selection activeCell="D31" sqref="D31"/>
    </sheetView>
  </sheetViews>
  <sheetFormatPr defaultColWidth="8.375" defaultRowHeight="6.75" customHeight="1"/>
  <cols>
    <col min="1" max="1" width="8.375" style="60"/>
    <col min="2" max="2" width="4.25" style="60" customWidth="1"/>
    <col min="3" max="3" width="19.375" style="60" customWidth="1"/>
    <col min="4" max="4" width="10.625" style="60" customWidth="1"/>
    <col min="5" max="5" width="15.875" style="60" customWidth="1"/>
    <col min="6" max="6" width="10.25" style="60" customWidth="1"/>
    <col min="7" max="7" width="10.625" style="61" customWidth="1"/>
    <col min="8" max="8" width="12.5" style="60" customWidth="1"/>
    <col min="9" max="11" width="12.875" style="60" customWidth="1"/>
    <col min="12" max="12" width="12.25" style="60" customWidth="1"/>
    <col min="13" max="13" width="11.375" style="60" customWidth="1"/>
    <col min="14" max="16384" width="8.375" style="60"/>
  </cols>
  <sheetData>
    <row r="2" spans="2:13" ht="20.100000000000001" customHeight="1"/>
    <row r="3" spans="2:13" ht="15">
      <c r="B3" s="62" t="s">
        <v>104</v>
      </c>
      <c r="C3" s="63"/>
      <c r="D3" s="64"/>
      <c r="E3" s="65"/>
      <c r="F3" s="66"/>
      <c r="G3" s="67"/>
      <c r="H3" s="68"/>
      <c r="I3" s="69"/>
      <c r="J3" s="70"/>
    </row>
    <row r="4" spans="2:13" ht="15">
      <c r="B4" s="62" t="s">
        <v>105</v>
      </c>
      <c r="C4" s="63"/>
      <c r="D4" s="64"/>
      <c r="E4" s="65"/>
      <c r="F4" s="66"/>
      <c r="G4" s="68"/>
      <c r="H4" s="70"/>
      <c r="I4" s="71"/>
      <c r="J4" s="70"/>
    </row>
    <row r="5" spans="2:13" ht="15">
      <c r="B5" s="62" t="s">
        <v>157</v>
      </c>
      <c r="C5" s="63"/>
      <c r="D5" s="64"/>
      <c r="E5" s="72"/>
      <c r="F5" s="66"/>
      <c r="G5" s="68"/>
      <c r="H5" s="70"/>
      <c r="I5" s="71"/>
      <c r="J5" s="73"/>
      <c r="L5" s="344"/>
      <c r="M5" s="344"/>
    </row>
    <row r="6" spans="2:13" ht="15">
      <c r="B6" s="62"/>
      <c r="C6" s="63"/>
      <c r="D6" s="64"/>
      <c r="E6" s="72"/>
      <c r="F6" s="66"/>
      <c r="G6" s="68"/>
      <c r="H6" s="70"/>
      <c r="I6" s="71"/>
      <c r="J6" s="73"/>
      <c r="L6" s="123"/>
      <c r="M6" s="123"/>
    </row>
    <row r="7" spans="2:13" ht="15">
      <c r="B7" s="62"/>
      <c r="C7" s="63"/>
      <c r="D7" s="64"/>
      <c r="E7" s="72"/>
      <c r="F7" s="66"/>
      <c r="G7" s="68"/>
      <c r="H7" s="70"/>
      <c r="I7" s="71"/>
      <c r="J7" s="73"/>
      <c r="L7" s="123"/>
      <c r="M7" s="123"/>
    </row>
    <row r="8" spans="2:13" ht="15">
      <c r="B8" s="62"/>
      <c r="C8" s="63"/>
      <c r="D8" s="64"/>
      <c r="E8" s="72"/>
      <c r="F8" s="66"/>
      <c r="G8" s="68"/>
      <c r="H8" s="70"/>
      <c r="I8" s="71"/>
      <c r="J8" s="73"/>
      <c r="L8" s="123"/>
      <c r="M8" s="123"/>
    </row>
    <row r="9" spans="2:13" ht="18">
      <c r="B9" s="356" t="s">
        <v>103</v>
      </c>
      <c r="C9" s="356"/>
      <c r="D9" s="356"/>
      <c r="E9" s="356"/>
      <c r="F9" s="356"/>
      <c r="G9" s="356"/>
      <c r="H9" s="356"/>
      <c r="I9" s="356"/>
      <c r="J9" s="356"/>
      <c r="K9" s="356"/>
      <c r="L9" s="74"/>
    </row>
    <row r="10" spans="2:13" ht="18.75" thickBot="1">
      <c r="B10" s="295"/>
      <c r="C10" s="295"/>
      <c r="D10" s="295"/>
      <c r="E10" s="295"/>
      <c r="F10" s="295"/>
      <c r="G10" s="295"/>
      <c r="H10" s="295"/>
      <c r="I10" s="295"/>
      <c r="J10" s="295"/>
      <c r="K10" s="295"/>
      <c r="L10" s="74"/>
    </row>
    <row r="11" spans="2:13" ht="21" customHeight="1" thickBot="1">
      <c r="B11" s="332" t="s">
        <v>0</v>
      </c>
      <c r="C11" s="334" t="s">
        <v>33</v>
      </c>
      <c r="D11" s="335"/>
      <c r="E11" s="336"/>
      <c r="F11" s="340" t="s">
        <v>34</v>
      </c>
      <c r="G11" s="342" t="s">
        <v>35</v>
      </c>
      <c r="H11" s="354" t="s">
        <v>124</v>
      </c>
      <c r="I11" s="355"/>
      <c r="J11" s="334" t="s">
        <v>125</v>
      </c>
      <c r="K11" s="336"/>
    </row>
    <row r="12" spans="2:13" ht="24.75" customHeight="1" thickBot="1">
      <c r="B12" s="333"/>
      <c r="C12" s="337"/>
      <c r="D12" s="338"/>
      <c r="E12" s="339"/>
      <c r="F12" s="341"/>
      <c r="G12" s="343"/>
      <c r="H12" s="75" t="s">
        <v>126</v>
      </c>
      <c r="I12" s="99" t="s">
        <v>127</v>
      </c>
      <c r="J12" s="101" t="s">
        <v>128</v>
      </c>
      <c r="K12" s="102" t="s">
        <v>129</v>
      </c>
    </row>
    <row r="13" spans="2:13" ht="17.25" customHeight="1">
      <c r="B13" s="76">
        <v>1</v>
      </c>
      <c r="C13" s="345" t="str">
        <f>' Plan Orç. Total'!E11</f>
        <v>SERVIÇOS PRELIMINARES</v>
      </c>
      <c r="D13" s="346"/>
      <c r="E13" s="347"/>
      <c r="F13" s="105">
        <f>' Plan Orç. Total'!K15</f>
        <v>4458.9399999999996</v>
      </c>
      <c r="G13" s="103">
        <f>IF($F$16=0,0,F13/$F$16)</f>
        <v>2.3328852884620867E-2</v>
      </c>
      <c r="H13" s="94">
        <v>35</v>
      </c>
      <c r="I13" s="95">
        <v>35</v>
      </c>
      <c r="J13" s="100">
        <v>30</v>
      </c>
      <c r="K13" s="98">
        <v>0</v>
      </c>
    </row>
    <row r="14" spans="2:13" s="78" customFormat="1" ht="17.25" customHeight="1">
      <c r="B14" s="77">
        <v>2</v>
      </c>
      <c r="C14" s="348" t="str">
        <f>' Plan Orç. Total'!E17</f>
        <v>MOVIMENTAÇÃO DE TERRA</v>
      </c>
      <c r="D14" s="349"/>
      <c r="E14" s="350"/>
      <c r="F14" s="106">
        <f>' Plan Orç. Total'!K30</f>
        <v>76577.69</v>
      </c>
      <c r="G14" s="104">
        <f>IF($F$16=0,0,F14/$F$16)</f>
        <v>0.40064895788104404</v>
      </c>
      <c r="H14" s="96">
        <v>30</v>
      </c>
      <c r="I14" s="97">
        <v>35</v>
      </c>
      <c r="J14" s="96">
        <v>35</v>
      </c>
      <c r="K14" s="98">
        <v>0</v>
      </c>
      <c r="L14" s="60"/>
      <c r="M14" s="60"/>
    </row>
    <row r="15" spans="2:13" ht="17.25" customHeight="1" thickBot="1">
      <c r="B15" s="107">
        <v>3</v>
      </c>
      <c r="C15" s="351" t="str">
        <f>' Plan Orç. Total'!E32</f>
        <v xml:space="preserve">INSTALAÇÕES DE REDE </v>
      </c>
      <c r="D15" s="352"/>
      <c r="E15" s="353"/>
      <c r="F15" s="108">
        <f>' Plan Orç. Total'!K40</f>
        <v>110097.5</v>
      </c>
      <c r="G15" s="109">
        <f>IF($F$16=0,0,F15/$F$16)</f>
        <v>0.57602218923433501</v>
      </c>
      <c r="H15" s="110">
        <v>0</v>
      </c>
      <c r="I15" s="111">
        <v>30</v>
      </c>
      <c r="J15" s="112">
        <v>35</v>
      </c>
      <c r="K15" s="111">
        <v>35</v>
      </c>
    </row>
    <row r="16" spans="2:13" ht="17.25" customHeight="1" thickBot="1">
      <c r="B16" s="113"/>
      <c r="C16" s="329" t="s">
        <v>130</v>
      </c>
      <c r="D16" s="330"/>
      <c r="E16" s="331"/>
      <c r="F16" s="114">
        <f>H16+I16+J16+K16</f>
        <v>191134.13</v>
      </c>
      <c r="G16" s="117"/>
      <c r="H16" s="115">
        <f>H13%*F13+H14%*F14</f>
        <v>24533.936000000002</v>
      </c>
      <c r="I16" s="114">
        <f>I13%*F13+I14%*F14+I15%*F15</f>
        <v>61392.070500000002</v>
      </c>
      <c r="J16" s="115">
        <f>J13%*F13+J14%*F14+J15%*F15</f>
        <v>66673.998500000002</v>
      </c>
      <c r="K16" s="116">
        <f>K15%*F15</f>
        <v>38534.125</v>
      </c>
      <c r="L16" s="93"/>
    </row>
    <row r="17" spans="2:13" ht="18" customHeight="1" thickBot="1">
      <c r="B17" s="113"/>
      <c r="C17" s="329" t="s">
        <v>131</v>
      </c>
      <c r="D17" s="330"/>
      <c r="E17" s="331"/>
      <c r="F17" s="114">
        <f>I17+K17</f>
        <v>191134.13</v>
      </c>
      <c r="G17" s="120">
        <f>G13+G14+G15</f>
        <v>1</v>
      </c>
      <c r="H17" s="118" t="s">
        <v>132</v>
      </c>
      <c r="I17" s="119">
        <f>H16+I16</f>
        <v>85926.006500000003</v>
      </c>
      <c r="J17" s="118" t="s">
        <v>132</v>
      </c>
      <c r="K17" s="119">
        <f>J16+K16</f>
        <v>105208.1235</v>
      </c>
      <c r="L17" s="80"/>
    </row>
    <row r="18" spans="2:13" ht="12.75" customHeight="1">
      <c r="B18" s="79"/>
      <c r="C18" s="81"/>
      <c r="D18" s="81"/>
      <c r="E18" s="61"/>
      <c r="F18" s="82"/>
      <c r="G18" s="83"/>
      <c r="H18" s="84"/>
    </row>
    <row r="19" spans="2:13" ht="12.75" customHeight="1">
      <c r="B19" s="79"/>
      <c r="C19" s="81"/>
      <c r="D19" s="81"/>
      <c r="E19" s="61"/>
      <c r="F19" s="82"/>
      <c r="G19" s="83"/>
      <c r="H19" s="84"/>
    </row>
    <row r="20" spans="2:13" ht="12.75" customHeight="1">
      <c r="B20" s="124" t="s">
        <v>158</v>
      </c>
      <c r="C20" s="81"/>
      <c r="D20" s="81"/>
      <c r="E20" s="61"/>
      <c r="F20" s="82"/>
      <c r="G20" s="83"/>
      <c r="H20" s="84"/>
    </row>
    <row r="21" spans="2:13" ht="12.75" customHeight="1">
      <c r="B21" s="79"/>
      <c r="C21" s="81"/>
      <c r="D21" s="81"/>
      <c r="E21" s="61"/>
      <c r="F21" s="82"/>
      <c r="G21" s="83"/>
      <c r="H21" s="121"/>
      <c r="M21" s="122"/>
    </row>
    <row r="22" spans="2:13" ht="12.75" customHeight="1">
      <c r="B22" s="79"/>
      <c r="C22" s="81"/>
      <c r="D22" s="81"/>
      <c r="E22" s="61"/>
      <c r="F22" s="82"/>
      <c r="G22" s="83"/>
      <c r="H22" s="121"/>
      <c r="M22" s="122"/>
    </row>
    <row r="23" spans="2:13" ht="12.75" customHeight="1">
      <c r="B23" s="79"/>
      <c r="C23" s="81"/>
      <c r="D23" s="81"/>
      <c r="E23" s="61"/>
      <c r="F23" s="82"/>
      <c r="G23" s="83"/>
      <c r="H23" s="121"/>
      <c r="M23" s="122"/>
    </row>
    <row r="24" spans="2:13" ht="12.75" customHeight="1">
      <c r="B24" s="79"/>
      <c r="C24" s="81"/>
      <c r="D24" s="81"/>
      <c r="E24" s="61"/>
      <c r="F24" s="82"/>
      <c r="G24" s="83"/>
      <c r="H24" s="121"/>
      <c r="M24" s="122"/>
    </row>
    <row r="25" spans="2:13" ht="12.75" customHeight="1">
      <c r="B25" s="85"/>
      <c r="C25" s="81"/>
      <c r="D25" s="81"/>
      <c r="E25" s="61"/>
      <c r="H25" s="121"/>
      <c r="M25" s="122"/>
    </row>
    <row r="26" spans="2:13" ht="12.75" customHeight="1">
      <c r="B26" s="85"/>
      <c r="C26" s="281"/>
      <c r="D26" s="251"/>
      <c r="E26" s="61"/>
      <c r="H26" s="121"/>
      <c r="M26" s="122"/>
    </row>
    <row r="27" spans="2:13" ht="12.75" customHeight="1">
      <c r="B27" s="85"/>
      <c r="C27" s="277"/>
      <c r="D27" s="251"/>
      <c r="E27" s="61"/>
    </row>
    <row r="28" spans="2:13" ht="12.75" customHeight="1">
      <c r="B28" s="85"/>
      <c r="C28" s="277"/>
      <c r="D28" s="277"/>
      <c r="E28" s="61"/>
    </row>
    <row r="29" spans="2:13" ht="15">
      <c r="B29" s="85"/>
      <c r="C29" s="277"/>
      <c r="D29" s="277"/>
      <c r="E29" s="61"/>
    </row>
    <row r="34" spans="3:4" ht="12.75" customHeight="1">
      <c r="C34" s="281" t="s">
        <v>148</v>
      </c>
      <c r="D34" s="251"/>
    </row>
    <row r="35" spans="3:4" ht="12.75" customHeight="1">
      <c r="C35" s="277" t="s">
        <v>149</v>
      </c>
      <c r="D35" s="251"/>
    </row>
    <row r="36" spans="3:4" ht="12.75" customHeight="1">
      <c r="C36" s="277" t="s">
        <v>150</v>
      </c>
      <c r="D36" s="277"/>
    </row>
    <row r="37" spans="3:4" ht="12.75" customHeight="1"/>
    <row r="38" spans="3:4" ht="12.75" customHeight="1"/>
  </sheetData>
  <mergeCells count="13">
    <mergeCell ref="L5:M5"/>
    <mergeCell ref="C13:E13"/>
    <mergeCell ref="C14:E14"/>
    <mergeCell ref="C15:E15"/>
    <mergeCell ref="H11:I11"/>
    <mergeCell ref="J11:K11"/>
    <mergeCell ref="B9:K9"/>
    <mergeCell ref="C17:E17"/>
    <mergeCell ref="B11:B12"/>
    <mergeCell ref="C11:E12"/>
    <mergeCell ref="F11:F12"/>
    <mergeCell ref="G11:G12"/>
    <mergeCell ref="C16:E16"/>
  </mergeCells>
  <printOptions horizontalCentered="1" verticalCentered="1"/>
  <pageMargins left="0.51181102362204722" right="0" top="0.78740157480314965" bottom="3.1496062992125986" header="0.31496062992125984" footer="0.31496062992125984"/>
  <pageSetup paperSize="9" scale="68" orientation="portrait" r:id="rId1"/>
  <colBreaks count="1" manualBreakCount="1">
    <brk id="11" min="1" max="2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9</vt:i4>
      </vt:variant>
    </vt:vector>
  </HeadingPairs>
  <TitlesOfParts>
    <vt:vector size="12" baseType="lpstr">
      <vt:lpstr> Plan Orç. Total</vt:lpstr>
      <vt:lpstr>Memória</vt:lpstr>
      <vt:lpstr>CronogFF</vt:lpstr>
      <vt:lpstr>' Plan Orç. Total'!____xlnm_Print_Area</vt:lpstr>
      <vt:lpstr>' Plan Orç. Total'!___xlnm_Print_Area</vt:lpstr>
      <vt:lpstr>' Plan Orç. Total'!__xlnm_Print_Area</vt:lpstr>
      <vt:lpstr>' Plan Orç. Total'!Area_de_impressao</vt:lpstr>
      <vt:lpstr>CronogFF!Area_de_impressao</vt:lpstr>
      <vt:lpstr>Memória!Area_de_impressao</vt:lpstr>
      <vt:lpstr>' Plan Orç. Total'!Excel_BuiltIn_Print_Area</vt:lpstr>
      <vt:lpstr>' Plan Orç. Total'!Titulos_de_impressao</vt:lpstr>
      <vt:lpstr>Memória!Titulos_de_impressao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tamara</cp:lastModifiedBy>
  <cp:lastPrinted>2021-07-26T18:57:37Z</cp:lastPrinted>
  <dcterms:created xsi:type="dcterms:W3CDTF">2013-04-12T17:18:48Z</dcterms:created>
  <dcterms:modified xsi:type="dcterms:W3CDTF">2021-07-26T19:01:08Z</dcterms:modified>
</cp:coreProperties>
</file>